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0548228-780C-4386-BEFD-5ABE96D680AD}" xr6:coauthVersionLast="47" xr6:coauthVersionMax="47" xr10:uidLastSave="{00000000-0000-0000-0000-000000000000}"/>
  <bookViews>
    <workbookView xWindow="28680" yWindow="-120" windowWidth="29040" windowHeight="15720" activeTab="1" xr2:uid="{6AF87FC1-7FFB-43FA-BE50-D353BE6C4399}"/>
  </bookViews>
  <sheets>
    <sheet name="SubSector Analysis" sheetId="3" r:id="rId1"/>
    <sheet name="Nifty 750 Analysis" sheetId="2" r:id="rId2"/>
    <sheet name="Price_Filter_08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2" l="1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B55" i="3" l="1"/>
  <c r="B78" i="3"/>
  <c r="I78" i="3" s="1"/>
  <c r="B73" i="3"/>
  <c r="I73" i="3" s="1"/>
  <c r="B69" i="3"/>
  <c r="I69" i="3" s="1"/>
  <c r="B16" i="3"/>
  <c r="I16" i="3" s="1"/>
  <c r="B11" i="3"/>
  <c r="I11" i="3" s="1"/>
  <c r="B90" i="3"/>
  <c r="B8" i="3"/>
  <c r="B74" i="3"/>
  <c r="B7" i="3"/>
  <c r="B9" i="3"/>
  <c r="B39" i="3"/>
  <c r="B79" i="3"/>
  <c r="B32" i="3"/>
  <c r="B62" i="3"/>
  <c r="B63" i="3"/>
  <c r="B46" i="3"/>
  <c r="I46" i="3" s="1"/>
  <c r="B24" i="3"/>
  <c r="B17" i="3"/>
  <c r="B99" i="3"/>
  <c r="B20" i="3"/>
  <c r="B101" i="3"/>
  <c r="B5" i="3"/>
  <c r="B89" i="3"/>
  <c r="B26" i="3"/>
  <c r="B22" i="3"/>
  <c r="I22" i="3" s="1"/>
  <c r="B80" i="3"/>
  <c r="B51" i="3"/>
  <c r="I51" i="3" s="1"/>
  <c r="B33" i="3"/>
  <c r="I33" i="3" s="1"/>
  <c r="B116" i="3"/>
  <c r="I116" i="3" s="1"/>
  <c r="B42" i="3"/>
  <c r="B6" i="3"/>
  <c r="B98" i="3"/>
  <c r="B29" i="3"/>
  <c r="B44" i="3"/>
  <c r="B25" i="3"/>
  <c r="B85" i="3"/>
  <c r="B50" i="3"/>
  <c r="B14" i="3"/>
  <c r="I14" i="3" s="1"/>
  <c r="B21" i="3"/>
  <c r="I21" i="3" s="1"/>
  <c r="B56" i="3"/>
  <c r="I56" i="3" s="1"/>
  <c r="B77" i="3"/>
  <c r="B40" i="3"/>
  <c r="B53" i="3"/>
  <c r="B48" i="3"/>
  <c r="B34" i="3"/>
  <c r="B27" i="3"/>
  <c r="B81" i="3"/>
  <c r="B91" i="3"/>
  <c r="I91" i="3" s="1"/>
  <c r="B76" i="3"/>
  <c r="I76" i="3" s="1"/>
  <c r="B88" i="3"/>
  <c r="B54" i="3"/>
  <c r="B18" i="3"/>
  <c r="I18" i="3" s="1"/>
  <c r="B47" i="3"/>
  <c r="B23" i="3"/>
  <c r="B66" i="3"/>
  <c r="B115" i="3"/>
  <c r="I115" i="3" s="1"/>
  <c r="B57" i="3"/>
  <c r="B118" i="3"/>
  <c r="B2" i="3"/>
  <c r="B61" i="3"/>
  <c r="B58" i="3"/>
  <c r="B45" i="3"/>
  <c r="B59" i="3"/>
  <c r="B65" i="3"/>
  <c r="I65" i="3" s="1"/>
  <c r="B67" i="3"/>
  <c r="B30" i="3"/>
  <c r="B108" i="3"/>
  <c r="B52" i="3"/>
  <c r="B71" i="3"/>
  <c r="B13" i="3"/>
  <c r="B94" i="3"/>
  <c r="B64" i="3"/>
  <c r="B3" i="3"/>
  <c r="B82" i="3"/>
  <c r="B37" i="3"/>
  <c r="I37" i="3" s="1"/>
  <c r="B93" i="3"/>
  <c r="I93" i="3" s="1"/>
  <c r="B87" i="3"/>
  <c r="B96" i="3"/>
  <c r="B72" i="3"/>
  <c r="B60" i="3"/>
  <c r="I60" i="3" s="1"/>
  <c r="B43" i="3"/>
  <c r="B35" i="3"/>
  <c r="B114" i="3"/>
  <c r="B10" i="3"/>
  <c r="B12" i="3"/>
  <c r="I12" i="3" s="1"/>
  <c r="B109" i="3"/>
  <c r="B110" i="3"/>
  <c r="B68" i="3"/>
  <c r="I68" i="3" s="1"/>
  <c r="B83" i="3"/>
  <c r="B111" i="3"/>
  <c r="B31" i="3"/>
  <c r="B100" i="3"/>
  <c r="B103" i="3"/>
  <c r="B41" i="3"/>
  <c r="B75" i="3"/>
  <c r="B4" i="3"/>
  <c r="B70" i="3"/>
  <c r="B84" i="3"/>
  <c r="B36" i="3"/>
  <c r="I36" i="3" s="1"/>
  <c r="B19" i="3"/>
  <c r="I19" i="3" s="1"/>
  <c r="B38" i="3"/>
  <c r="B112" i="3"/>
  <c r="B49" i="3"/>
  <c r="B28" i="3"/>
  <c r="B113" i="3"/>
  <c r="B97" i="3"/>
  <c r="B119" i="3"/>
  <c r="B92" i="3"/>
  <c r="B95" i="3"/>
  <c r="I95" i="3" s="1"/>
  <c r="B15" i="3"/>
  <c r="B105" i="3"/>
  <c r="B120" i="3"/>
  <c r="I120" i="3" s="1"/>
  <c r="B106" i="3"/>
  <c r="B102" i="3"/>
  <c r="B107" i="3"/>
  <c r="I107" i="3" s="1"/>
  <c r="B117" i="3"/>
  <c r="I117" i="3" s="1"/>
  <c r="B86" i="3"/>
  <c r="B121" i="3"/>
  <c r="B104" i="3"/>
  <c r="B122" i="3"/>
  <c r="AQ561" i="2"/>
  <c r="AQ594" i="2"/>
  <c r="AQ600" i="2"/>
  <c r="AQ151" i="2"/>
  <c r="AQ390" i="2"/>
  <c r="AQ586" i="2"/>
  <c r="AQ297" i="2"/>
  <c r="AQ408" i="2"/>
  <c r="AQ581" i="2"/>
  <c r="AQ336" i="2"/>
  <c r="AQ322" i="2"/>
  <c r="AQ535" i="2"/>
  <c r="AQ245" i="2"/>
  <c r="AQ665" i="2"/>
  <c r="AQ156" i="2"/>
  <c r="AQ100" i="2"/>
  <c r="AQ379" i="2"/>
  <c r="AQ181" i="2"/>
  <c r="AQ420" i="2"/>
  <c r="AQ666" i="2"/>
  <c r="AQ482" i="2"/>
  <c r="AQ186" i="2"/>
  <c r="AQ389" i="2"/>
  <c r="AQ332" i="2"/>
  <c r="AQ118" i="2"/>
  <c r="AQ53" i="2"/>
  <c r="AQ149" i="2"/>
  <c r="AQ22" i="2"/>
  <c r="AQ542" i="2"/>
  <c r="AQ663" i="2"/>
  <c r="AQ345" i="2"/>
  <c r="AQ110" i="2"/>
  <c r="AQ62" i="2"/>
  <c r="AQ635" i="2"/>
  <c r="AQ129" i="2"/>
  <c r="AQ654" i="2"/>
  <c r="AQ63" i="2"/>
  <c r="AQ325" i="2"/>
  <c r="AQ591" i="2"/>
  <c r="AQ89" i="2"/>
  <c r="AQ66" i="2"/>
  <c r="AQ23" i="2"/>
  <c r="AQ579" i="2"/>
  <c r="AQ402" i="2"/>
  <c r="AQ286" i="2"/>
  <c r="AQ13" i="2"/>
  <c r="AQ147" i="2"/>
  <c r="AQ565" i="2"/>
  <c r="AQ417" i="2"/>
  <c r="AQ298" i="2"/>
  <c r="AQ50" i="2"/>
  <c r="AQ228" i="2"/>
  <c r="AQ145" i="2"/>
  <c r="AQ137" i="2"/>
  <c r="AQ440" i="2"/>
  <c r="AQ628" i="2"/>
  <c r="AQ375" i="2"/>
  <c r="AQ77" i="2"/>
  <c r="AQ557" i="2"/>
  <c r="AQ192" i="2"/>
  <c r="AQ355" i="2"/>
  <c r="AQ144" i="2"/>
  <c r="AQ306" i="2"/>
  <c r="AQ547" i="2"/>
  <c r="AQ397" i="2"/>
  <c r="AQ483" i="2"/>
  <c r="AQ234" i="2"/>
  <c r="AQ455" i="2"/>
  <c r="AQ88" i="2"/>
  <c r="AQ452" i="2"/>
  <c r="AQ423" i="2"/>
  <c r="AQ293" i="2"/>
  <c r="AQ324" i="2"/>
  <c r="AQ388" i="2"/>
  <c r="AQ189" i="2"/>
  <c r="AQ80" i="2"/>
  <c r="AQ75" i="2"/>
  <c r="AQ272" i="2"/>
  <c r="AQ444" i="2"/>
  <c r="AQ307" i="2"/>
  <c r="AQ472" i="2"/>
  <c r="AQ271" i="2"/>
  <c r="AQ563" i="2"/>
  <c r="AQ197" i="2"/>
  <c r="AQ78" i="2"/>
  <c r="AQ3" i="2"/>
  <c r="AQ338" i="2"/>
  <c r="AQ247" i="2"/>
  <c r="AQ233" i="2"/>
  <c r="AQ398" i="2"/>
  <c r="AQ208" i="2"/>
  <c r="AQ643" i="2"/>
  <c r="AQ363" i="2"/>
  <c r="AQ169" i="2"/>
  <c r="AQ55" i="2"/>
  <c r="AQ45" i="2"/>
  <c r="AQ38" i="2"/>
  <c r="AQ311" i="2"/>
  <c r="AQ351" i="2"/>
  <c r="AQ123" i="2"/>
  <c r="AQ15" i="2"/>
  <c r="AQ16" i="2"/>
  <c r="AQ226" i="2"/>
  <c r="AQ5" i="2"/>
  <c r="AQ401" i="2"/>
  <c r="AQ302" i="2"/>
  <c r="AQ566" i="2"/>
  <c r="AQ138" i="2"/>
  <c r="AQ453" i="2"/>
  <c r="AQ159" i="2"/>
  <c r="AQ163" i="2"/>
  <c r="AQ28" i="2"/>
  <c r="AQ282" i="2"/>
  <c r="AQ406" i="2"/>
  <c r="AQ348" i="2"/>
  <c r="AQ367" i="2"/>
  <c r="AQ164" i="2"/>
  <c r="AQ103" i="2"/>
  <c r="AQ704" i="2"/>
  <c r="AQ178" i="2"/>
  <c r="AQ312" i="2"/>
  <c r="AQ504" i="2"/>
  <c r="AQ35" i="2"/>
  <c r="AQ614" i="2"/>
  <c r="AQ205" i="2"/>
  <c r="AQ193" i="2"/>
  <c r="AQ267" i="2"/>
  <c r="AQ524" i="2"/>
  <c r="AQ492" i="2"/>
  <c r="AQ287" i="2"/>
  <c r="AQ209" i="2"/>
  <c r="AQ370" i="2"/>
  <c r="AQ432" i="2"/>
  <c r="AQ250" i="2"/>
  <c r="AQ210" i="2"/>
  <c r="AQ340" i="2"/>
  <c r="AQ48" i="2"/>
  <c r="AQ702" i="2"/>
  <c r="AQ414" i="2"/>
  <c r="AQ407" i="2"/>
  <c r="AQ195" i="2"/>
  <c r="AQ34" i="2"/>
  <c r="AQ225" i="2"/>
  <c r="AQ126" i="2"/>
  <c r="AQ361" i="2"/>
  <c r="AQ409" i="2"/>
  <c r="AQ260" i="2"/>
  <c r="AQ182" i="2"/>
  <c r="AQ106" i="2"/>
  <c r="AQ342" i="2"/>
  <c r="AQ242" i="2"/>
  <c r="AQ2" i="2"/>
  <c r="AQ425" i="2"/>
  <c r="AQ352" i="2"/>
  <c r="AQ710" i="2"/>
  <c r="AQ462" i="2"/>
  <c r="AQ119" i="2"/>
  <c r="AQ25" i="2"/>
  <c r="AQ587" i="2"/>
  <c r="AQ534" i="2"/>
  <c r="AQ120" i="2"/>
  <c r="AQ538" i="2"/>
  <c r="AQ605" i="2"/>
  <c r="AQ10" i="2"/>
  <c r="AQ200" i="2"/>
  <c r="AQ438" i="2"/>
  <c r="AQ230" i="2"/>
  <c r="AQ241" i="2"/>
  <c r="AQ510" i="2"/>
  <c r="AQ489" i="2"/>
  <c r="AQ627" i="2"/>
  <c r="AQ567" i="2"/>
  <c r="AQ327" i="2"/>
  <c r="AQ29" i="2"/>
  <c r="AQ619" i="2"/>
  <c r="AQ481" i="2"/>
  <c r="AQ559" i="2"/>
  <c r="AQ617" i="2"/>
  <c r="AQ130" i="2"/>
  <c r="AQ223" i="2"/>
  <c r="AQ165" i="2"/>
  <c r="AQ237" i="2"/>
  <c r="AQ207" i="2"/>
  <c r="AQ24" i="2"/>
  <c r="AQ638" i="2"/>
  <c r="AQ268" i="2"/>
  <c r="AQ419" i="2"/>
  <c r="AQ571" i="2"/>
  <c r="AQ633" i="2"/>
  <c r="AQ291" i="2"/>
  <c r="AQ309" i="2"/>
  <c r="AQ378" i="2"/>
  <c r="AQ570" i="2"/>
  <c r="AQ620" i="2"/>
  <c r="AQ387" i="2"/>
  <c r="AQ283" i="2"/>
  <c r="AQ459" i="2"/>
  <c r="AQ84" i="2"/>
  <c r="AQ448" i="2"/>
  <c r="AQ615" i="2"/>
  <c r="AQ92" i="2"/>
  <c r="AQ184" i="2"/>
  <c r="AQ518" i="2"/>
  <c r="AQ217" i="2"/>
  <c r="AQ537" i="2"/>
  <c r="AQ531" i="2"/>
  <c r="AQ629" i="2"/>
  <c r="AQ460" i="2"/>
  <c r="AQ246" i="2"/>
  <c r="AQ529" i="2"/>
  <c r="AQ506" i="2"/>
  <c r="AQ508" i="2"/>
  <c r="AQ60" i="2"/>
  <c r="AQ97" i="2"/>
  <c r="AQ490" i="2"/>
  <c r="AQ204" i="2"/>
  <c r="AQ304" i="2"/>
  <c r="AQ511" i="2"/>
  <c r="AQ206" i="2"/>
  <c r="AQ265" i="2"/>
  <c r="AQ261" i="2"/>
  <c r="AQ95" i="2"/>
  <c r="AQ211" i="2"/>
  <c r="AQ427" i="2"/>
  <c r="AQ124" i="2"/>
  <c r="AQ232" i="2"/>
  <c r="AQ454" i="2"/>
  <c r="AQ659" i="2"/>
  <c r="AQ249" i="2"/>
  <c r="AQ541" i="2"/>
  <c r="AQ611" i="2"/>
  <c r="AQ44" i="2"/>
  <c r="AQ47" i="2"/>
  <c r="AQ720" i="2"/>
  <c r="AQ57" i="2"/>
  <c r="AQ522" i="2"/>
  <c r="AQ526" i="2"/>
  <c r="AQ468" i="2"/>
  <c r="AQ644" i="2"/>
  <c r="AQ711" i="2"/>
  <c r="AQ305" i="2"/>
  <c r="AQ507" i="2"/>
  <c r="AQ263" i="2"/>
  <c r="AQ484" i="2"/>
  <c r="AQ244" i="2"/>
  <c r="AQ253" i="2"/>
  <c r="AQ430" i="2"/>
  <c r="AQ140" i="2"/>
  <c r="AQ134" i="2"/>
  <c r="AQ292" i="2"/>
  <c r="AQ700" i="2"/>
  <c r="AQ14" i="2"/>
  <c r="AQ251" i="2"/>
  <c r="AQ365" i="2"/>
  <c r="AQ429" i="2"/>
  <c r="AQ262" i="2"/>
  <c r="AQ439" i="2"/>
  <c r="AQ618" i="2"/>
  <c r="AQ366" i="2"/>
  <c r="AQ330" i="2"/>
  <c r="AQ203" i="2"/>
  <c r="AQ68" i="2"/>
  <c r="AQ213" i="2"/>
  <c r="AQ580" i="2"/>
  <c r="AQ435" i="2"/>
  <c r="AQ142" i="2"/>
  <c r="AQ436" i="2"/>
  <c r="AQ357" i="2"/>
  <c r="AQ474" i="2"/>
  <c r="AQ415" i="2"/>
  <c r="AQ589" i="2"/>
  <c r="AQ418" i="2"/>
  <c r="AQ229" i="2"/>
  <c r="AQ70" i="2"/>
  <c r="AQ190" i="2"/>
  <c r="AQ433" i="2"/>
  <c r="AQ72" i="2"/>
  <c r="AQ220" i="2"/>
  <c r="AQ125" i="2"/>
  <c r="AQ337" i="2"/>
  <c r="AQ470" i="2"/>
  <c r="AQ258" i="2"/>
  <c r="AQ636" i="2"/>
  <c r="AQ67" i="2"/>
  <c r="AQ4" i="2"/>
  <c r="AQ713" i="2"/>
  <c r="AQ313" i="2"/>
  <c r="AQ27" i="2"/>
  <c r="AQ530" i="2"/>
  <c r="AQ517" i="2"/>
  <c r="AQ294" i="2"/>
  <c r="AQ624" i="2"/>
  <c r="AQ131" i="2"/>
  <c r="AQ39" i="2"/>
  <c r="AQ201" i="2"/>
  <c r="AQ495" i="2"/>
  <c r="AQ59" i="2"/>
  <c r="AQ264" i="2"/>
  <c r="AQ69" i="2"/>
  <c r="AQ314" i="2"/>
  <c r="AQ172" i="2"/>
  <c r="AQ166" i="2"/>
  <c r="AQ49" i="2"/>
  <c r="AQ155" i="2"/>
  <c r="AQ642" i="2"/>
  <c r="AQ146" i="2"/>
  <c r="AQ525" i="2"/>
  <c r="AQ656" i="2"/>
  <c r="AQ243" i="2"/>
  <c r="AQ520" i="2"/>
  <c r="AQ308" i="2"/>
  <c r="AQ386" i="2"/>
  <c r="AQ202" i="2"/>
  <c r="AQ160" i="2"/>
  <c r="AQ64" i="2"/>
  <c r="AQ136" i="2"/>
  <c r="AQ187" i="2"/>
  <c r="AQ344" i="2"/>
  <c r="AQ276" i="2"/>
  <c r="AQ451" i="2"/>
  <c r="AQ621" i="2"/>
  <c r="AQ54" i="2"/>
  <c r="AQ26" i="2"/>
  <c r="AQ424" i="2"/>
  <c r="AQ296" i="2"/>
  <c r="AQ185" i="2"/>
  <c r="AQ87" i="2"/>
  <c r="AQ235" i="2"/>
  <c r="AQ71" i="2"/>
  <c r="AQ568" i="2"/>
  <c r="AQ112" i="2"/>
  <c r="AQ569" i="2"/>
  <c r="AQ369" i="2"/>
  <c r="AQ671" i="2"/>
  <c r="AQ7" i="2"/>
  <c r="AQ431" i="2"/>
  <c r="AQ727" i="2"/>
  <c r="AQ682" i="2"/>
  <c r="AQ610" i="2"/>
  <c r="AQ503" i="2"/>
  <c r="AQ46" i="2"/>
  <c r="AQ673" i="2"/>
  <c r="AQ256" i="2"/>
  <c r="AQ319" i="2"/>
  <c r="AQ285" i="2"/>
  <c r="AQ463" i="2"/>
  <c r="AQ20" i="2"/>
  <c r="AQ616" i="2"/>
  <c r="AQ488" i="2"/>
  <c r="AQ328" i="2"/>
  <c r="AQ278" i="2"/>
  <c r="AQ252" i="2"/>
  <c r="AQ562" i="2"/>
  <c r="AQ254" i="2"/>
  <c r="AQ548" i="2"/>
  <c r="AQ173" i="2"/>
  <c r="AQ152" i="2"/>
  <c r="AQ604" i="2"/>
  <c r="AQ556" i="2"/>
  <c r="AQ127" i="2"/>
  <c r="AQ456" i="2"/>
  <c r="AQ664" i="2"/>
  <c r="AQ40" i="2"/>
  <c r="AQ157" i="2"/>
  <c r="AQ404" i="2"/>
  <c r="AQ394" i="2"/>
  <c r="AQ114" i="2"/>
  <c r="AQ323" i="2"/>
  <c r="AQ135" i="2"/>
  <c r="AQ180" i="2"/>
  <c r="AQ236" i="2"/>
  <c r="AQ649" i="2"/>
  <c r="AQ416" i="2"/>
  <c r="AQ154" i="2"/>
  <c r="AQ509" i="2"/>
  <c r="AQ329" i="2"/>
  <c r="AQ132" i="2"/>
  <c r="AQ31" i="2"/>
  <c r="AQ608" i="2"/>
  <c r="AQ501" i="2"/>
  <c r="AQ377" i="2"/>
  <c r="AQ162" i="2"/>
  <c r="AQ221" i="2"/>
  <c r="AQ275" i="2"/>
  <c r="AQ161" i="2"/>
  <c r="AQ680" i="2"/>
  <c r="AQ299" i="2"/>
  <c r="AQ153" i="2"/>
  <c r="AQ188" i="2"/>
  <c r="AQ108" i="2"/>
  <c r="AQ380" i="2"/>
  <c r="AQ81" i="2"/>
  <c r="AQ19" i="2"/>
  <c r="AQ101" i="2"/>
  <c r="AQ360" i="2"/>
  <c r="AQ596" i="2"/>
  <c r="AQ179" i="2"/>
  <c r="AQ381" i="2"/>
  <c r="AQ358" i="2"/>
  <c r="AQ646" i="2"/>
  <c r="AQ98" i="2"/>
  <c r="AQ61" i="2"/>
  <c r="AQ11" i="2"/>
  <c r="AQ445" i="2"/>
  <c r="AQ174" i="2"/>
  <c r="AQ9" i="2"/>
  <c r="AQ18" i="2"/>
  <c r="AQ240" i="2"/>
  <c r="AQ303" i="2"/>
  <c r="AQ191" i="2"/>
  <c r="AQ730" i="2"/>
  <c r="AQ196" i="2"/>
  <c r="AQ650" i="2"/>
  <c r="AQ602" i="2"/>
  <c r="AQ514" i="2"/>
  <c r="AQ539" i="2"/>
  <c r="AQ224" i="2"/>
  <c r="AQ645" i="2"/>
  <c r="AQ52" i="2"/>
  <c r="AQ354" i="2"/>
  <c r="AQ168" i="2"/>
  <c r="AQ374" i="2"/>
  <c r="AQ544" i="2"/>
  <c r="AQ382" i="2"/>
  <c r="AQ290" i="2"/>
  <c r="AQ105" i="2"/>
  <c r="AQ116" i="2"/>
  <c r="AQ259" i="2"/>
  <c r="AQ597" i="2"/>
  <c r="AQ449" i="2"/>
  <c r="AQ248" i="2"/>
  <c r="AQ281" i="2"/>
  <c r="AQ115" i="2"/>
  <c r="AQ17" i="2"/>
  <c r="AQ630" i="2"/>
  <c r="AQ476" i="2"/>
  <c r="AQ8" i="2"/>
  <c r="AQ198" i="2"/>
  <c r="AQ461" i="2"/>
  <c r="AQ73" i="2"/>
  <c r="AQ426" i="2"/>
  <c r="AQ705" i="2"/>
  <c r="AQ373" i="2"/>
  <c r="AQ279" i="2"/>
  <c r="AQ726" i="2"/>
  <c r="AQ662" i="2"/>
  <c r="AQ148" i="2"/>
  <c r="AQ199" i="2"/>
  <c r="AQ498" i="2"/>
  <c r="AQ383" i="2"/>
  <c r="AQ21" i="2"/>
  <c r="AQ6" i="2"/>
  <c r="AQ171" i="2"/>
  <c r="AQ216" i="2"/>
  <c r="AQ647" i="2"/>
  <c r="AQ270" i="2"/>
  <c r="AQ391" i="2"/>
  <c r="AQ546" i="2"/>
  <c r="AQ65" i="2"/>
  <c r="AQ714" i="2"/>
  <c r="AQ480" i="2"/>
  <c r="AQ428" i="2"/>
  <c r="AQ91" i="2"/>
  <c r="AQ422" i="2"/>
  <c r="AQ274" i="2"/>
  <c r="AQ109" i="2"/>
  <c r="AQ574" i="2"/>
  <c r="AQ333" i="2"/>
  <c r="AQ729" i="2"/>
  <c r="AQ464" i="2"/>
  <c r="AQ607" i="2"/>
  <c r="AQ634" i="2"/>
  <c r="AQ343" i="2"/>
  <c r="AQ672" i="2"/>
  <c r="AQ623" i="2"/>
  <c r="AQ441" i="2"/>
  <c r="AQ362" i="2"/>
  <c r="AQ58" i="2"/>
  <c r="AQ170" i="2"/>
  <c r="AQ393" i="2"/>
  <c r="AQ392" i="2"/>
  <c r="AQ598" i="2"/>
  <c r="AQ516" i="2"/>
  <c r="AQ584" i="2"/>
  <c r="AQ466" i="2"/>
  <c r="AQ113" i="2"/>
  <c r="AQ288" i="2"/>
  <c r="AQ592" i="2"/>
  <c r="AQ686" i="2"/>
  <c r="AQ346" i="2"/>
  <c r="AQ12" i="2"/>
  <c r="AQ376" i="2"/>
  <c r="AQ372" i="2"/>
  <c r="AQ477" i="2"/>
  <c r="AQ121" i="2"/>
  <c r="AQ368" i="2"/>
  <c r="AQ446" i="2"/>
  <c r="AQ595" i="2"/>
  <c r="AQ74" i="2"/>
  <c r="AQ347" i="2"/>
  <c r="AQ692" i="2"/>
  <c r="AQ167" i="2"/>
  <c r="AQ82" i="2"/>
  <c r="AQ554" i="2"/>
  <c r="AQ175" i="2"/>
  <c r="AQ733" i="2"/>
  <c r="AQ257" i="2"/>
  <c r="AQ350" i="2"/>
  <c r="AQ667" i="2"/>
  <c r="AQ558" i="2"/>
  <c r="AQ513" i="2"/>
  <c r="AQ479" i="2"/>
  <c r="AQ32" i="2"/>
  <c r="AQ76" i="2"/>
  <c r="AQ412" i="2"/>
  <c r="AQ709" i="2"/>
  <c r="AQ85" i="2"/>
  <c r="AQ458" i="2"/>
  <c r="AQ487" i="2"/>
  <c r="AQ491" i="2"/>
  <c r="AQ613" i="2"/>
  <c r="AQ320" i="2"/>
  <c r="AQ83" i="2"/>
  <c r="AQ555" i="2"/>
  <c r="AQ384" i="2"/>
  <c r="AQ485" i="2"/>
  <c r="AQ177" i="2"/>
  <c r="AQ657" i="2"/>
  <c r="AQ533" i="2"/>
  <c r="AQ465" i="2"/>
  <c r="AQ316" i="2"/>
  <c r="AQ301" i="2"/>
  <c r="AQ609" i="2"/>
  <c r="AQ496" i="2"/>
  <c r="AQ30" i="2"/>
  <c r="AQ222" i="2"/>
  <c r="AQ499" i="2"/>
  <c r="AQ42" i="2"/>
  <c r="AQ500" i="2"/>
  <c r="AQ79" i="2"/>
  <c r="AQ577" i="2"/>
  <c r="AQ447" i="2"/>
  <c r="AQ255" i="2"/>
  <c r="AQ289" i="2"/>
  <c r="AQ631" i="2"/>
  <c r="AQ99" i="2"/>
  <c r="AQ139" i="2"/>
  <c r="AQ684" i="2"/>
  <c r="AQ493" i="2"/>
  <c r="AQ194" i="2"/>
  <c r="AQ33" i="2"/>
  <c r="AQ326" i="2"/>
  <c r="AQ231" i="2"/>
  <c r="AQ111" i="2"/>
  <c r="AQ295" i="2"/>
  <c r="AQ637" i="2"/>
  <c r="AQ410" i="2"/>
  <c r="AQ43" i="2"/>
  <c r="AQ94" i="2"/>
  <c r="AQ41" i="2"/>
  <c r="AQ677" i="2"/>
  <c r="AQ527" i="2"/>
  <c r="AQ141" i="2"/>
  <c r="AQ698" i="2"/>
  <c r="AQ655" i="2"/>
  <c r="AQ310" i="2"/>
  <c r="AQ457" i="2"/>
  <c r="AQ716" i="2"/>
  <c r="AQ277" i="2"/>
  <c r="AQ96" i="2"/>
  <c r="AQ56" i="2"/>
  <c r="AQ658" i="2"/>
  <c r="AQ219" i="2"/>
  <c r="AQ317" i="2"/>
  <c r="AQ349" i="2"/>
  <c r="AQ695" i="2"/>
  <c r="AQ674" i="2"/>
  <c r="AQ411" i="2"/>
  <c r="AQ450" i="2"/>
  <c r="AQ212" i="2"/>
  <c r="AQ442" i="2"/>
  <c r="AQ37" i="2"/>
  <c r="AQ622" i="2"/>
  <c r="AQ699" i="2"/>
  <c r="AQ158" i="2"/>
  <c r="AQ117" i="2"/>
  <c r="AQ582" i="2"/>
  <c r="AQ183" i="2"/>
  <c r="AQ486" i="2"/>
  <c r="AQ36" i="2"/>
  <c r="AQ104" i="2"/>
  <c r="AQ133" i="2"/>
  <c r="AQ395" i="2"/>
  <c r="AQ722" i="2"/>
  <c r="AQ403" i="2"/>
  <c r="AQ575" i="2"/>
  <c r="AQ51" i="2"/>
  <c r="AQ335" i="2"/>
  <c r="AQ725" i="2"/>
  <c r="AQ385" i="2"/>
  <c r="AQ505" i="2"/>
  <c r="AQ102" i="2"/>
  <c r="AQ469" i="2"/>
  <c r="AQ690" i="2"/>
  <c r="AQ545" i="2"/>
  <c r="AQ122" i="2"/>
  <c r="AQ523" i="2"/>
  <c r="AQ331" i="2"/>
  <c r="AQ128" i="2"/>
  <c r="AQ266" i="2"/>
  <c r="AQ685" i="2"/>
  <c r="AQ321" i="2"/>
  <c r="AQ669" i="2"/>
  <c r="AQ640" i="2"/>
  <c r="AQ405" i="2"/>
  <c r="AQ540" i="2"/>
  <c r="AQ176" i="2"/>
  <c r="AQ143" i="2"/>
  <c r="AQ473" i="2"/>
  <c r="AQ652" i="2"/>
  <c r="AQ353" i="2"/>
  <c r="AQ583" i="2"/>
  <c r="AQ696" i="2"/>
  <c r="AQ227" i="2"/>
  <c r="AQ694" i="2"/>
  <c r="AQ712" i="2"/>
  <c r="AQ708" i="2"/>
  <c r="AQ521" i="2"/>
  <c r="AQ564" i="2"/>
  <c r="AQ86" i="2"/>
  <c r="AQ588" i="2"/>
  <c r="AQ536" i="2"/>
  <c r="AQ578" i="2"/>
  <c r="AQ214" i="2"/>
  <c r="AQ475" i="2"/>
  <c r="AQ632" i="2"/>
  <c r="AQ681" i="2"/>
  <c r="AQ735" i="2"/>
  <c r="AQ364" i="2"/>
  <c r="AQ280" i="2"/>
  <c r="AQ549" i="2"/>
  <c r="AQ691" i="2"/>
  <c r="AQ107" i="2"/>
  <c r="AQ543" i="2"/>
  <c r="AQ334" i="2"/>
  <c r="AQ339" i="2"/>
  <c r="AQ93" i="2"/>
  <c r="AQ356" i="2"/>
  <c r="AQ399" i="2"/>
  <c r="AQ661" i="2"/>
  <c r="AQ467" i="2"/>
  <c r="AQ590" i="2"/>
  <c r="AQ218" i="2"/>
  <c r="AQ552" i="2"/>
  <c r="AQ318" i="2"/>
  <c r="AQ478" i="2"/>
  <c r="AQ553" i="2"/>
  <c r="AQ728" i="2"/>
  <c r="AQ315" i="2"/>
  <c r="AQ371" i="2"/>
  <c r="AQ359" i="2"/>
  <c r="AQ90" i="2"/>
  <c r="AQ239" i="2"/>
  <c r="AQ434" i="2"/>
  <c r="AQ687" i="2"/>
  <c r="AQ502" i="2"/>
  <c r="AQ443" i="2"/>
  <c r="AQ599" i="2"/>
  <c r="AQ626" i="2"/>
  <c r="AQ515" i="2"/>
  <c r="AQ528" i="2"/>
  <c r="AQ648" i="2"/>
  <c r="AQ269" i="2"/>
  <c r="AQ150" i="2"/>
  <c r="AQ641" i="2"/>
  <c r="AQ512" i="2"/>
  <c r="AQ215" i="2"/>
  <c r="AQ437" i="2"/>
  <c r="AQ593" i="2"/>
  <c r="AQ471" i="2"/>
  <c r="AQ639" i="2"/>
  <c r="AQ413" i="2"/>
  <c r="AQ341" i="2"/>
  <c r="AQ494" i="2"/>
  <c r="AQ300" i="2"/>
  <c r="AQ715" i="2"/>
  <c r="AQ718" i="2"/>
  <c r="AQ284" i="2"/>
  <c r="AQ396" i="2"/>
  <c r="AQ273" i="2"/>
  <c r="AQ573" i="2"/>
  <c r="AQ679" i="2"/>
  <c r="AQ606" i="2"/>
  <c r="AQ238" i="2"/>
  <c r="AQ400" i="2"/>
  <c r="AQ625" i="2"/>
  <c r="AQ532" i="2"/>
  <c r="AQ601" i="2"/>
  <c r="AQ421" i="2"/>
  <c r="AQ723" i="2"/>
  <c r="AQ653" i="2"/>
  <c r="AQ603" i="2"/>
  <c r="AQ675" i="2"/>
  <c r="AQ519" i="2"/>
  <c r="AQ697" i="2"/>
  <c r="AQ497" i="2"/>
  <c r="AQ676" i="2"/>
  <c r="AQ717" i="2"/>
  <c r="AQ560" i="2"/>
  <c r="AQ701" i="2"/>
  <c r="AQ550" i="2"/>
  <c r="AQ576" i="2"/>
  <c r="AQ668" i="2"/>
  <c r="AQ734" i="2"/>
  <c r="AQ689" i="2"/>
  <c r="AQ721" i="2"/>
  <c r="AQ651" i="2"/>
  <c r="AQ572" i="2"/>
  <c r="AQ551" i="2"/>
  <c r="AQ706" i="2"/>
  <c r="AQ707" i="2"/>
  <c r="AQ688" i="2"/>
  <c r="AQ703" i="2"/>
  <c r="AQ660" i="2"/>
  <c r="AQ724" i="2"/>
  <c r="AQ670" i="2"/>
  <c r="AQ678" i="2"/>
  <c r="AQ612" i="2"/>
  <c r="AQ683" i="2"/>
  <c r="AQ719" i="2"/>
  <c r="AQ693" i="2"/>
  <c r="AQ585" i="2"/>
  <c r="AQ731" i="2"/>
  <c r="AQ732" i="2"/>
  <c r="AK561" i="2"/>
  <c r="AR561" i="2" s="1"/>
  <c r="AK594" i="2"/>
  <c r="AK600" i="2"/>
  <c r="AK151" i="2"/>
  <c r="AK390" i="2"/>
  <c r="AK586" i="2"/>
  <c r="AK297" i="2"/>
  <c r="AK408" i="2"/>
  <c r="AK581" i="2"/>
  <c r="AK336" i="2"/>
  <c r="AK322" i="2"/>
  <c r="AK535" i="2"/>
  <c r="AK245" i="2"/>
  <c r="AK665" i="2"/>
  <c r="AR665" i="2" s="1"/>
  <c r="AK156" i="2"/>
  <c r="AK100" i="2"/>
  <c r="AK379" i="2"/>
  <c r="AK181" i="2"/>
  <c r="AK420" i="2"/>
  <c r="AR420" i="2" s="1"/>
  <c r="AK666" i="2"/>
  <c r="AK482" i="2"/>
  <c r="AR482" i="2" s="1"/>
  <c r="AK186" i="2"/>
  <c r="AK389" i="2"/>
  <c r="AK332" i="2"/>
  <c r="AK118" i="2"/>
  <c r="AK53" i="2"/>
  <c r="AK149" i="2"/>
  <c r="AK22" i="2"/>
  <c r="AK542" i="2"/>
  <c r="AR542" i="2" s="1"/>
  <c r="AK663" i="2"/>
  <c r="AK345" i="2"/>
  <c r="AR345" i="2" s="1"/>
  <c r="AK110" i="2"/>
  <c r="AK62" i="2"/>
  <c r="AK635" i="2"/>
  <c r="AK129" i="2"/>
  <c r="AK654" i="2"/>
  <c r="AR654" i="2" s="1"/>
  <c r="AK63" i="2"/>
  <c r="AK325" i="2"/>
  <c r="AK591" i="2"/>
  <c r="AR591" i="2" s="1"/>
  <c r="AK89" i="2"/>
  <c r="AK66" i="2"/>
  <c r="AK23" i="2"/>
  <c r="AK579" i="2"/>
  <c r="AR579" i="2" s="1"/>
  <c r="AK402" i="2"/>
  <c r="AR402" i="2" s="1"/>
  <c r="AK286" i="2"/>
  <c r="AR286" i="2" s="1"/>
  <c r="AK13" i="2"/>
  <c r="AK147" i="2"/>
  <c r="AK565" i="2"/>
  <c r="AR565" i="2" s="1"/>
  <c r="AK417" i="2"/>
  <c r="AK298" i="2"/>
  <c r="AK50" i="2"/>
  <c r="AR50" i="2" s="1"/>
  <c r="AK228" i="2"/>
  <c r="AK145" i="2"/>
  <c r="AK137" i="2"/>
  <c r="AK440" i="2"/>
  <c r="AK628" i="2"/>
  <c r="AK375" i="2"/>
  <c r="AK77" i="2"/>
  <c r="AK557" i="2"/>
  <c r="AK192" i="2"/>
  <c r="AK355" i="2"/>
  <c r="AK144" i="2"/>
  <c r="AK306" i="2"/>
  <c r="AK547" i="2"/>
  <c r="AK397" i="2"/>
  <c r="AK483" i="2"/>
  <c r="AR483" i="2" s="1"/>
  <c r="AK234" i="2"/>
  <c r="AK455" i="2"/>
  <c r="AK88" i="2"/>
  <c r="AK452" i="2"/>
  <c r="AK423" i="2"/>
  <c r="AK293" i="2"/>
  <c r="AR293" i="2" s="1"/>
  <c r="AK324" i="2"/>
  <c r="AK388" i="2"/>
  <c r="AR388" i="2" s="1"/>
  <c r="AK189" i="2"/>
  <c r="AK80" i="2"/>
  <c r="AK75" i="2"/>
  <c r="AK272" i="2"/>
  <c r="AR272" i="2" s="1"/>
  <c r="AK444" i="2"/>
  <c r="AK307" i="2"/>
  <c r="AR307" i="2" s="1"/>
  <c r="AK472" i="2"/>
  <c r="AK271" i="2"/>
  <c r="AK563" i="2"/>
  <c r="AK197" i="2"/>
  <c r="AK78" i="2"/>
  <c r="AK3" i="2"/>
  <c r="AK338" i="2"/>
  <c r="AK247" i="2"/>
  <c r="AK233" i="2"/>
  <c r="AK398" i="2"/>
  <c r="AK208" i="2"/>
  <c r="AK643" i="2"/>
  <c r="AR643" i="2" s="1"/>
  <c r="AK363" i="2"/>
  <c r="AK169" i="2"/>
  <c r="AK55" i="2"/>
  <c r="AK45" i="2"/>
  <c r="AK38" i="2"/>
  <c r="AK311" i="2"/>
  <c r="AK351" i="2"/>
  <c r="AK123" i="2"/>
  <c r="AK15" i="2"/>
  <c r="AK16" i="2"/>
  <c r="AK226" i="2"/>
  <c r="AK5" i="2"/>
  <c r="AK401" i="2"/>
  <c r="AK302" i="2"/>
  <c r="AR302" i="2" s="1"/>
  <c r="AK566" i="2"/>
  <c r="AR566" i="2" s="1"/>
  <c r="AK138" i="2"/>
  <c r="AK453" i="2"/>
  <c r="AK159" i="2"/>
  <c r="AK163" i="2"/>
  <c r="AK28" i="2"/>
  <c r="AK282" i="2"/>
  <c r="AR282" i="2" s="1"/>
  <c r="AK406" i="2"/>
  <c r="AR406" i="2" s="1"/>
  <c r="AK348" i="2"/>
  <c r="AK367" i="2"/>
  <c r="AK164" i="2"/>
  <c r="AK103" i="2"/>
  <c r="AK704" i="2"/>
  <c r="AR704" i="2" s="1"/>
  <c r="AK178" i="2"/>
  <c r="AK312" i="2"/>
  <c r="AK504" i="2"/>
  <c r="AK35" i="2"/>
  <c r="AK614" i="2"/>
  <c r="AR614" i="2" s="1"/>
  <c r="AK205" i="2"/>
  <c r="AK193" i="2"/>
  <c r="AK267" i="2"/>
  <c r="C111" i="3" s="1"/>
  <c r="AK524" i="2"/>
  <c r="AK492" i="2"/>
  <c r="AK287" i="2"/>
  <c r="AK209" i="2"/>
  <c r="AK370" i="2"/>
  <c r="AK432" i="2"/>
  <c r="AR432" i="2" s="1"/>
  <c r="AK250" i="2"/>
  <c r="AK210" i="2"/>
  <c r="AK340" i="2"/>
  <c r="AK48" i="2"/>
  <c r="AK702" i="2"/>
  <c r="AK414" i="2"/>
  <c r="AK407" i="2"/>
  <c r="AK195" i="2"/>
  <c r="AK34" i="2"/>
  <c r="AK225" i="2"/>
  <c r="AK126" i="2"/>
  <c r="AR126" i="2" s="1"/>
  <c r="AK361" i="2"/>
  <c r="AK409" i="2"/>
  <c r="AK260" i="2"/>
  <c r="AR260" i="2" s="1"/>
  <c r="AK182" i="2"/>
  <c r="AK106" i="2"/>
  <c r="AK342" i="2"/>
  <c r="AR342" i="2" s="1"/>
  <c r="AK242" i="2"/>
  <c r="AR242" i="2" s="1"/>
  <c r="AK2" i="2"/>
  <c r="AK425" i="2"/>
  <c r="AR425" i="2" s="1"/>
  <c r="AK352" i="2"/>
  <c r="AK710" i="2"/>
  <c r="AR710" i="2" s="1"/>
  <c r="AK462" i="2"/>
  <c r="AK119" i="2"/>
  <c r="AK25" i="2"/>
  <c r="AK587" i="2"/>
  <c r="AK534" i="2"/>
  <c r="AR534" i="2" s="1"/>
  <c r="AK120" i="2"/>
  <c r="AK538" i="2"/>
  <c r="AR538" i="2" s="1"/>
  <c r="AK605" i="2"/>
  <c r="AK10" i="2"/>
  <c r="AK200" i="2"/>
  <c r="AK438" i="2"/>
  <c r="AR438" i="2" s="1"/>
  <c r="AK230" i="2"/>
  <c r="AR230" i="2" s="1"/>
  <c r="AK241" i="2"/>
  <c r="AK510" i="2"/>
  <c r="AR510" i="2" s="1"/>
  <c r="AK489" i="2"/>
  <c r="AK627" i="2"/>
  <c r="AR627" i="2" s="1"/>
  <c r="AK567" i="2"/>
  <c r="AK327" i="2"/>
  <c r="AR327" i="2" s="1"/>
  <c r="AK29" i="2"/>
  <c r="AK619" i="2"/>
  <c r="AK481" i="2"/>
  <c r="AK559" i="2"/>
  <c r="AR559" i="2" s="1"/>
  <c r="AK617" i="2"/>
  <c r="AK130" i="2"/>
  <c r="AR130" i="2" s="1"/>
  <c r="AK223" i="2"/>
  <c r="AK165" i="2"/>
  <c r="AK237" i="2"/>
  <c r="AK207" i="2"/>
  <c r="AK24" i="2"/>
  <c r="AK638" i="2"/>
  <c r="AR638" i="2" s="1"/>
  <c r="AK268" i="2"/>
  <c r="AK419" i="2"/>
  <c r="AK571" i="2"/>
  <c r="AK633" i="2"/>
  <c r="AR633" i="2" s="1"/>
  <c r="AK291" i="2"/>
  <c r="AR291" i="2" s="1"/>
  <c r="AK309" i="2"/>
  <c r="AK378" i="2"/>
  <c r="AK570" i="2"/>
  <c r="AK620" i="2"/>
  <c r="AR620" i="2" s="1"/>
  <c r="AK387" i="2"/>
  <c r="AK283" i="2"/>
  <c r="AK459" i="2"/>
  <c r="AR459" i="2" s="1"/>
  <c r="AK84" i="2"/>
  <c r="AK448" i="2"/>
  <c r="AK615" i="2"/>
  <c r="AR615" i="2" s="1"/>
  <c r="AK92" i="2"/>
  <c r="AK184" i="2"/>
  <c r="AK518" i="2"/>
  <c r="AK217" i="2"/>
  <c r="AK537" i="2"/>
  <c r="AR537" i="2" s="1"/>
  <c r="AK531" i="2"/>
  <c r="AK629" i="2"/>
  <c r="AK460" i="2"/>
  <c r="AK246" i="2"/>
  <c r="AR246" i="2" s="1"/>
  <c r="AK529" i="2"/>
  <c r="AK506" i="2"/>
  <c r="AK508" i="2"/>
  <c r="AK60" i="2"/>
  <c r="AK97" i="2"/>
  <c r="AR97" i="2" s="1"/>
  <c r="AK490" i="2"/>
  <c r="AK204" i="2"/>
  <c r="AK304" i="2"/>
  <c r="AK511" i="2"/>
  <c r="AK206" i="2"/>
  <c r="AK265" i="2"/>
  <c r="AK261" i="2"/>
  <c r="AK95" i="2"/>
  <c r="AK211" i="2"/>
  <c r="AR211" i="2" s="1"/>
  <c r="AK427" i="2"/>
  <c r="AK124" i="2"/>
  <c r="AR124" i="2" s="1"/>
  <c r="AK232" i="2"/>
  <c r="AK454" i="2"/>
  <c r="AK659" i="2"/>
  <c r="AK249" i="2"/>
  <c r="AK541" i="2"/>
  <c r="AK611" i="2"/>
  <c r="AK44" i="2"/>
  <c r="AK47" i="2"/>
  <c r="AK720" i="2"/>
  <c r="AR720" i="2" s="1"/>
  <c r="AK57" i="2"/>
  <c r="AK522" i="2"/>
  <c r="AK526" i="2"/>
  <c r="AR526" i="2" s="1"/>
  <c r="AK468" i="2"/>
  <c r="AK644" i="2"/>
  <c r="AR644" i="2" s="1"/>
  <c r="AK711" i="2"/>
  <c r="AR711" i="2" s="1"/>
  <c r="AK305" i="2"/>
  <c r="AK507" i="2"/>
  <c r="AK263" i="2"/>
  <c r="AR263" i="2" s="1"/>
  <c r="AK484" i="2"/>
  <c r="AR484" i="2" s="1"/>
  <c r="AK244" i="2"/>
  <c r="AK253" i="2"/>
  <c r="AK430" i="2"/>
  <c r="AK140" i="2"/>
  <c r="AR140" i="2" s="1"/>
  <c r="AK134" i="2"/>
  <c r="AK292" i="2"/>
  <c r="AK700" i="2"/>
  <c r="AR700" i="2" s="1"/>
  <c r="AK14" i="2"/>
  <c r="AK251" i="2"/>
  <c r="AK365" i="2"/>
  <c r="AK429" i="2"/>
  <c r="AK262" i="2"/>
  <c r="AK439" i="2"/>
  <c r="AK618" i="2"/>
  <c r="AR618" i="2" s="1"/>
  <c r="AK366" i="2"/>
  <c r="AK330" i="2"/>
  <c r="AR330" i="2" s="1"/>
  <c r="AK203" i="2"/>
  <c r="AK68" i="2"/>
  <c r="AK213" i="2"/>
  <c r="AK580" i="2"/>
  <c r="AR580" i="2" s="1"/>
  <c r="AK435" i="2"/>
  <c r="AK142" i="2"/>
  <c r="AR142" i="2" s="1"/>
  <c r="AK436" i="2"/>
  <c r="AR436" i="2" s="1"/>
  <c r="AK357" i="2"/>
  <c r="AK474" i="2"/>
  <c r="AR474" i="2" s="1"/>
  <c r="AK415" i="2"/>
  <c r="AK589" i="2"/>
  <c r="AR589" i="2" s="1"/>
  <c r="AK418" i="2"/>
  <c r="AK229" i="2"/>
  <c r="AK70" i="2"/>
  <c r="AK190" i="2"/>
  <c r="AK433" i="2"/>
  <c r="AK72" i="2"/>
  <c r="AK220" i="2"/>
  <c r="AK125" i="2"/>
  <c r="AK337" i="2"/>
  <c r="AK470" i="2"/>
  <c r="AR470" i="2" s="1"/>
  <c r="AK258" i="2"/>
  <c r="AK636" i="2"/>
  <c r="AK67" i="2"/>
  <c r="AK4" i="2"/>
  <c r="AK713" i="2"/>
  <c r="AR713" i="2" s="1"/>
  <c r="AK313" i="2"/>
  <c r="AK27" i="2"/>
  <c r="AK530" i="2"/>
  <c r="AK517" i="2"/>
  <c r="AK294" i="2"/>
  <c r="AR294" i="2" s="1"/>
  <c r="AK624" i="2"/>
  <c r="AK131" i="2"/>
  <c r="AK39" i="2"/>
  <c r="AK201" i="2"/>
  <c r="AK495" i="2"/>
  <c r="AR495" i="2" s="1"/>
  <c r="AK59" i="2"/>
  <c r="AK264" i="2"/>
  <c r="AK69" i="2"/>
  <c r="AK314" i="2"/>
  <c r="AR314" i="2" s="1"/>
  <c r="AK172" i="2"/>
  <c r="AK166" i="2"/>
  <c r="AK49" i="2"/>
  <c r="AK155" i="2"/>
  <c r="AK642" i="2"/>
  <c r="AR642" i="2" s="1"/>
  <c r="AK146" i="2"/>
  <c r="AK525" i="2"/>
  <c r="AK656" i="2"/>
  <c r="AK243" i="2"/>
  <c r="AK520" i="2"/>
  <c r="AK308" i="2"/>
  <c r="AK386" i="2"/>
  <c r="AK202" i="2"/>
  <c r="AK160" i="2"/>
  <c r="AK64" i="2"/>
  <c r="AK136" i="2"/>
  <c r="AK187" i="2"/>
  <c r="AK344" i="2"/>
  <c r="AK276" i="2"/>
  <c r="AK451" i="2"/>
  <c r="AK621" i="2"/>
  <c r="AR621" i="2" s="1"/>
  <c r="AK54" i="2"/>
  <c r="AK26" i="2"/>
  <c r="AR26" i="2" s="1"/>
  <c r="AK424" i="2"/>
  <c r="AR424" i="2" s="1"/>
  <c r="AK296" i="2"/>
  <c r="AK185" i="2"/>
  <c r="AK87" i="2"/>
  <c r="AK235" i="2"/>
  <c r="AK71" i="2"/>
  <c r="AK568" i="2"/>
  <c r="AR568" i="2" s="1"/>
  <c r="AK112" i="2"/>
  <c r="AR112" i="2" s="1"/>
  <c r="AK569" i="2"/>
  <c r="AR569" i="2" s="1"/>
  <c r="AK369" i="2"/>
  <c r="AK671" i="2"/>
  <c r="AK7" i="2"/>
  <c r="AK431" i="2"/>
  <c r="AR431" i="2" s="1"/>
  <c r="AK727" i="2"/>
  <c r="AR727" i="2" s="1"/>
  <c r="AK682" i="2"/>
  <c r="AK610" i="2"/>
  <c r="AR610" i="2" s="1"/>
  <c r="AK503" i="2"/>
  <c r="AK46" i="2"/>
  <c r="AK673" i="2"/>
  <c r="AR673" i="2" s="1"/>
  <c r="AK256" i="2"/>
  <c r="AR256" i="2" s="1"/>
  <c r="AK319" i="2"/>
  <c r="AK285" i="2"/>
  <c r="AK463" i="2"/>
  <c r="AK20" i="2"/>
  <c r="AK616" i="2"/>
  <c r="AR616" i="2" s="1"/>
  <c r="AK488" i="2"/>
  <c r="AK328" i="2"/>
  <c r="AK278" i="2"/>
  <c r="AK252" i="2"/>
  <c r="AR252" i="2" s="1"/>
  <c r="AK562" i="2"/>
  <c r="AK254" i="2"/>
  <c r="AK548" i="2"/>
  <c r="AR548" i="2" s="1"/>
  <c r="AK173" i="2"/>
  <c r="AK152" i="2"/>
  <c r="AK604" i="2"/>
  <c r="AR604" i="2" s="1"/>
  <c r="AK556" i="2"/>
  <c r="AK127" i="2"/>
  <c r="AK456" i="2"/>
  <c r="AK664" i="2"/>
  <c r="AK40" i="2"/>
  <c r="AR40" i="2" s="1"/>
  <c r="AK157" i="2"/>
  <c r="AK404" i="2"/>
  <c r="AK394" i="2"/>
  <c r="AK114" i="2"/>
  <c r="AK323" i="2"/>
  <c r="AK135" i="2"/>
  <c r="AK180" i="2"/>
  <c r="AR180" i="2" s="1"/>
  <c r="AK236" i="2"/>
  <c r="AK649" i="2"/>
  <c r="AR649" i="2" s="1"/>
  <c r="AK416" i="2"/>
  <c r="AK154" i="2"/>
  <c r="AK509" i="2"/>
  <c r="AK329" i="2"/>
  <c r="AK132" i="2"/>
  <c r="AK31" i="2"/>
  <c r="AK608" i="2"/>
  <c r="AR608" i="2" s="1"/>
  <c r="AK501" i="2"/>
  <c r="AK377" i="2"/>
  <c r="AK162" i="2"/>
  <c r="AK221" i="2"/>
  <c r="AK275" i="2"/>
  <c r="AR275" i="2" s="1"/>
  <c r="AK161" i="2"/>
  <c r="AK680" i="2"/>
  <c r="AR680" i="2" s="1"/>
  <c r="AK299" i="2"/>
  <c r="AK153" i="2"/>
  <c r="AK188" i="2"/>
  <c r="AK108" i="2"/>
  <c r="AK380" i="2"/>
  <c r="AK81" i="2"/>
  <c r="AK19" i="2"/>
  <c r="AK101" i="2"/>
  <c r="AR101" i="2" s="1"/>
  <c r="AK360" i="2"/>
  <c r="AK596" i="2"/>
  <c r="AR596" i="2" s="1"/>
  <c r="AK179" i="2"/>
  <c r="AK381" i="2"/>
  <c r="AK358" i="2"/>
  <c r="AK646" i="2"/>
  <c r="AK98" i="2"/>
  <c r="AK61" i="2"/>
  <c r="AK11" i="2"/>
  <c r="AK445" i="2"/>
  <c r="AK174" i="2"/>
  <c r="AK9" i="2"/>
  <c r="AK18" i="2"/>
  <c r="AK240" i="2"/>
  <c r="AK303" i="2"/>
  <c r="AK191" i="2"/>
  <c r="AK730" i="2"/>
  <c r="AR730" i="2" s="1"/>
  <c r="AK196" i="2"/>
  <c r="AK650" i="2"/>
  <c r="AR650" i="2" s="1"/>
  <c r="AK602" i="2"/>
  <c r="AR602" i="2" s="1"/>
  <c r="AK514" i="2"/>
  <c r="AR514" i="2" s="1"/>
  <c r="AK539" i="2"/>
  <c r="AR539" i="2" s="1"/>
  <c r="AK224" i="2"/>
  <c r="AR224" i="2" s="1"/>
  <c r="AK645" i="2"/>
  <c r="AR645" i="2" s="1"/>
  <c r="AK52" i="2"/>
  <c r="AK354" i="2"/>
  <c r="AR354" i="2" s="1"/>
  <c r="AK168" i="2"/>
  <c r="AK374" i="2"/>
  <c r="AR374" i="2" s="1"/>
  <c r="AK544" i="2"/>
  <c r="AK382" i="2"/>
  <c r="AR382" i="2" s="1"/>
  <c r="AK290" i="2"/>
  <c r="AK105" i="2"/>
  <c r="AK116" i="2"/>
  <c r="AK259" i="2"/>
  <c r="AK597" i="2"/>
  <c r="AR597" i="2" s="1"/>
  <c r="AK449" i="2"/>
  <c r="AR449" i="2" s="1"/>
  <c r="AK248" i="2"/>
  <c r="AK281" i="2"/>
  <c r="AR281" i="2" s="1"/>
  <c r="AK115" i="2"/>
  <c r="AK17" i="2"/>
  <c r="AK630" i="2"/>
  <c r="AR630" i="2" s="1"/>
  <c r="AK476" i="2"/>
  <c r="AK8" i="2"/>
  <c r="AK198" i="2"/>
  <c r="AK461" i="2"/>
  <c r="AK73" i="2"/>
  <c r="AK426" i="2"/>
  <c r="AK705" i="2"/>
  <c r="AR705" i="2" s="1"/>
  <c r="AK373" i="2"/>
  <c r="AK279" i="2"/>
  <c r="AR279" i="2" s="1"/>
  <c r="AK726" i="2"/>
  <c r="AR726" i="2" s="1"/>
  <c r="AK662" i="2"/>
  <c r="AK148" i="2"/>
  <c r="AK199" i="2"/>
  <c r="AK498" i="2"/>
  <c r="AK383" i="2"/>
  <c r="AK21" i="2"/>
  <c r="AK6" i="2"/>
  <c r="AK171" i="2"/>
  <c r="AK216" i="2"/>
  <c r="AK647" i="2"/>
  <c r="AR647" i="2" s="1"/>
  <c r="AK270" i="2"/>
  <c r="AR270" i="2" s="1"/>
  <c r="AK391" i="2"/>
  <c r="AR391" i="2" s="1"/>
  <c r="AK546" i="2"/>
  <c r="AK65" i="2"/>
  <c r="AK714" i="2"/>
  <c r="AR714" i="2" s="1"/>
  <c r="AK480" i="2"/>
  <c r="AR480" i="2" s="1"/>
  <c r="AK428" i="2"/>
  <c r="AK91" i="2"/>
  <c r="AK422" i="2"/>
  <c r="AK274" i="2"/>
  <c r="AK109" i="2"/>
  <c r="AK574" i="2"/>
  <c r="AK333" i="2"/>
  <c r="AK729" i="2"/>
  <c r="AR729" i="2" s="1"/>
  <c r="AK464" i="2"/>
  <c r="AK607" i="2"/>
  <c r="AK634" i="2"/>
  <c r="AK343" i="2"/>
  <c r="AK672" i="2"/>
  <c r="AR672" i="2" s="1"/>
  <c r="AK623" i="2"/>
  <c r="AK441" i="2"/>
  <c r="AK362" i="2"/>
  <c r="AK58" i="2"/>
  <c r="AK170" i="2"/>
  <c r="AK393" i="2"/>
  <c r="AR393" i="2" s="1"/>
  <c r="AK392" i="2"/>
  <c r="AK598" i="2"/>
  <c r="AK516" i="2"/>
  <c r="AR516" i="2" s="1"/>
  <c r="AK584" i="2"/>
  <c r="AK466" i="2"/>
  <c r="AR466" i="2" s="1"/>
  <c r="AK113" i="2"/>
  <c r="AK288" i="2"/>
  <c r="AK592" i="2"/>
  <c r="AK686" i="2"/>
  <c r="AR686" i="2" s="1"/>
  <c r="AK346" i="2"/>
  <c r="AK12" i="2"/>
  <c r="AK376" i="2"/>
  <c r="AK372" i="2"/>
  <c r="AR372" i="2" s="1"/>
  <c r="AK477" i="2"/>
  <c r="AK121" i="2"/>
  <c r="AR121" i="2" s="1"/>
  <c r="AK368" i="2"/>
  <c r="AK446" i="2"/>
  <c r="AR446" i="2" s="1"/>
  <c r="AK595" i="2"/>
  <c r="AK74" i="2"/>
  <c r="AK347" i="2"/>
  <c r="AK692" i="2"/>
  <c r="AR692" i="2" s="1"/>
  <c r="AK167" i="2"/>
  <c r="AK82" i="2"/>
  <c r="AK554" i="2"/>
  <c r="AK175" i="2"/>
  <c r="AK733" i="2"/>
  <c r="AR733" i="2" s="1"/>
  <c r="AK257" i="2"/>
  <c r="AK350" i="2"/>
  <c r="AK667" i="2"/>
  <c r="AR667" i="2" s="1"/>
  <c r="AK558" i="2"/>
  <c r="AK513" i="2"/>
  <c r="AR513" i="2" s="1"/>
  <c r="AK479" i="2"/>
  <c r="AK32" i="2"/>
  <c r="AK76" i="2"/>
  <c r="AK412" i="2"/>
  <c r="AR412" i="2" s="1"/>
  <c r="AK709" i="2"/>
  <c r="AR709" i="2" s="1"/>
  <c r="AK85" i="2"/>
  <c r="AK458" i="2"/>
  <c r="AK487" i="2"/>
  <c r="AK491" i="2"/>
  <c r="AK613" i="2"/>
  <c r="AR613" i="2" s="1"/>
  <c r="AK320" i="2"/>
  <c r="AK83" i="2"/>
  <c r="AK555" i="2"/>
  <c r="AK384" i="2"/>
  <c r="AK485" i="2"/>
  <c r="AK177" i="2"/>
  <c r="C3" i="3" s="1"/>
  <c r="AK657" i="2"/>
  <c r="AR657" i="2" s="1"/>
  <c r="AK533" i="2"/>
  <c r="AK465" i="2"/>
  <c r="AK316" i="2"/>
  <c r="AK301" i="2"/>
  <c r="AK609" i="2"/>
  <c r="AR609" i="2" s="1"/>
  <c r="AK496" i="2"/>
  <c r="AR496" i="2" s="1"/>
  <c r="AK30" i="2"/>
  <c r="C17" i="3" s="1"/>
  <c r="AK222" i="2"/>
  <c r="AK499" i="2"/>
  <c r="AR499" i="2" s="1"/>
  <c r="AK42" i="2"/>
  <c r="AK500" i="2"/>
  <c r="AK79" i="2"/>
  <c r="AK577" i="2"/>
  <c r="AR577" i="2" s="1"/>
  <c r="AK447" i="2"/>
  <c r="AR447" i="2" s="1"/>
  <c r="AK255" i="2"/>
  <c r="AK289" i="2"/>
  <c r="AK631" i="2"/>
  <c r="AR631" i="2" s="1"/>
  <c r="AK99" i="2"/>
  <c r="AK139" i="2"/>
  <c r="AK684" i="2"/>
  <c r="AR684" i="2" s="1"/>
  <c r="AK493" i="2"/>
  <c r="AR493" i="2" s="1"/>
  <c r="AK194" i="2"/>
  <c r="AK33" i="2"/>
  <c r="AK326" i="2"/>
  <c r="AK231" i="2"/>
  <c r="AK111" i="2"/>
  <c r="AK295" i="2"/>
  <c r="AK637" i="2"/>
  <c r="AR637" i="2" s="1"/>
  <c r="AK410" i="2"/>
  <c r="AR410" i="2" s="1"/>
  <c r="AK43" i="2"/>
  <c r="AK94" i="2"/>
  <c r="AK41" i="2"/>
  <c r="AK677" i="2"/>
  <c r="AK527" i="2"/>
  <c r="AR527" i="2" s="1"/>
  <c r="AK141" i="2"/>
  <c r="AK698" i="2"/>
  <c r="AR698" i="2" s="1"/>
  <c r="AK655" i="2"/>
  <c r="AR655" i="2" s="1"/>
  <c r="AK310" i="2"/>
  <c r="AK457" i="2"/>
  <c r="AK716" i="2"/>
  <c r="AR716" i="2" s="1"/>
  <c r="AK277" i="2"/>
  <c r="AK96" i="2"/>
  <c r="AK56" i="2"/>
  <c r="AK658" i="2"/>
  <c r="AR658" i="2" s="1"/>
  <c r="AK219" i="2"/>
  <c r="AK317" i="2"/>
  <c r="AK349" i="2"/>
  <c r="AK695" i="2"/>
  <c r="AK674" i="2"/>
  <c r="AR674" i="2" s="1"/>
  <c r="AK411" i="2"/>
  <c r="AK450" i="2"/>
  <c r="AR450" i="2" s="1"/>
  <c r="AK212" i="2"/>
  <c r="AK442" i="2"/>
  <c r="AK37" i="2"/>
  <c r="AK622" i="2"/>
  <c r="AK699" i="2"/>
  <c r="AR699" i="2" s="1"/>
  <c r="AK158" i="2"/>
  <c r="AK117" i="2"/>
  <c r="AK582" i="2"/>
  <c r="AK183" i="2"/>
  <c r="AK486" i="2"/>
  <c r="AR486" i="2" s="1"/>
  <c r="AK36" i="2"/>
  <c r="AK104" i="2"/>
  <c r="AK133" i="2"/>
  <c r="AK395" i="2"/>
  <c r="AK722" i="2"/>
  <c r="AR722" i="2" s="1"/>
  <c r="AK403" i="2"/>
  <c r="AR403" i="2" s="1"/>
  <c r="AK575" i="2"/>
  <c r="AK51" i="2"/>
  <c r="AK335" i="2"/>
  <c r="AK725" i="2"/>
  <c r="AR725" i="2" s="1"/>
  <c r="AK385" i="2"/>
  <c r="AK505" i="2"/>
  <c r="AR505" i="2" s="1"/>
  <c r="AK102" i="2"/>
  <c r="AK469" i="2"/>
  <c r="AK690" i="2"/>
  <c r="AR690" i="2" s="1"/>
  <c r="AK545" i="2"/>
  <c r="AR545" i="2" s="1"/>
  <c r="AK122" i="2"/>
  <c r="AK523" i="2"/>
  <c r="AR523" i="2" s="1"/>
  <c r="AK331" i="2"/>
  <c r="AK128" i="2"/>
  <c r="AK266" i="2"/>
  <c r="AK685" i="2"/>
  <c r="AR685" i="2" s="1"/>
  <c r="AK321" i="2"/>
  <c r="AR321" i="2" s="1"/>
  <c r="AK669" i="2"/>
  <c r="AR669" i="2" s="1"/>
  <c r="AK640" i="2"/>
  <c r="AR640" i="2" s="1"/>
  <c r="AK405" i="2"/>
  <c r="AK540" i="2"/>
  <c r="AK176" i="2"/>
  <c r="AK143" i="2"/>
  <c r="AK473" i="2"/>
  <c r="AK652" i="2"/>
  <c r="AR652" i="2" s="1"/>
  <c r="AK353" i="2"/>
  <c r="AK583" i="2"/>
  <c r="AR583" i="2" s="1"/>
  <c r="AK696" i="2"/>
  <c r="AR696" i="2" s="1"/>
  <c r="AK227" i="2"/>
  <c r="AK694" i="2"/>
  <c r="AR694" i="2" s="1"/>
  <c r="AK712" i="2"/>
  <c r="AR712" i="2" s="1"/>
  <c r="AK708" i="2"/>
  <c r="AR708" i="2" s="1"/>
  <c r="AK521" i="2"/>
  <c r="AK564" i="2"/>
  <c r="AK86" i="2"/>
  <c r="AK588" i="2"/>
  <c r="AK536" i="2"/>
  <c r="AK578" i="2"/>
  <c r="AK214" i="2"/>
  <c r="AK475" i="2"/>
  <c r="AK632" i="2"/>
  <c r="AK681" i="2"/>
  <c r="AR681" i="2" s="1"/>
  <c r="AK735" i="2"/>
  <c r="AR735" i="2" s="1"/>
  <c r="AK364" i="2"/>
  <c r="AK280" i="2"/>
  <c r="AK549" i="2"/>
  <c r="AK691" i="2"/>
  <c r="AK107" i="2"/>
  <c r="AK543" i="2"/>
  <c r="AK334" i="2"/>
  <c r="AK339" i="2"/>
  <c r="AK93" i="2"/>
  <c r="AK356" i="2"/>
  <c r="AK399" i="2"/>
  <c r="AK661" i="2"/>
  <c r="AR661" i="2" s="1"/>
  <c r="AK467" i="2"/>
  <c r="AK590" i="2"/>
  <c r="AR590" i="2" s="1"/>
  <c r="AK218" i="2"/>
  <c r="AK552" i="2"/>
  <c r="AR552" i="2" s="1"/>
  <c r="AK318" i="2"/>
  <c r="AK478" i="2"/>
  <c r="AK553" i="2"/>
  <c r="AR553" i="2" s="1"/>
  <c r="AK728" i="2"/>
  <c r="AR728" i="2" s="1"/>
  <c r="AK315" i="2"/>
  <c r="AK371" i="2"/>
  <c r="AK359" i="2"/>
  <c r="AK90" i="2"/>
  <c r="AK239" i="2"/>
  <c r="AK434" i="2"/>
  <c r="AK687" i="2"/>
  <c r="AR687" i="2" s="1"/>
  <c r="AK502" i="2"/>
  <c r="AK443" i="2"/>
  <c r="AK599" i="2"/>
  <c r="AR599" i="2" s="1"/>
  <c r="AK626" i="2"/>
  <c r="AK515" i="2"/>
  <c r="AR515" i="2" s="1"/>
  <c r="AK528" i="2"/>
  <c r="AK648" i="2"/>
  <c r="AK269" i="2"/>
  <c r="AR269" i="2" s="1"/>
  <c r="AK150" i="2"/>
  <c r="AK641" i="2"/>
  <c r="AR641" i="2" s="1"/>
  <c r="AK512" i="2"/>
  <c r="AK215" i="2"/>
  <c r="AK437" i="2"/>
  <c r="AK593" i="2"/>
  <c r="AK471" i="2"/>
  <c r="AR471" i="2" s="1"/>
  <c r="AK639" i="2"/>
  <c r="AK413" i="2"/>
  <c r="AK341" i="2"/>
  <c r="AK494" i="2"/>
  <c r="AK300" i="2"/>
  <c r="AK715" i="2"/>
  <c r="AR715" i="2" s="1"/>
  <c r="AK718" i="2"/>
  <c r="AR718" i="2" s="1"/>
  <c r="AK284" i="2"/>
  <c r="AK396" i="2"/>
  <c r="AK273" i="2"/>
  <c r="AK573" i="2"/>
  <c r="AK679" i="2"/>
  <c r="AR679" i="2" s="1"/>
  <c r="AK606" i="2"/>
  <c r="AR606" i="2" s="1"/>
  <c r="AK238" i="2"/>
  <c r="AK400" i="2"/>
  <c r="AK625" i="2"/>
  <c r="AR625" i="2" s="1"/>
  <c r="AK532" i="2"/>
  <c r="AK601" i="2"/>
  <c r="AK421" i="2"/>
  <c r="AK723" i="2"/>
  <c r="AR723" i="2" s="1"/>
  <c r="AK653" i="2"/>
  <c r="AR653" i="2" s="1"/>
  <c r="AK603" i="2"/>
  <c r="AR603" i="2" s="1"/>
  <c r="AK675" i="2"/>
  <c r="AR675" i="2" s="1"/>
  <c r="AK519" i="2"/>
  <c r="AR519" i="2" s="1"/>
  <c r="AK697" i="2"/>
  <c r="AR697" i="2" s="1"/>
  <c r="AK497" i="2"/>
  <c r="AK676" i="2"/>
  <c r="AR676" i="2" s="1"/>
  <c r="AK717" i="2"/>
  <c r="AK560" i="2"/>
  <c r="AK701" i="2"/>
  <c r="AR701" i="2" s="1"/>
  <c r="AK550" i="2"/>
  <c r="AR550" i="2" s="1"/>
  <c r="AK576" i="2"/>
  <c r="AR576" i="2" s="1"/>
  <c r="AK668" i="2"/>
  <c r="AR668" i="2" s="1"/>
  <c r="AK734" i="2"/>
  <c r="AR734" i="2" s="1"/>
  <c r="AK689" i="2"/>
  <c r="AR689" i="2" s="1"/>
  <c r="AK721" i="2"/>
  <c r="AR721" i="2" s="1"/>
  <c r="AK651" i="2"/>
  <c r="AR651" i="2" s="1"/>
  <c r="AK572" i="2"/>
  <c r="AK551" i="2"/>
  <c r="AK706" i="2"/>
  <c r="AR706" i="2" s="1"/>
  <c r="AK707" i="2"/>
  <c r="AR707" i="2" s="1"/>
  <c r="AK688" i="2"/>
  <c r="AR688" i="2" s="1"/>
  <c r="AK703" i="2"/>
  <c r="AR703" i="2" s="1"/>
  <c r="AK660" i="2"/>
  <c r="AK724" i="2"/>
  <c r="AR724" i="2" s="1"/>
  <c r="AK670" i="2"/>
  <c r="AK678" i="2"/>
  <c r="AR678" i="2" s="1"/>
  <c r="AK612" i="2"/>
  <c r="AR612" i="2" s="1"/>
  <c r="AK683" i="2"/>
  <c r="AR683" i="2" s="1"/>
  <c r="AK719" i="2"/>
  <c r="AR719" i="2" s="1"/>
  <c r="AK693" i="2"/>
  <c r="AR693" i="2" s="1"/>
  <c r="AK585" i="2"/>
  <c r="AK731" i="2"/>
  <c r="AR731" i="2" s="1"/>
  <c r="AK732" i="2"/>
  <c r="AR732" i="2" s="1"/>
  <c r="U561" i="2"/>
  <c r="U594" i="2"/>
  <c r="U600" i="2"/>
  <c r="U151" i="2"/>
  <c r="U390" i="2"/>
  <c r="U586" i="2"/>
  <c r="U297" i="2"/>
  <c r="U408" i="2"/>
  <c r="U581" i="2"/>
  <c r="U336" i="2"/>
  <c r="U322" i="2"/>
  <c r="U535" i="2"/>
  <c r="U245" i="2"/>
  <c r="U665" i="2"/>
  <c r="U156" i="2"/>
  <c r="U100" i="2"/>
  <c r="U379" i="2"/>
  <c r="U181" i="2"/>
  <c r="U420" i="2"/>
  <c r="U666" i="2"/>
  <c r="U482" i="2"/>
  <c r="U186" i="2"/>
  <c r="U389" i="2"/>
  <c r="U332" i="2"/>
  <c r="U118" i="2"/>
  <c r="U53" i="2"/>
  <c r="U149" i="2"/>
  <c r="U22" i="2"/>
  <c r="U542" i="2"/>
  <c r="U663" i="2"/>
  <c r="U345" i="2"/>
  <c r="U110" i="2"/>
  <c r="U62" i="2"/>
  <c r="U635" i="2"/>
  <c r="U129" i="2"/>
  <c r="U654" i="2"/>
  <c r="U63" i="2"/>
  <c r="U325" i="2"/>
  <c r="U591" i="2"/>
  <c r="U89" i="2"/>
  <c r="U66" i="2"/>
  <c r="U23" i="2"/>
  <c r="U579" i="2"/>
  <c r="U402" i="2"/>
  <c r="U286" i="2"/>
  <c r="U13" i="2"/>
  <c r="U147" i="2"/>
  <c r="T59" i="3" s="1"/>
  <c r="U565" i="2"/>
  <c r="U417" i="2"/>
  <c r="U298" i="2"/>
  <c r="U50" i="2"/>
  <c r="U228" i="2"/>
  <c r="U145" i="2"/>
  <c r="U137" i="2"/>
  <c r="U440" i="2"/>
  <c r="U628" i="2"/>
  <c r="U375" i="2"/>
  <c r="U77" i="2"/>
  <c r="U557" i="2"/>
  <c r="U192" i="2"/>
  <c r="U355" i="2"/>
  <c r="U144" i="2"/>
  <c r="U306" i="2"/>
  <c r="U547" i="2"/>
  <c r="U397" i="2"/>
  <c r="U483" i="2"/>
  <c r="U234" i="2"/>
  <c r="U455" i="2"/>
  <c r="U88" i="2"/>
  <c r="U452" i="2"/>
  <c r="U423" i="2"/>
  <c r="U293" i="2"/>
  <c r="U324" i="2"/>
  <c r="U388" i="2"/>
  <c r="U189" i="2"/>
  <c r="U80" i="2"/>
  <c r="U75" i="2"/>
  <c r="U272" i="2"/>
  <c r="U444" i="2"/>
  <c r="U307" i="2"/>
  <c r="U472" i="2"/>
  <c r="U271" i="2"/>
  <c r="U563" i="2"/>
  <c r="U197" i="2"/>
  <c r="U78" i="2"/>
  <c r="U3" i="2"/>
  <c r="U338" i="2"/>
  <c r="U247" i="2"/>
  <c r="U233" i="2"/>
  <c r="U398" i="2"/>
  <c r="U208" i="2"/>
  <c r="U643" i="2"/>
  <c r="U363" i="2"/>
  <c r="U169" i="2"/>
  <c r="U55" i="2"/>
  <c r="U45" i="2"/>
  <c r="U38" i="2"/>
  <c r="U311" i="2"/>
  <c r="U351" i="2"/>
  <c r="U123" i="2"/>
  <c r="U15" i="2"/>
  <c r="U16" i="2"/>
  <c r="U226" i="2"/>
  <c r="U5" i="2"/>
  <c r="U401" i="2"/>
  <c r="U302" i="2"/>
  <c r="U566" i="2"/>
  <c r="U138" i="2"/>
  <c r="U453" i="2"/>
  <c r="U159" i="2"/>
  <c r="U163" i="2"/>
  <c r="U28" i="2"/>
  <c r="U282" i="2"/>
  <c r="U406" i="2"/>
  <c r="U348" i="2"/>
  <c r="U367" i="2"/>
  <c r="U164" i="2"/>
  <c r="U103" i="2"/>
  <c r="U704" i="2"/>
  <c r="U178" i="2"/>
  <c r="U312" i="2"/>
  <c r="U504" i="2"/>
  <c r="U35" i="2"/>
  <c r="U614" i="2"/>
  <c r="U205" i="2"/>
  <c r="U193" i="2"/>
  <c r="U267" i="2"/>
  <c r="U524" i="2"/>
  <c r="U492" i="2"/>
  <c r="U287" i="2"/>
  <c r="U209" i="2"/>
  <c r="U370" i="2"/>
  <c r="U432" i="2"/>
  <c r="U250" i="2"/>
  <c r="U210" i="2"/>
  <c r="U340" i="2"/>
  <c r="U48" i="2"/>
  <c r="U702" i="2"/>
  <c r="U414" i="2"/>
  <c r="U407" i="2"/>
  <c r="U195" i="2"/>
  <c r="U34" i="2"/>
  <c r="U225" i="2"/>
  <c r="U126" i="2"/>
  <c r="U361" i="2"/>
  <c r="U409" i="2"/>
  <c r="U260" i="2"/>
  <c r="U182" i="2"/>
  <c r="U106" i="2"/>
  <c r="U342" i="2"/>
  <c r="U242" i="2"/>
  <c r="U2" i="2"/>
  <c r="U425" i="2"/>
  <c r="U352" i="2"/>
  <c r="U710" i="2"/>
  <c r="U462" i="2"/>
  <c r="U119" i="2"/>
  <c r="U25" i="2"/>
  <c r="U587" i="2"/>
  <c r="U534" i="2"/>
  <c r="U120" i="2"/>
  <c r="U538" i="2"/>
  <c r="U605" i="2"/>
  <c r="U10" i="2"/>
  <c r="U200" i="2"/>
  <c r="U438" i="2"/>
  <c r="U230" i="2"/>
  <c r="U241" i="2"/>
  <c r="U510" i="2"/>
  <c r="U489" i="2"/>
  <c r="T15" i="3" s="1"/>
  <c r="U627" i="2"/>
  <c r="U567" i="2"/>
  <c r="U327" i="2"/>
  <c r="U29" i="2"/>
  <c r="U619" i="2"/>
  <c r="U481" i="2"/>
  <c r="U559" i="2"/>
  <c r="U617" i="2"/>
  <c r="U130" i="2"/>
  <c r="U223" i="2"/>
  <c r="U165" i="2"/>
  <c r="U237" i="2"/>
  <c r="U207" i="2"/>
  <c r="U24" i="2"/>
  <c r="U638" i="2"/>
  <c r="U268" i="2"/>
  <c r="U419" i="2"/>
  <c r="U571" i="2"/>
  <c r="U633" i="2"/>
  <c r="U291" i="2"/>
  <c r="U309" i="2"/>
  <c r="U378" i="2"/>
  <c r="U570" i="2"/>
  <c r="U620" i="2"/>
  <c r="U387" i="2"/>
  <c r="U283" i="2"/>
  <c r="U459" i="2"/>
  <c r="U84" i="2"/>
  <c r="U448" i="2"/>
  <c r="U615" i="2"/>
  <c r="U92" i="2"/>
  <c r="U184" i="2"/>
  <c r="U518" i="2"/>
  <c r="T105" i="3" s="1"/>
  <c r="U217" i="2"/>
  <c r="U537" i="2"/>
  <c r="U531" i="2"/>
  <c r="U629" i="2"/>
  <c r="U460" i="2"/>
  <c r="U246" i="2"/>
  <c r="U529" i="2"/>
  <c r="U506" i="2"/>
  <c r="U508" i="2"/>
  <c r="U60" i="2"/>
  <c r="U97" i="2"/>
  <c r="U490" i="2"/>
  <c r="U204" i="2"/>
  <c r="U304" i="2"/>
  <c r="U511" i="2"/>
  <c r="U206" i="2"/>
  <c r="U265" i="2"/>
  <c r="U261" i="2"/>
  <c r="U95" i="2"/>
  <c r="U211" i="2"/>
  <c r="U427" i="2"/>
  <c r="U124" i="2"/>
  <c r="U232" i="2"/>
  <c r="U454" i="2"/>
  <c r="U659" i="2"/>
  <c r="U249" i="2"/>
  <c r="U541" i="2"/>
  <c r="U611" i="2"/>
  <c r="U44" i="2"/>
  <c r="U47" i="2"/>
  <c r="U720" i="2"/>
  <c r="U57" i="2"/>
  <c r="U522" i="2"/>
  <c r="U526" i="2"/>
  <c r="U468" i="2"/>
  <c r="U644" i="2"/>
  <c r="U711" i="2"/>
  <c r="U305" i="2"/>
  <c r="U507" i="2"/>
  <c r="U263" i="2"/>
  <c r="U484" i="2"/>
  <c r="U244" i="2"/>
  <c r="U253" i="2"/>
  <c r="U430" i="2"/>
  <c r="U140" i="2"/>
  <c r="U134" i="2"/>
  <c r="U292" i="2"/>
  <c r="U700" i="2"/>
  <c r="U14" i="2"/>
  <c r="U251" i="2"/>
  <c r="U365" i="2"/>
  <c r="U429" i="2"/>
  <c r="U262" i="2"/>
  <c r="T109" i="3" s="1"/>
  <c r="U439" i="2"/>
  <c r="U618" i="2"/>
  <c r="U366" i="2"/>
  <c r="U330" i="2"/>
  <c r="U203" i="2"/>
  <c r="U68" i="2"/>
  <c r="U213" i="2"/>
  <c r="U580" i="2"/>
  <c r="U435" i="2"/>
  <c r="U142" i="2"/>
  <c r="U436" i="2"/>
  <c r="U357" i="2"/>
  <c r="U474" i="2"/>
  <c r="U415" i="2"/>
  <c r="U589" i="2"/>
  <c r="U418" i="2"/>
  <c r="U229" i="2"/>
  <c r="U70" i="2"/>
  <c r="U190" i="2"/>
  <c r="U433" i="2"/>
  <c r="U72" i="2"/>
  <c r="U220" i="2"/>
  <c r="U125" i="2"/>
  <c r="U337" i="2"/>
  <c r="U470" i="2"/>
  <c r="U258" i="2"/>
  <c r="U636" i="2"/>
  <c r="U67" i="2"/>
  <c r="U4" i="2"/>
  <c r="U713" i="2"/>
  <c r="U313" i="2"/>
  <c r="U27" i="2"/>
  <c r="U530" i="2"/>
  <c r="U517" i="2"/>
  <c r="U294" i="2"/>
  <c r="U624" i="2"/>
  <c r="U131" i="2"/>
  <c r="U39" i="2"/>
  <c r="U201" i="2"/>
  <c r="U495" i="2"/>
  <c r="U59" i="2"/>
  <c r="U264" i="2"/>
  <c r="U69" i="2"/>
  <c r="U314" i="2"/>
  <c r="U172" i="2"/>
  <c r="U166" i="2"/>
  <c r="U49" i="2"/>
  <c r="U155" i="2"/>
  <c r="U642" i="2"/>
  <c r="U146" i="2"/>
  <c r="U525" i="2"/>
  <c r="U656" i="2"/>
  <c r="U243" i="2"/>
  <c r="U520" i="2"/>
  <c r="U308" i="2"/>
  <c r="U386" i="2"/>
  <c r="U202" i="2"/>
  <c r="U160" i="2"/>
  <c r="U64" i="2"/>
  <c r="U136" i="2"/>
  <c r="U187" i="2"/>
  <c r="U344" i="2"/>
  <c r="U276" i="2"/>
  <c r="U451" i="2"/>
  <c r="U621" i="2"/>
  <c r="U54" i="2"/>
  <c r="U26" i="2"/>
  <c r="U424" i="2"/>
  <c r="U296" i="2"/>
  <c r="U185" i="2"/>
  <c r="U87" i="2"/>
  <c r="U235" i="2"/>
  <c r="U71" i="2"/>
  <c r="U568" i="2"/>
  <c r="U112" i="2"/>
  <c r="U569" i="2"/>
  <c r="U369" i="2"/>
  <c r="U671" i="2"/>
  <c r="U7" i="2"/>
  <c r="U431" i="2"/>
  <c r="U727" i="2"/>
  <c r="U682" i="2"/>
  <c r="U610" i="2"/>
  <c r="U503" i="2"/>
  <c r="U46" i="2"/>
  <c r="U673" i="2"/>
  <c r="U256" i="2"/>
  <c r="U319" i="2"/>
  <c r="U285" i="2"/>
  <c r="U463" i="2"/>
  <c r="U20" i="2"/>
  <c r="U616" i="2"/>
  <c r="U488" i="2"/>
  <c r="U328" i="2"/>
  <c r="U278" i="2"/>
  <c r="U252" i="2"/>
  <c r="U562" i="2"/>
  <c r="U254" i="2"/>
  <c r="U548" i="2"/>
  <c r="U173" i="2"/>
  <c r="U152" i="2"/>
  <c r="U604" i="2"/>
  <c r="U556" i="2"/>
  <c r="U127" i="2"/>
  <c r="U456" i="2"/>
  <c r="U664" i="2"/>
  <c r="U40" i="2"/>
  <c r="U157" i="2"/>
  <c r="U404" i="2"/>
  <c r="U394" i="2"/>
  <c r="U114" i="2"/>
  <c r="U323" i="2"/>
  <c r="U135" i="2"/>
  <c r="U180" i="2"/>
  <c r="U236" i="2"/>
  <c r="U649" i="2"/>
  <c r="U416" i="2"/>
  <c r="U154" i="2"/>
  <c r="U509" i="2"/>
  <c r="U329" i="2"/>
  <c r="U132" i="2"/>
  <c r="U31" i="2"/>
  <c r="U608" i="2"/>
  <c r="U501" i="2"/>
  <c r="U377" i="2"/>
  <c r="U162" i="2"/>
  <c r="U221" i="2"/>
  <c r="U275" i="2"/>
  <c r="U161" i="2"/>
  <c r="U680" i="2"/>
  <c r="U299" i="2"/>
  <c r="U153" i="2"/>
  <c r="U188" i="2"/>
  <c r="U108" i="2"/>
  <c r="U380" i="2"/>
  <c r="U81" i="2"/>
  <c r="U19" i="2"/>
  <c r="U101" i="2"/>
  <c r="U360" i="2"/>
  <c r="U596" i="2"/>
  <c r="U179" i="2"/>
  <c r="U381" i="2"/>
  <c r="U358" i="2"/>
  <c r="U646" i="2"/>
  <c r="U98" i="2"/>
  <c r="U61" i="2"/>
  <c r="U11" i="2"/>
  <c r="U445" i="2"/>
  <c r="U174" i="2"/>
  <c r="U9" i="2"/>
  <c r="U18" i="2"/>
  <c r="U240" i="2"/>
  <c r="U303" i="2"/>
  <c r="U191" i="2"/>
  <c r="U730" i="2"/>
  <c r="U196" i="2"/>
  <c r="U650" i="2"/>
  <c r="U602" i="2"/>
  <c r="U514" i="2"/>
  <c r="U539" i="2"/>
  <c r="U224" i="2"/>
  <c r="U645" i="2"/>
  <c r="U52" i="2"/>
  <c r="U354" i="2"/>
  <c r="U168" i="2"/>
  <c r="U374" i="2"/>
  <c r="U544" i="2"/>
  <c r="U382" i="2"/>
  <c r="U290" i="2"/>
  <c r="U105" i="2"/>
  <c r="U116" i="2"/>
  <c r="U259" i="2"/>
  <c r="U597" i="2"/>
  <c r="U449" i="2"/>
  <c r="U248" i="2"/>
  <c r="U281" i="2"/>
  <c r="U115" i="2"/>
  <c r="U17" i="2"/>
  <c r="U630" i="2"/>
  <c r="U476" i="2"/>
  <c r="U8" i="2"/>
  <c r="T16" i="3" s="1"/>
  <c r="U198" i="2"/>
  <c r="U461" i="2"/>
  <c r="U73" i="2"/>
  <c r="U426" i="2"/>
  <c r="U705" i="2"/>
  <c r="U373" i="2"/>
  <c r="U279" i="2"/>
  <c r="U726" i="2"/>
  <c r="U662" i="2"/>
  <c r="U148" i="2"/>
  <c r="U199" i="2"/>
  <c r="U498" i="2"/>
  <c r="U383" i="2"/>
  <c r="U21" i="2"/>
  <c r="U6" i="2"/>
  <c r="U171" i="2"/>
  <c r="U216" i="2"/>
  <c r="U647" i="2"/>
  <c r="U270" i="2"/>
  <c r="U391" i="2"/>
  <c r="U546" i="2"/>
  <c r="U65" i="2"/>
  <c r="U714" i="2"/>
  <c r="U480" i="2"/>
  <c r="U428" i="2"/>
  <c r="U91" i="2"/>
  <c r="U422" i="2"/>
  <c r="U274" i="2"/>
  <c r="U109" i="2"/>
  <c r="U574" i="2"/>
  <c r="U333" i="2"/>
  <c r="U729" i="2"/>
  <c r="U464" i="2"/>
  <c r="U607" i="2"/>
  <c r="U634" i="2"/>
  <c r="U343" i="2"/>
  <c r="U672" i="2"/>
  <c r="U623" i="2"/>
  <c r="U441" i="2"/>
  <c r="U362" i="2"/>
  <c r="U58" i="2"/>
  <c r="U170" i="2"/>
  <c r="U393" i="2"/>
  <c r="U392" i="2"/>
  <c r="U598" i="2"/>
  <c r="U516" i="2"/>
  <c r="U584" i="2"/>
  <c r="U466" i="2"/>
  <c r="U113" i="2"/>
  <c r="U288" i="2"/>
  <c r="U592" i="2"/>
  <c r="U686" i="2"/>
  <c r="U346" i="2"/>
  <c r="U12" i="2"/>
  <c r="U376" i="2"/>
  <c r="U372" i="2"/>
  <c r="U477" i="2"/>
  <c r="U121" i="2"/>
  <c r="U368" i="2"/>
  <c r="U446" i="2"/>
  <c r="U595" i="2"/>
  <c r="U74" i="2"/>
  <c r="U347" i="2"/>
  <c r="U692" i="2"/>
  <c r="U167" i="2"/>
  <c r="U82" i="2"/>
  <c r="U554" i="2"/>
  <c r="U175" i="2"/>
  <c r="U733" i="2"/>
  <c r="U257" i="2"/>
  <c r="U350" i="2"/>
  <c r="U667" i="2"/>
  <c r="U558" i="2"/>
  <c r="U513" i="2"/>
  <c r="U479" i="2"/>
  <c r="U32" i="2"/>
  <c r="U76" i="2"/>
  <c r="U412" i="2"/>
  <c r="U709" i="2"/>
  <c r="U85" i="2"/>
  <c r="U458" i="2"/>
  <c r="U487" i="2"/>
  <c r="U491" i="2"/>
  <c r="U613" i="2"/>
  <c r="U320" i="2"/>
  <c r="U83" i="2"/>
  <c r="U555" i="2"/>
  <c r="U384" i="2"/>
  <c r="U485" i="2"/>
  <c r="U177" i="2"/>
  <c r="U657" i="2"/>
  <c r="U533" i="2"/>
  <c r="U465" i="2"/>
  <c r="U316" i="2"/>
  <c r="U301" i="2"/>
  <c r="U609" i="2"/>
  <c r="U496" i="2"/>
  <c r="U30" i="2"/>
  <c r="U222" i="2"/>
  <c r="U499" i="2"/>
  <c r="U42" i="2"/>
  <c r="U500" i="2"/>
  <c r="U79" i="2"/>
  <c r="U577" i="2"/>
  <c r="U447" i="2"/>
  <c r="U255" i="2"/>
  <c r="U289" i="2"/>
  <c r="U631" i="2"/>
  <c r="U99" i="2"/>
  <c r="U139" i="2"/>
  <c r="U684" i="2"/>
  <c r="U493" i="2"/>
  <c r="U194" i="2"/>
  <c r="U33" i="2"/>
  <c r="U326" i="2"/>
  <c r="U231" i="2"/>
  <c r="U111" i="2"/>
  <c r="U295" i="2"/>
  <c r="U637" i="2"/>
  <c r="U410" i="2"/>
  <c r="U43" i="2"/>
  <c r="U94" i="2"/>
  <c r="U41" i="2"/>
  <c r="U677" i="2"/>
  <c r="U527" i="2"/>
  <c r="U141" i="2"/>
  <c r="U698" i="2"/>
  <c r="U655" i="2"/>
  <c r="U310" i="2"/>
  <c r="U457" i="2"/>
  <c r="U716" i="2"/>
  <c r="U277" i="2"/>
  <c r="U96" i="2"/>
  <c r="U56" i="2"/>
  <c r="U658" i="2"/>
  <c r="U219" i="2"/>
  <c r="U317" i="2"/>
  <c r="U349" i="2"/>
  <c r="U695" i="2"/>
  <c r="U674" i="2"/>
  <c r="U411" i="2"/>
  <c r="U450" i="2"/>
  <c r="U212" i="2"/>
  <c r="U442" i="2"/>
  <c r="U37" i="2"/>
  <c r="U622" i="2"/>
  <c r="U699" i="2"/>
  <c r="U158" i="2"/>
  <c r="U117" i="2"/>
  <c r="U582" i="2"/>
  <c r="U183" i="2"/>
  <c r="U486" i="2"/>
  <c r="U36" i="2"/>
  <c r="U104" i="2"/>
  <c r="U133" i="2"/>
  <c r="U395" i="2"/>
  <c r="U722" i="2"/>
  <c r="U403" i="2"/>
  <c r="U575" i="2"/>
  <c r="U51" i="2"/>
  <c r="U335" i="2"/>
  <c r="U725" i="2"/>
  <c r="U385" i="2"/>
  <c r="U505" i="2"/>
  <c r="U102" i="2"/>
  <c r="U469" i="2"/>
  <c r="U690" i="2"/>
  <c r="U545" i="2"/>
  <c r="U122" i="2"/>
  <c r="U523" i="2"/>
  <c r="U331" i="2"/>
  <c r="U128" i="2"/>
  <c r="U266" i="2"/>
  <c r="U685" i="2"/>
  <c r="U321" i="2"/>
  <c r="U669" i="2"/>
  <c r="U640" i="2"/>
  <c r="U405" i="2"/>
  <c r="U540" i="2"/>
  <c r="U176" i="2"/>
  <c r="U143" i="2"/>
  <c r="U473" i="2"/>
  <c r="U652" i="2"/>
  <c r="U353" i="2"/>
  <c r="U583" i="2"/>
  <c r="U696" i="2"/>
  <c r="U227" i="2"/>
  <c r="U694" i="2"/>
  <c r="U712" i="2"/>
  <c r="U708" i="2"/>
  <c r="U521" i="2"/>
  <c r="U564" i="2"/>
  <c r="U86" i="2"/>
  <c r="U588" i="2"/>
  <c r="U536" i="2"/>
  <c r="U578" i="2"/>
  <c r="U214" i="2"/>
  <c r="U475" i="2"/>
  <c r="U632" i="2"/>
  <c r="U681" i="2"/>
  <c r="U735" i="2"/>
  <c r="U364" i="2"/>
  <c r="U280" i="2"/>
  <c r="U549" i="2"/>
  <c r="U691" i="2"/>
  <c r="U107" i="2"/>
  <c r="U543" i="2"/>
  <c r="U334" i="2"/>
  <c r="U339" i="2"/>
  <c r="U93" i="2"/>
  <c r="U356" i="2"/>
  <c r="U399" i="2"/>
  <c r="U661" i="2"/>
  <c r="U467" i="2"/>
  <c r="U590" i="2"/>
  <c r="U218" i="2"/>
  <c r="U552" i="2"/>
  <c r="U318" i="2"/>
  <c r="U478" i="2"/>
  <c r="U553" i="2"/>
  <c r="U728" i="2"/>
  <c r="U315" i="2"/>
  <c r="U371" i="2"/>
  <c r="U359" i="2"/>
  <c r="U90" i="2"/>
  <c r="U239" i="2"/>
  <c r="U434" i="2"/>
  <c r="U687" i="2"/>
  <c r="U502" i="2"/>
  <c r="U443" i="2"/>
  <c r="U599" i="2"/>
  <c r="U626" i="2"/>
  <c r="U515" i="2"/>
  <c r="U528" i="2"/>
  <c r="U648" i="2"/>
  <c r="U269" i="2"/>
  <c r="U150" i="2"/>
  <c r="U641" i="2"/>
  <c r="U512" i="2"/>
  <c r="U215" i="2"/>
  <c r="U437" i="2"/>
  <c r="U593" i="2"/>
  <c r="U471" i="2"/>
  <c r="U639" i="2"/>
  <c r="U413" i="2"/>
  <c r="U341" i="2"/>
  <c r="U494" i="2"/>
  <c r="U300" i="2"/>
  <c r="U715" i="2"/>
  <c r="U718" i="2"/>
  <c r="U284" i="2"/>
  <c r="U396" i="2"/>
  <c r="U273" i="2"/>
  <c r="U573" i="2"/>
  <c r="U679" i="2"/>
  <c r="U606" i="2"/>
  <c r="U238" i="2"/>
  <c r="U400" i="2"/>
  <c r="U625" i="2"/>
  <c r="U532" i="2"/>
  <c r="U601" i="2"/>
  <c r="U421" i="2"/>
  <c r="U723" i="2"/>
  <c r="U653" i="2"/>
  <c r="U603" i="2"/>
  <c r="U675" i="2"/>
  <c r="U519" i="2"/>
  <c r="U697" i="2"/>
  <c r="U497" i="2"/>
  <c r="U676" i="2"/>
  <c r="U717" i="2"/>
  <c r="U560" i="2"/>
  <c r="U701" i="2"/>
  <c r="U550" i="2"/>
  <c r="U576" i="2"/>
  <c r="U668" i="2"/>
  <c r="U734" i="2"/>
  <c r="U689" i="2"/>
  <c r="U721" i="2"/>
  <c r="U651" i="2"/>
  <c r="U572" i="2"/>
  <c r="U551" i="2"/>
  <c r="U706" i="2"/>
  <c r="U707" i="2"/>
  <c r="U688" i="2"/>
  <c r="U703" i="2"/>
  <c r="U660" i="2"/>
  <c r="U724" i="2"/>
  <c r="U670" i="2"/>
  <c r="U678" i="2"/>
  <c r="U612" i="2"/>
  <c r="U683" i="2"/>
  <c r="U719" i="2"/>
  <c r="U693" i="2"/>
  <c r="U585" i="2"/>
  <c r="U731" i="2"/>
  <c r="U732" i="2"/>
  <c r="T561" i="2"/>
  <c r="T594" i="2"/>
  <c r="T600" i="2"/>
  <c r="T151" i="2"/>
  <c r="T390" i="2"/>
  <c r="T586" i="2"/>
  <c r="T297" i="2"/>
  <c r="T408" i="2"/>
  <c r="T581" i="2"/>
  <c r="T336" i="2"/>
  <c r="T322" i="2"/>
  <c r="T535" i="2"/>
  <c r="T245" i="2"/>
  <c r="T665" i="2"/>
  <c r="T156" i="2"/>
  <c r="T100" i="2"/>
  <c r="T379" i="2"/>
  <c r="T181" i="2"/>
  <c r="T420" i="2"/>
  <c r="T666" i="2"/>
  <c r="T482" i="2"/>
  <c r="T186" i="2"/>
  <c r="T389" i="2"/>
  <c r="T332" i="2"/>
  <c r="T118" i="2"/>
  <c r="T53" i="2"/>
  <c r="T149" i="2"/>
  <c r="T22" i="2"/>
  <c r="T542" i="2"/>
  <c r="T663" i="2"/>
  <c r="T345" i="2"/>
  <c r="T110" i="2"/>
  <c r="T62" i="2"/>
  <c r="T635" i="2"/>
  <c r="T129" i="2"/>
  <c r="T654" i="2"/>
  <c r="T63" i="2"/>
  <c r="T325" i="2"/>
  <c r="T591" i="2"/>
  <c r="T89" i="2"/>
  <c r="T66" i="2"/>
  <c r="T23" i="2"/>
  <c r="T579" i="2"/>
  <c r="T402" i="2"/>
  <c r="T286" i="2"/>
  <c r="T13" i="2"/>
  <c r="T147" i="2"/>
  <c r="T565" i="2"/>
  <c r="T417" i="2"/>
  <c r="T298" i="2"/>
  <c r="T50" i="2"/>
  <c r="T228" i="2"/>
  <c r="T145" i="2"/>
  <c r="T137" i="2"/>
  <c r="T440" i="2"/>
  <c r="T628" i="2"/>
  <c r="T375" i="2"/>
  <c r="T77" i="2"/>
  <c r="T557" i="2"/>
  <c r="T192" i="2"/>
  <c r="T355" i="2"/>
  <c r="T144" i="2"/>
  <c r="T306" i="2"/>
  <c r="T547" i="2"/>
  <c r="T397" i="2"/>
  <c r="T483" i="2"/>
  <c r="T234" i="2"/>
  <c r="T455" i="2"/>
  <c r="T88" i="2"/>
  <c r="T452" i="2"/>
  <c r="T423" i="2"/>
  <c r="T293" i="2"/>
  <c r="T324" i="2"/>
  <c r="T388" i="2"/>
  <c r="T189" i="2"/>
  <c r="T80" i="2"/>
  <c r="T75" i="2"/>
  <c r="T272" i="2"/>
  <c r="T444" i="2"/>
  <c r="T307" i="2"/>
  <c r="T472" i="2"/>
  <c r="T271" i="2"/>
  <c r="T563" i="2"/>
  <c r="T197" i="2"/>
  <c r="T78" i="2"/>
  <c r="T3" i="2"/>
  <c r="T338" i="2"/>
  <c r="T247" i="2"/>
  <c r="T233" i="2"/>
  <c r="T398" i="2"/>
  <c r="T208" i="2"/>
  <c r="T643" i="2"/>
  <c r="T363" i="2"/>
  <c r="T169" i="2"/>
  <c r="T55" i="2"/>
  <c r="T45" i="2"/>
  <c r="T38" i="2"/>
  <c r="T311" i="2"/>
  <c r="T351" i="2"/>
  <c r="S19" i="3" s="1"/>
  <c r="T123" i="2"/>
  <c r="T15" i="2"/>
  <c r="T16" i="2"/>
  <c r="T226" i="2"/>
  <c r="T5" i="2"/>
  <c r="T401" i="2"/>
  <c r="T302" i="2"/>
  <c r="T566" i="2"/>
  <c r="T138" i="2"/>
  <c r="T453" i="2"/>
  <c r="T159" i="2"/>
  <c r="T163" i="2"/>
  <c r="T28" i="2"/>
  <c r="T282" i="2"/>
  <c r="T406" i="2"/>
  <c r="T348" i="2"/>
  <c r="T367" i="2"/>
  <c r="T164" i="2"/>
  <c r="T103" i="2"/>
  <c r="T704" i="2"/>
  <c r="T178" i="2"/>
  <c r="T312" i="2"/>
  <c r="T504" i="2"/>
  <c r="T35" i="2"/>
  <c r="T614" i="2"/>
  <c r="T205" i="2"/>
  <c r="T193" i="2"/>
  <c r="T267" i="2"/>
  <c r="T524" i="2"/>
  <c r="T492" i="2"/>
  <c r="T287" i="2"/>
  <c r="T209" i="2"/>
  <c r="T370" i="2"/>
  <c r="T432" i="2"/>
  <c r="T250" i="2"/>
  <c r="T210" i="2"/>
  <c r="T340" i="2"/>
  <c r="T48" i="2"/>
  <c r="T702" i="2"/>
  <c r="T414" i="2"/>
  <c r="T407" i="2"/>
  <c r="T195" i="2"/>
  <c r="T34" i="2"/>
  <c r="T225" i="2"/>
  <c r="T126" i="2"/>
  <c r="T361" i="2"/>
  <c r="T409" i="2"/>
  <c r="T260" i="2"/>
  <c r="T182" i="2"/>
  <c r="T106" i="2"/>
  <c r="T342" i="2"/>
  <c r="T242" i="2"/>
  <c r="T2" i="2"/>
  <c r="T425" i="2"/>
  <c r="T352" i="2"/>
  <c r="T710" i="2"/>
  <c r="T462" i="2"/>
  <c r="T119" i="2"/>
  <c r="T25" i="2"/>
  <c r="T587" i="2"/>
  <c r="T534" i="2"/>
  <c r="T120" i="2"/>
  <c r="T538" i="2"/>
  <c r="T605" i="2"/>
  <c r="T10" i="2"/>
  <c r="T200" i="2"/>
  <c r="T438" i="2"/>
  <c r="T230" i="2"/>
  <c r="T241" i="2"/>
  <c r="T510" i="2"/>
  <c r="T489" i="2"/>
  <c r="S15" i="3" s="1"/>
  <c r="T627" i="2"/>
  <c r="T567" i="2"/>
  <c r="T327" i="2"/>
  <c r="T29" i="2"/>
  <c r="T619" i="2"/>
  <c r="T481" i="2"/>
  <c r="T559" i="2"/>
  <c r="T617" i="2"/>
  <c r="T130" i="2"/>
  <c r="T223" i="2"/>
  <c r="T165" i="2"/>
  <c r="T237" i="2"/>
  <c r="T207" i="2"/>
  <c r="T24" i="2"/>
  <c r="T638" i="2"/>
  <c r="T268" i="2"/>
  <c r="T419" i="2"/>
  <c r="T571" i="2"/>
  <c r="T633" i="2"/>
  <c r="T291" i="2"/>
  <c r="T309" i="2"/>
  <c r="T378" i="2"/>
  <c r="T570" i="2"/>
  <c r="T620" i="2"/>
  <c r="T387" i="2"/>
  <c r="S113" i="3" s="1"/>
  <c r="T283" i="2"/>
  <c r="T459" i="2"/>
  <c r="T84" i="2"/>
  <c r="T448" i="2"/>
  <c r="T615" i="2"/>
  <c r="T92" i="2"/>
  <c r="T184" i="2"/>
  <c r="T518" i="2"/>
  <c r="T217" i="2"/>
  <c r="T537" i="2"/>
  <c r="T531" i="2"/>
  <c r="T629" i="2"/>
  <c r="T460" i="2"/>
  <c r="T246" i="2"/>
  <c r="T529" i="2"/>
  <c r="T506" i="2"/>
  <c r="T508" i="2"/>
  <c r="T60" i="2"/>
  <c r="T97" i="2"/>
  <c r="T490" i="2"/>
  <c r="T204" i="2"/>
  <c r="T304" i="2"/>
  <c r="T511" i="2"/>
  <c r="T206" i="2"/>
  <c r="T265" i="2"/>
  <c r="T261" i="2"/>
  <c r="T95" i="2"/>
  <c r="T211" i="2"/>
  <c r="T427" i="2"/>
  <c r="T124" i="2"/>
  <c r="T232" i="2"/>
  <c r="T454" i="2"/>
  <c r="T659" i="2"/>
  <c r="T249" i="2"/>
  <c r="T541" i="2"/>
  <c r="T611" i="2"/>
  <c r="T44" i="2"/>
  <c r="T47" i="2"/>
  <c r="T720" i="2"/>
  <c r="T57" i="2"/>
  <c r="T522" i="2"/>
  <c r="T526" i="2"/>
  <c r="T468" i="2"/>
  <c r="T644" i="2"/>
  <c r="T711" i="2"/>
  <c r="T305" i="2"/>
  <c r="T507" i="2"/>
  <c r="T263" i="2"/>
  <c r="T484" i="2"/>
  <c r="T244" i="2"/>
  <c r="T253" i="2"/>
  <c r="T430" i="2"/>
  <c r="T140" i="2"/>
  <c r="T134" i="2"/>
  <c r="T292" i="2"/>
  <c r="T700" i="2"/>
  <c r="T14" i="2"/>
  <c r="T251" i="2"/>
  <c r="T365" i="2"/>
  <c r="T429" i="2"/>
  <c r="T262" i="2"/>
  <c r="S109" i="3" s="1"/>
  <c r="T439" i="2"/>
  <c r="T618" i="2"/>
  <c r="T366" i="2"/>
  <c r="T330" i="2"/>
  <c r="T203" i="2"/>
  <c r="T68" i="2"/>
  <c r="T213" i="2"/>
  <c r="T580" i="2"/>
  <c r="T435" i="2"/>
  <c r="T142" i="2"/>
  <c r="T436" i="2"/>
  <c r="T357" i="2"/>
  <c r="T474" i="2"/>
  <c r="T415" i="2"/>
  <c r="T589" i="2"/>
  <c r="T418" i="2"/>
  <c r="T229" i="2"/>
  <c r="T70" i="2"/>
  <c r="T190" i="2"/>
  <c r="T433" i="2"/>
  <c r="T72" i="2"/>
  <c r="T220" i="2"/>
  <c r="T125" i="2"/>
  <c r="T337" i="2"/>
  <c r="T470" i="2"/>
  <c r="T258" i="2"/>
  <c r="T636" i="2"/>
  <c r="T67" i="2"/>
  <c r="T4" i="2"/>
  <c r="T713" i="2"/>
  <c r="T313" i="2"/>
  <c r="T27" i="2"/>
  <c r="T530" i="2"/>
  <c r="T517" i="2"/>
  <c r="T294" i="2"/>
  <c r="T624" i="2"/>
  <c r="T131" i="2"/>
  <c r="T39" i="2"/>
  <c r="T201" i="2"/>
  <c r="T495" i="2"/>
  <c r="T59" i="2"/>
  <c r="T264" i="2"/>
  <c r="T69" i="2"/>
  <c r="T314" i="2"/>
  <c r="T172" i="2"/>
  <c r="T166" i="2"/>
  <c r="T49" i="2"/>
  <c r="T155" i="2"/>
  <c r="T642" i="2"/>
  <c r="T146" i="2"/>
  <c r="T525" i="2"/>
  <c r="T656" i="2"/>
  <c r="T243" i="2"/>
  <c r="T520" i="2"/>
  <c r="T308" i="2"/>
  <c r="T386" i="2"/>
  <c r="T202" i="2"/>
  <c r="T160" i="2"/>
  <c r="T64" i="2"/>
  <c r="T136" i="2"/>
  <c r="T187" i="2"/>
  <c r="T344" i="2"/>
  <c r="T276" i="2"/>
  <c r="T451" i="2"/>
  <c r="T621" i="2"/>
  <c r="T54" i="2"/>
  <c r="T26" i="2"/>
  <c r="T424" i="2"/>
  <c r="T296" i="2"/>
  <c r="T185" i="2"/>
  <c r="T87" i="2"/>
  <c r="T235" i="2"/>
  <c r="T71" i="2"/>
  <c r="T568" i="2"/>
  <c r="T112" i="2"/>
  <c r="T569" i="2"/>
  <c r="T369" i="2"/>
  <c r="T671" i="2"/>
  <c r="T7" i="2"/>
  <c r="T431" i="2"/>
  <c r="T727" i="2"/>
  <c r="T682" i="2"/>
  <c r="T610" i="2"/>
  <c r="T503" i="2"/>
  <c r="T46" i="2"/>
  <c r="T673" i="2"/>
  <c r="T256" i="2"/>
  <c r="T319" i="2"/>
  <c r="T285" i="2"/>
  <c r="T463" i="2"/>
  <c r="T20" i="2"/>
  <c r="T616" i="2"/>
  <c r="T488" i="2"/>
  <c r="T328" i="2"/>
  <c r="T278" i="2"/>
  <c r="T252" i="2"/>
  <c r="T562" i="2"/>
  <c r="T254" i="2"/>
  <c r="T548" i="2"/>
  <c r="T173" i="2"/>
  <c r="T152" i="2"/>
  <c r="T604" i="2"/>
  <c r="T556" i="2"/>
  <c r="T127" i="2"/>
  <c r="T456" i="2"/>
  <c r="T664" i="2"/>
  <c r="T40" i="2"/>
  <c r="T157" i="2"/>
  <c r="T404" i="2"/>
  <c r="T394" i="2"/>
  <c r="T114" i="2"/>
  <c r="T323" i="2"/>
  <c r="T135" i="2"/>
  <c r="T180" i="2"/>
  <c r="T236" i="2"/>
  <c r="T649" i="2"/>
  <c r="T416" i="2"/>
  <c r="T154" i="2"/>
  <c r="T509" i="2"/>
  <c r="T329" i="2"/>
  <c r="T132" i="2"/>
  <c r="T31" i="2"/>
  <c r="T608" i="2"/>
  <c r="T501" i="2"/>
  <c r="T377" i="2"/>
  <c r="T162" i="2"/>
  <c r="T221" i="2"/>
  <c r="T275" i="2"/>
  <c r="T161" i="2"/>
  <c r="T680" i="2"/>
  <c r="T299" i="2"/>
  <c r="T153" i="2"/>
  <c r="T188" i="2"/>
  <c r="T108" i="2"/>
  <c r="T380" i="2"/>
  <c r="T81" i="2"/>
  <c r="T19" i="2"/>
  <c r="T101" i="2"/>
  <c r="T360" i="2"/>
  <c r="T596" i="2"/>
  <c r="T179" i="2"/>
  <c r="T381" i="2"/>
  <c r="T358" i="2"/>
  <c r="T646" i="2"/>
  <c r="T98" i="2"/>
  <c r="T61" i="2"/>
  <c r="T11" i="2"/>
  <c r="T445" i="2"/>
  <c r="T174" i="2"/>
  <c r="T9" i="2"/>
  <c r="T18" i="2"/>
  <c r="T240" i="2"/>
  <c r="T303" i="2"/>
  <c r="T191" i="2"/>
  <c r="T730" i="2"/>
  <c r="T196" i="2"/>
  <c r="T650" i="2"/>
  <c r="T602" i="2"/>
  <c r="T514" i="2"/>
  <c r="T539" i="2"/>
  <c r="T224" i="2"/>
  <c r="T645" i="2"/>
  <c r="T52" i="2"/>
  <c r="T354" i="2"/>
  <c r="T168" i="2"/>
  <c r="T374" i="2"/>
  <c r="T544" i="2"/>
  <c r="T382" i="2"/>
  <c r="T290" i="2"/>
  <c r="T105" i="2"/>
  <c r="T116" i="2"/>
  <c r="T259" i="2"/>
  <c r="T597" i="2"/>
  <c r="T449" i="2"/>
  <c r="T248" i="2"/>
  <c r="T281" i="2"/>
  <c r="T115" i="2"/>
  <c r="T17" i="2"/>
  <c r="T630" i="2"/>
  <c r="T476" i="2"/>
  <c r="T8" i="2"/>
  <c r="T198" i="2"/>
  <c r="T461" i="2"/>
  <c r="T73" i="2"/>
  <c r="T426" i="2"/>
  <c r="T705" i="2"/>
  <c r="T373" i="2"/>
  <c r="T279" i="2"/>
  <c r="T726" i="2"/>
  <c r="T662" i="2"/>
  <c r="T148" i="2"/>
  <c r="T199" i="2"/>
  <c r="T498" i="2"/>
  <c r="T383" i="2"/>
  <c r="T21" i="2"/>
  <c r="T6" i="2"/>
  <c r="T171" i="2"/>
  <c r="T216" i="2"/>
  <c r="T647" i="2"/>
  <c r="T270" i="2"/>
  <c r="T391" i="2"/>
  <c r="T546" i="2"/>
  <c r="T65" i="2"/>
  <c r="T714" i="2"/>
  <c r="T480" i="2"/>
  <c r="T428" i="2"/>
  <c r="T91" i="2"/>
  <c r="T422" i="2"/>
  <c r="T274" i="2"/>
  <c r="T109" i="2"/>
  <c r="T574" i="2"/>
  <c r="T333" i="2"/>
  <c r="T729" i="2"/>
  <c r="T464" i="2"/>
  <c r="T607" i="2"/>
  <c r="T634" i="2"/>
  <c r="T343" i="2"/>
  <c r="T672" i="2"/>
  <c r="T623" i="2"/>
  <c r="T441" i="2"/>
  <c r="T362" i="2"/>
  <c r="T58" i="2"/>
  <c r="T170" i="2"/>
  <c r="T393" i="2"/>
  <c r="T392" i="2"/>
  <c r="T598" i="2"/>
  <c r="T516" i="2"/>
  <c r="T584" i="2"/>
  <c r="T466" i="2"/>
  <c r="T113" i="2"/>
  <c r="T288" i="2"/>
  <c r="T592" i="2"/>
  <c r="T686" i="2"/>
  <c r="T346" i="2"/>
  <c r="T12" i="2"/>
  <c r="T376" i="2"/>
  <c r="T372" i="2"/>
  <c r="T477" i="2"/>
  <c r="T121" i="2"/>
  <c r="T368" i="2"/>
  <c r="T446" i="2"/>
  <c r="T595" i="2"/>
  <c r="T74" i="2"/>
  <c r="T347" i="2"/>
  <c r="T692" i="2"/>
  <c r="T167" i="2"/>
  <c r="T82" i="2"/>
  <c r="T554" i="2"/>
  <c r="T175" i="2"/>
  <c r="T733" i="2"/>
  <c r="T257" i="2"/>
  <c r="T350" i="2"/>
  <c r="T667" i="2"/>
  <c r="T558" i="2"/>
  <c r="T513" i="2"/>
  <c r="T479" i="2"/>
  <c r="T32" i="2"/>
  <c r="T76" i="2"/>
  <c r="T412" i="2"/>
  <c r="T709" i="2"/>
  <c r="T85" i="2"/>
  <c r="T458" i="2"/>
  <c r="T487" i="2"/>
  <c r="T491" i="2"/>
  <c r="T613" i="2"/>
  <c r="T320" i="2"/>
  <c r="T83" i="2"/>
  <c r="T555" i="2"/>
  <c r="T384" i="2"/>
  <c r="T485" i="2"/>
  <c r="T177" i="2"/>
  <c r="T657" i="2"/>
  <c r="T533" i="2"/>
  <c r="T465" i="2"/>
  <c r="T316" i="2"/>
  <c r="T301" i="2"/>
  <c r="T609" i="2"/>
  <c r="T496" i="2"/>
  <c r="T30" i="2"/>
  <c r="T222" i="2"/>
  <c r="T499" i="2"/>
  <c r="T42" i="2"/>
  <c r="T500" i="2"/>
  <c r="T79" i="2"/>
  <c r="T577" i="2"/>
  <c r="T447" i="2"/>
  <c r="T255" i="2"/>
  <c r="T289" i="2"/>
  <c r="T631" i="2"/>
  <c r="T99" i="2"/>
  <c r="T139" i="2"/>
  <c r="T684" i="2"/>
  <c r="T493" i="2"/>
  <c r="T194" i="2"/>
  <c r="T33" i="2"/>
  <c r="T326" i="2"/>
  <c r="T231" i="2"/>
  <c r="T111" i="2"/>
  <c r="T295" i="2"/>
  <c r="T637" i="2"/>
  <c r="T410" i="2"/>
  <c r="T43" i="2"/>
  <c r="T94" i="2"/>
  <c r="T41" i="2"/>
  <c r="T677" i="2"/>
  <c r="T527" i="2"/>
  <c r="S120" i="3" s="1"/>
  <c r="T141" i="2"/>
  <c r="T698" i="2"/>
  <c r="T655" i="2"/>
  <c r="T310" i="2"/>
  <c r="T457" i="2"/>
  <c r="T716" i="2"/>
  <c r="T277" i="2"/>
  <c r="T96" i="2"/>
  <c r="T56" i="2"/>
  <c r="T658" i="2"/>
  <c r="T219" i="2"/>
  <c r="T317" i="2"/>
  <c r="T349" i="2"/>
  <c r="T695" i="2"/>
  <c r="T674" i="2"/>
  <c r="T411" i="2"/>
  <c r="T450" i="2"/>
  <c r="T212" i="2"/>
  <c r="T442" i="2"/>
  <c r="T37" i="2"/>
  <c r="T622" i="2"/>
  <c r="T699" i="2"/>
  <c r="T158" i="2"/>
  <c r="T117" i="2"/>
  <c r="T582" i="2"/>
  <c r="T183" i="2"/>
  <c r="T486" i="2"/>
  <c r="T36" i="2"/>
  <c r="T104" i="2"/>
  <c r="T133" i="2"/>
  <c r="T395" i="2"/>
  <c r="T722" i="2"/>
  <c r="T403" i="2"/>
  <c r="T575" i="2"/>
  <c r="T51" i="2"/>
  <c r="T335" i="2"/>
  <c r="T725" i="2"/>
  <c r="T385" i="2"/>
  <c r="T505" i="2"/>
  <c r="T102" i="2"/>
  <c r="T469" i="2"/>
  <c r="T690" i="2"/>
  <c r="T545" i="2"/>
  <c r="T122" i="2"/>
  <c r="T523" i="2"/>
  <c r="T331" i="2"/>
  <c r="T128" i="2"/>
  <c r="T266" i="2"/>
  <c r="T685" i="2"/>
  <c r="T321" i="2"/>
  <c r="T669" i="2"/>
  <c r="T640" i="2"/>
  <c r="T405" i="2"/>
  <c r="T540" i="2"/>
  <c r="T176" i="2"/>
  <c r="T143" i="2"/>
  <c r="T473" i="2"/>
  <c r="T652" i="2"/>
  <c r="T353" i="2"/>
  <c r="T583" i="2"/>
  <c r="T696" i="2"/>
  <c r="T227" i="2"/>
  <c r="T694" i="2"/>
  <c r="T712" i="2"/>
  <c r="T708" i="2"/>
  <c r="T521" i="2"/>
  <c r="T564" i="2"/>
  <c r="T86" i="2"/>
  <c r="T588" i="2"/>
  <c r="T536" i="2"/>
  <c r="T578" i="2"/>
  <c r="T214" i="2"/>
  <c r="T475" i="2"/>
  <c r="T632" i="2"/>
  <c r="T681" i="2"/>
  <c r="T735" i="2"/>
  <c r="T364" i="2"/>
  <c r="T280" i="2"/>
  <c r="T549" i="2"/>
  <c r="T691" i="2"/>
  <c r="T107" i="2"/>
  <c r="T543" i="2"/>
  <c r="T334" i="2"/>
  <c r="T339" i="2"/>
  <c r="T93" i="2"/>
  <c r="T356" i="2"/>
  <c r="S112" i="3" s="1"/>
  <c r="T399" i="2"/>
  <c r="T661" i="2"/>
  <c r="T467" i="2"/>
  <c r="T590" i="2"/>
  <c r="T218" i="2"/>
  <c r="T552" i="2"/>
  <c r="T318" i="2"/>
  <c r="T478" i="2"/>
  <c r="T553" i="2"/>
  <c r="T728" i="2"/>
  <c r="T315" i="2"/>
  <c r="T371" i="2"/>
  <c r="T359" i="2"/>
  <c r="T90" i="2"/>
  <c r="T239" i="2"/>
  <c r="T434" i="2"/>
  <c r="T687" i="2"/>
  <c r="T502" i="2"/>
  <c r="T443" i="2"/>
  <c r="T599" i="2"/>
  <c r="T626" i="2"/>
  <c r="T515" i="2"/>
  <c r="T528" i="2"/>
  <c r="T648" i="2"/>
  <c r="T269" i="2"/>
  <c r="T150" i="2"/>
  <c r="T641" i="2"/>
  <c r="T512" i="2"/>
  <c r="T215" i="2"/>
  <c r="T437" i="2"/>
  <c r="T593" i="2"/>
  <c r="T471" i="2"/>
  <c r="T639" i="2"/>
  <c r="T413" i="2"/>
  <c r="T341" i="2"/>
  <c r="T494" i="2"/>
  <c r="T300" i="2"/>
  <c r="T715" i="2"/>
  <c r="T718" i="2"/>
  <c r="T284" i="2"/>
  <c r="T396" i="2"/>
  <c r="T273" i="2"/>
  <c r="T573" i="2"/>
  <c r="T679" i="2"/>
  <c r="T606" i="2"/>
  <c r="T238" i="2"/>
  <c r="T400" i="2"/>
  <c r="T625" i="2"/>
  <c r="T532" i="2"/>
  <c r="T601" i="2"/>
  <c r="T421" i="2"/>
  <c r="T723" i="2"/>
  <c r="T653" i="2"/>
  <c r="T603" i="2"/>
  <c r="T675" i="2"/>
  <c r="T519" i="2"/>
  <c r="T697" i="2"/>
  <c r="T497" i="2"/>
  <c r="T676" i="2"/>
  <c r="T717" i="2"/>
  <c r="T560" i="2"/>
  <c r="T701" i="2"/>
  <c r="T550" i="2"/>
  <c r="T576" i="2"/>
  <c r="T668" i="2"/>
  <c r="T734" i="2"/>
  <c r="T689" i="2"/>
  <c r="T721" i="2"/>
  <c r="T651" i="2"/>
  <c r="T572" i="2"/>
  <c r="T551" i="2"/>
  <c r="T706" i="2"/>
  <c r="T707" i="2"/>
  <c r="T688" i="2"/>
  <c r="T703" i="2"/>
  <c r="T660" i="2"/>
  <c r="T724" i="2"/>
  <c r="T670" i="2"/>
  <c r="T678" i="2"/>
  <c r="T612" i="2"/>
  <c r="T683" i="2"/>
  <c r="T719" i="2"/>
  <c r="T693" i="2"/>
  <c r="T585" i="2"/>
  <c r="T731" i="2"/>
  <c r="T732" i="2"/>
  <c r="S561" i="2"/>
  <c r="S594" i="2"/>
  <c r="S600" i="2"/>
  <c r="S151" i="2"/>
  <c r="S390" i="2"/>
  <c r="S586" i="2"/>
  <c r="S297" i="2"/>
  <c r="S408" i="2"/>
  <c r="S581" i="2"/>
  <c r="S336" i="2"/>
  <c r="S322" i="2"/>
  <c r="S535" i="2"/>
  <c r="S245" i="2"/>
  <c r="S665" i="2"/>
  <c r="S156" i="2"/>
  <c r="S100" i="2"/>
  <c r="S379" i="2"/>
  <c r="S181" i="2"/>
  <c r="S420" i="2"/>
  <c r="S666" i="2"/>
  <c r="S482" i="2"/>
  <c r="S186" i="2"/>
  <c r="S389" i="2"/>
  <c r="S332" i="2"/>
  <c r="S118" i="2"/>
  <c r="R18" i="3" s="1"/>
  <c r="S53" i="2"/>
  <c r="S149" i="2"/>
  <c r="S22" i="2"/>
  <c r="S542" i="2"/>
  <c r="S663" i="2"/>
  <c r="S345" i="2"/>
  <c r="S110" i="2"/>
  <c r="S62" i="2"/>
  <c r="S635" i="2"/>
  <c r="S129" i="2"/>
  <c r="S654" i="2"/>
  <c r="S63" i="2"/>
  <c r="S325" i="2"/>
  <c r="S591" i="2"/>
  <c r="S89" i="2"/>
  <c r="S66" i="2"/>
  <c r="S23" i="2"/>
  <c r="S579" i="2"/>
  <c r="S402" i="2"/>
  <c r="S286" i="2"/>
  <c r="S13" i="2"/>
  <c r="S147" i="2"/>
  <c r="S565" i="2"/>
  <c r="S417" i="2"/>
  <c r="S298" i="2"/>
  <c r="S50" i="2"/>
  <c r="S228" i="2"/>
  <c r="S145" i="2"/>
  <c r="R58" i="3" s="1"/>
  <c r="S137" i="2"/>
  <c r="S440" i="2"/>
  <c r="S628" i="2"/>
  <c r="S375" i="2"/>
  <c r="S77" i="2"/>
  <c r="S557" i="2"/>
  <c r="S192" i="2"/>
  <c r="S355" i="2"/>
  <c r="S144" i="2"/>
  <c r="S306" i="2"/>
  <c r="S547" i="2"/>
  <c r="S397" i="2"/>
  <c r="S483" i="2"/>
  <c r="S234" i="2"/>
  <c r="S455" i="2"/>
  <c r="S88" i="2"/>
  <c r="S452" i="2"/>
  <c r="S423" i="2"/>
  <c r="S293" i="2"/>
  <c r="S324" i="2"/>
  <c r="S388" i="2"/>
  <c r="S189" i="2"/>
  <c r="S80" i="2"/>
  <c r="S75" i="2"/>
  <c r="S272" i="2"/>
  <c r="S444" i="2"/>
  <c r="S307" i="2"/>
  <c r="S472" i="2"/>
  <c r="S271" i="2"/>
  <c r="S563" i="2"/>
  <c r="S197" i="2"/>
  <c r="S78" i="2"/>
  <c r="R56" i="3" s="1"/>
  <c r="S3" i="2"/>
  <c r="S338" i="2"/>
  <c r="S247" i="2"/>
  <c r="S233" i="2"/>
  <c r="S398" i="2"/>
  <c r="S208" i="2"/>
  <c r="S643" i="2"/>
  <c r="S363" i="2"/>
  <c r="S169" i="2"/>
  <c r="S55" i="2"/>
  <c r="S45" i="2"/>
  <c r="S38" i="2"/>
  <c r="S311" i="2"/>
  <c r="S351" i="2"/>
  <c r="S123" i="2"/>
  <c r="S15" i="2"/>
  <c r="S16" i="2"/>
  <c r="S226" i="2"/>
  <c r="S5" i="2"/>
  <c r="S401" i="2"/>
  <c r="S302" i="2"/>
  <c r="S566" i="2"/>
  <c r="S138" i="2"/>
  <c r="S453" i="2"/>
  <c r="S159" i="2"/>
  <c r="S163" i="2"/>
  <c r="S28" i="2"/>
  <c r="S282" i="2"/>
  <c r="S406" i="2"/>
  <c r="S348" i="2"/>
  <c r="S367" i="2"/>
  <c r="S164" i="2"/>
  <c r="S103" i="2"/>
  <c r="S704" i="2"/>
  <c r="S178" i="2"/>
  <c r="S312" i="2"/>
  <c r="S504" i="2"/>
  <c r="S35" i="2"/>
  <c r="S614" i="2"/>
  <c r="S205" i="2"/>
  <c r="S193" i="2"/>
  <c r="S267" i="2"/>
  <c r="S524" i="2"/>
  <c r="S492" i="2"/>
  <c r="S287" i="2"/>
  <c r="S209" i="2"/>
  <c r="S370" i="2"/>
  <c r="S432" i="2"/>
  <c r="S250" i="2"/>
  <c r="S210" i="2"/>
  <c r="S340" i="2"/>
  <c r="S48" i="2"/>
  <c r="S702" i="2"/>
  <c r="S414" i="2"/>
  <c r="S407" i="2"/>
  <c r="S195" i="2"/>
  <c r="S34" i="2"/>
  <c r="S225" i="2"/>
  <c r="S126" i="2"/>
  <c r="S361" i="2"/>
  <c r="S409" i="2"/>
  <c r="S260" i="2"/>
  <c r="S182" i="2"/>
  <c r="S106" i="2"/>
  <c r="S342" i="2"/>
  <c r="S242" i="2"/>
  <c r="S2" i="2"/>
  <c r="S425" i="2"/>
  <c r="S352" i="2"/>
  <c r="S710" i="2"/>
  <c r="S462" i="2"/>
  <c r="S119" i="2"/>
  <c r="S25" i="2"/>
  <c r="S587" i="2"/>
  <c r="S534" i="2"/>
  <c r="S120" i="2"/>
  <c r="S538" i="2"/>
  <c r="S605" i="2"/>
  <c r="S10" i="2"/>
  <c r="S200" i="2"/>
  <c r="S438" i="2"/>
  <c r="S230" i="2"/>
  <c r="S241" i="2"/>
  <c r="S510" i="2"/>
  <c r="S489" i="2"/>
  <c r="R15" i="3" s="1"/>
  <c r="S627" i="2"/>
  <c r="S567" i="2"/>
  <c r="S327" i="2"/>
  <c r="S29" i="2"/>
  <c r="S619" i="2"/>
  <c r="S481" i="2"/>
  <c r="S559" i="2"/>
  <c r="S617" i="2"/>
  <c r="S130" i="2"/>
  <c r="S223" i="2"/>
  <c r="S165" i="2"/>
  <c r="S237" i="2"/>
  <c r="S207" i="2"/>
  <c r="S24" i="2"/>
  <c r="S638" i="2"/>
  <c r="S268" i="2"/>
  <c r="S419" i="2"/>
  <c r="S571" i="2"/>
  <c r="S633" i="2"/>
  <c r="S291" i="2"/>
  <c r="S309" i="2"/>
  <c r="S378" i="2"/>
  <c r="S570" i="2"/>
  <c r="S620" i="2"/>
  <c r="S387" i="2"/>
  <c r="S283" i="2"/>
  <c r="S459" i="2"/>
  <c r="S84" i="2"/>
  <c r="S448" i="2"/>
  <c r="S615" i="2"/>
  <c r="S92" i="2"/>
  <c r="S184" i="2"/>
  <c r="S518" i="2"/>
  <c r="S217" i="2"/>
  <c r="S537" i="2"/>
  <c r="S531" i="2"/>
  <c r="S629" i="2"/>
  <c r="S460" i="2"/>
  <c r="S246" i="2"/>
  <c r="S529" i="2"/>
  <c r="S506" i="2"/>
  <c r="S508" i="2"/>
  <c r="S60" i="2"/>
  <c r="S97" i="2"/>
  <c r="S490" i="2"/>
  <c r="S204" i="2"/>
  <c r="S304" i="2"/>
  <c r="S511" i="2"/>
  <c r="S206" i="2"/>
  <c r="S265" i="2"/>
  <c r="S261" i="2"/>
  <c r="S95" i="2"/>
  <c r="S211" i="2"/>
  <c r="S427" i="2"/>
  <c r="S124" i="2"/>
  <c r="S232" i="2"/>
  <c r="S454" i="2"/>
  <c r="S659" i="2"/>
  <c r="S249" i="2"/>
  <c r="S541" i="2"/>
  <c r="S611" i="2"/>
  <c r="S44" i="2"/>
  <c r="S47" i="2"/>
  <c r="S720" i="2"/>
  <c r="S57" i="2"/>
  <c r="S522" i="2"/>
  <c r="S526" i="2"/>
  <c r="S468" i="2"/>
  <c r="S644" i="2"/>
  <c r="S711" i="2"/>
  <c r="S305" i="2"/>
  <c r="S507" i="2"/>
  <c r="S263" i="2"/>
  <c r="S484" i="2"/>
  <c r="S244" i="2"/>
  <c r="S253" i="2"/>
  <c r="S430" i="2"/>
  <c r="S140" i="2"/>
  <c r="S134" i="2"/>
  <c r="S292" i="2"/>
  <c r="S700" i="2"/>
  <c r="S14" i="2"/>
  <c r="S251" i="2"/>
  <c r="S365" i="2"/>
  <c r="S429" i="2"/>
  <c r="S262" i="2"/>
  <c r="S439" i="2"/>
  <c r="S618" i="2"/>
  <c r="S366" i="2"/>
  <c r="S330" i="2"/>
  <c r="S203" i="2"/>
  <c r="S68" i="2"/>
  <c r="S213" i="2"/>
  <c r="S580" i="2"/>
  <c r="S435" i="2"/>
  <c r="S142" i="2"/>
  <c r="S436" i="2"/>
  <c r="S357" i="2"/>
  <c r="S474" i="2"/>
  <c r="S415" i="2"/>
  <c r="S589" i="2"/>
  <c r="S418" i="2"/>
  <c r="S229" i="2"/>
  <c r="S70" i="2"/>
  <c r="S190" i="2"/>
  <c r="S433" i="2"/>
  <c r="S72" i="2"/>
  <c r="S220" i="2"/>
  <c r="S125" i="2"/>
  <c r="S337" i="2"/>
  <c r="S470" i="2"/>
  <c r="S258" i="2"/>
  <c r="S636" i="2"/>
  <c r="S67" i="2"/>
  <c r="S4" i="2"/>
  <c r="S713" i="2"/>
  <c r="S313" i="2"/>
  <c r="S27" i="2"/>
  <c r="S530" i="2"/>
  <c r="S517" i="2"/>
  <c r="S294" i="2"/>
  <c r="S624" i="2"/>
  <c r="S131" i="2"/>
  <c r="S39" i="2"/>
  <c r="S201" i="2"/>
  <c r="S495" i="2"/>
  <c r="S59" i="2"/>
  <c r="S264" i="2"/>
  <c r="S69" i="2"/>
  <c r="S314" i="2"/>
  <c r="S172" i="2"/>
  <c r="S166" i="2"/>
  <c r="S49" i="2"/>
  <c r="S155" i="2"/>
  <c r="S642" i="2"/>
  <c r="S146" i="2"/>
  <c r="S525" i="2"/>
  <c r="S656" i="2"/>
  <c r="S243" i="2"/>
  <c r="S520" i="2"/>
  <c r="S308" i="2"/>
  <c r="S386" i="2"/>
  <c r="S202" i="2"/>
  <c r="S160" i="2"/>
  <c r="S64" i="2"/>
  <c r="S136" i="2"/>
  <c r="S187" i="2"/>
  <c r="S344" i="2"/>
  <c r="S276" i="2"/>
  <c r="S451" i="2"/>
  <c r="S621" i="2"/>
  <c r="S54" i="2"/>
  <c r="S26" i="2"/>
  <c r="S424" i="2"/>
  <c r="S296" i="2"/>
  <c r="S185" i="2"/>
  <c r="S87" i="2"/>
  <c r="S235" i="2"/>
  <c r="S71" i="2"/>
  <c r="S568" i="2"/>
  <c r="S112" i="2"/>
  <c r="S569" i="2"/>
  <c r="S369" i="2"/>
  <c r="S671" i="2"/>
  <c r="S7" i="2"/>
  <c r="S431" i="2"/>
  <c r="S727" i="2"/>
  <c r="S682" i="2"/>
  <c r="S610" i="2"/>
  <c r="S503" i="2"/>
  <c r="S46" i="2"/>
  <c r="S673" i="2"/>
  <c r="S256" i="2"/>
  <c r="S319" i="2"/>
  <c r="S285" i="2"/>
  <c r="S463" i="2"/>
  <c r="S20" i="2"/>
  <c r="S616" i="2"/>
  <c r="S488" i="2"/>
  <c r="S328" i="2"/>
  <c r="S278" i="2"/>
  <c r="S252" i="2"/>
  <c r="S562" i="2"/>
  <c r="S254" i="2"/>
  <c r="S548" i="2"/>
  <c r="S173" i="2"/>
  <c r="S152" i="2"/>
  <c r="S604" i="2"/>
  <c r="S556" i="2"/>
  <c r="S127" i="2"/>
  <c r="S456" i="2"/>
  <c r="S664" i="2"/>
  <c r="S40" i="2"/>
  <c r="S157" i="2"/>
  <c r="S404" i="2"/>
  <c r="S394" i="2"/>
  <c r="S114" i="2"/>
  <c r="S323" i="2"/>
  <c r="S135" i="2"/>
  <c r="S180" i="2"/>
  <c r="S236" i="2"/>
  <c r="S649" i="2"/>
  <c r="S416" i="2"/>
  <c r="S154" i="2"/>
  <c r="S509" i="2"/>
  <c r="S329" i="2"/>
  <c r="S132" i="2"/>
  <c r="S31" i="2"/>
  <c r="S608" i="2"/>
  <c r="S501" i="2"/>
  <c r="S377" i="2"/>
  <c r="S162" i="2"/>
  <c r="S221" i="2"/>
  <c r="S275" i="2"/>
  <c r="S161" i="2"/>
  <c r="S680" i="2"/>
  <c r="S299" i="2"/>
  <c r="S153" i="2"/>
  <c r="S188" i="2"/>
  <c r="S108" i="2"/>
  <c r="S380" i="2"/>
  <c r="S81" i="2"/>
  <c r="S19" i="2"/>
  <c r="S101" i="2"/>
  <c r="S360" i="2"/>
  <c r="S596" i="2"/>
  <c r="S179" i="2"/>
  <c r="S381" i="2"/>
  <c r="S358" i="2"/>
  <c r="S646" i="2"/>
  <c r="S98" i="2"/>
  <c r="S61" i="2"/>
  <c r="S11" i="2"/>
  <c r="S445" i="2"/>
  <c r="S174" i="2"/>
  <c r="S9" i="2"/>
  <c r="S18" i="2"/>
  <c r="S240" i="2"/>
  <c r="S303" i="2"/>
  <c r="S191" i="2"/>
  <c r="S730" i="2"/>
  <c r="S196" i="2"/>
  <c r="S650" i="2"/>
  <c r="S602" i="2"/>
  <c r="S514" i="2"/>
  <c r="S539" i="2"/>
  <c r="S224" i="2"/>
  <c r="S645" i="2"/>
  <c r="S52" i="2"/>
  <c r="S354" i="2"/>
  <c r="S168" i="2"/>
  <c r="S374" i="2"/>
  <c r="S544" i="2"/>
  <c r="S382" i="2"/>
  <c r="S290" i="2"/>
  <c r="S105" i="2"/>
  <c r="S116" i="2"/>
  <c r="S259" i="2"/>
  <c r="S597" i="2"/>
  <c r="S449" i="2"/>
  <c r="S248" i="2"/>
  <c r="S281" i="2"/>
  <c r="S115" i="2"/>
  <c r="S17" i="2"/>
  <c r="S630" i="2"/>
  <c r="S476" i="2"/>
  <c r="S8" i="2"/>
  <c r="S198" i="2"/>
  <c r="S461" i="2"/>
  <c r="S73" i="2"/>
  <c r="S426" i="2"/>
  <c r="S705" i="2"/>
  <c r="S373" i="2"/>
  <c r="S279" i="2"/>
  <c r="S726" i="2"/>
  <c r="S662" i="2"/>
  <c r="S148" i="2"/>
  <c r="S199" i="2"/>
  <c r="S498" i="2"/>
  <c r="S383" i="2"/>
  <c r="S21" i="2"/>
  <c r="S6" i="2"/>
  <c r="S171" i="2"/>
  <c r="S216" i="2"/>
  <c r="S647" i="2"/>
  <c r="S270" i="2"/>
  <c r="S391" i="2"/>
  <c r="S546" i="2"/>
  <c r="S65" i="2"/>
  <c r="S714" i="2"/>
  <c r="S480" i="2"/>
  <c r="S428" i="2"/>
  <c r="S91" i="2"/>
  <c r="S422" i="2"/>
  <c r="S274" i="2"/>
  <c r="S109" i="2"/>
  <c r="S574" i="2"/>
  <c r="S333" i="2"/>
  <c r="S729" i="2"/>
  <c r="S464" i="2"/>
  <c r="S607" i="2"/>
  <c r="S634" i="2"/>
  <c r="S343" i="2"/>
  <c r="S672" i="2"/>
  <c r="S623" i="2"/>
  <c r="S441" i="2"/>
  <c r="S362" i="2"/>
  <c r="S58" i="2"/>
  <c r="S170" i="2"/>
  <c r="S393" i="2"/>
  <c r="S392" i="2"/>
  <c r="S598" i="2"/>
  <c r="S516" i="2"/>
  <c r="S584" i="2"/>
  <c r="S466" i="2"/>
  <c r="S113" i="2"/>
  <c r="S288" i="2"/>
  <c r="S592" i="2"/>
  <c r="S686" i="2"/>
  <c r="S346" i="2"/>
  <c r="S12" i="2"/>
  <c r="S376" i="2"/>
  <c r="S372" i="2"/>
  <c r="S477" i="2"/>
  <c r="S121" i="2"/>
  <c r="S368" i="2"/>
  <c r="S446" i="2"/>
  <c r="S595" i="2"/>
  <c r="S74" i="2"/>
  <c r="S347" i="2"/>
  <c r="S692" i="2"/>
  <c r="S167" i="2"/>
  <c r="S82" i="2"/>
  <c r="S554" i="2"/>
  <c r="S175" i="2"/>
  <c r="S733" i="2"/>
  <c r="S257" i="2"/>
  <c r="S350" i="2"/>
  <c r="S667" i="2"/>
  <c r="S558" i="2"/>
  <c r="S513" i="2"/>
  <c r="S479" i="2"/>
  <c r="S32" i="2"/>
  <c r="S76" i="2"/>
  <c r="S412" i="2"/>
  <c r="S709" i="2"/>
  <c r="S85" i="2"/>
  <c r="S458" i="2"/>
  <c r="S487" i="2"/>
  <c r="S491" i="2"/>
  <c r="S613" i="2"/>
  <c r="S320" i="2"/>
  <c r="S83" i="2"/>
  <c r="S555" i="2"/>
  <c r="S384" i="2"/>
  <c r="S485" i="2"/>
  <c r="S177" i="2"/>
  <c r="S657" i="2"/>
  <c r="S533" i="2"/>
  <c r="S465" i="2"/>
  <c r="S316" i="2"/>
  <c r="S301" i="2"/>
  <c r="S609" i="2"/>
  <c r="S496" i="2"/>
  <c r="S30" i="2"/>
  <c r="S222" i="2"/>
  <c r="S499" i="2"/>
  <c r="S42" i="2"/>
  <c r="S500" i="2"/>
  <c r="S79" i="2"/>
  <c r="S577" i="2"/>
  <c r="S447" i="2"/>
  <c r="S255" i="2"/>
  <c r="S289" i="2"/>
  <c r="S631" i="2"/>
  <c r="S99" i="2"/>
  <c r="S139" i="2"/>
  <c r="S684" i="2"/>
  <c r="S493" i="2"/>
  <c r="S194" i="2"/>
  <c r="S33" i="2"/>
  <c r="S326" i="2"/>
  <c r="S231" i="2"/>
  <c r="S111" i="2"/>
  <c r="S295" i="2"/>
  <c r="S637" i="2"/>
  <c r="S410" i="2"/>
  <c r="S43" i="2"/>
  <c r="S94" i="2"/>
  <c r="S41" i="2"/>
  <c r="S677" i="2"/>
  <c r="S527" i="2"/>
  <c r="S141" i="2"/>
  <c r="S698" i="2"/>
  <c r="S655" i="2"/>
  <c r="S310" i="2"/>
  <c r="S457" i="2"/>
  <c r="S716" i="2"/>
  <c r="S277" i="2"/>
  <c r="S96" i="2"/>
  <c r="S56" i="2"/>
  <c r="S658" i="2"/>
  <c r="S219" i="2"/>
  <c r="S317" i="2"/>
  <c r="S349" i="2"/>
  <c r="S695" i="2"/>
  <c r="S674" i="2"/>
  <c r="S411" i="2"/>
  <c r="S450" i="2"/>
  <c r="S212" i="2"/>
  <c r="S442" i="2"/>
  <c r="S37" i="2"/>
  <c r="S622" i="2"/>
  <c r="S699" i="2"/>
  <c r="S158" i="2"/>
  <c r="S117" i="2"/>
  <c r="S582" i="2"/>
  <c r="S183" i="2"/>
  <c r="S486" i="2"/>
  <c r="S36" i="2"/>
  <c r="S104" i="2"/>
  <c r="S133" i="2"/>
  <c r="S395" i="2"/>
  <c r="S722" i="2"/>
  <c r="S403" i="2"/>
  <c r="S575" i="2"/>
  <c r="S51" i="2"/>
  <c r="S335" i="2"/>
  <c r="S725" i="2"/>
  <c r="S385" i="2"/>
  <c r="S505" i="2"/>
  <c r="S102" i="2"/>
  <c r="S469" i="2"/>
  <c r="S690" i="2"/>
  <c r="S545" i="2"/>
  <c r="S122" i="2"/>
  <c r="S523" i="2"/>
  <c r="S331" i="2"/>
  <c r="S128" i="2"/>
  <c r="S266" i="2"/>
  <c r="S685" i="2"/>
  <c r="S321" i="2"/>
  <c r="S669" i="2"/>
  <c r="S640" i="2"/>
  <c r="S405" i="2"/>
  <c r="S540" i="2"/>
  <c r="S176" i="2"/>
  <c r="S143" i="2"/>
  <c r="S473" i="2"/>
  <c r="S652" i="2"/>
  <c r="S353" i="2"/>
  <c r="S583" i="2"/>
  <c r="S696" i="2"/>
  <c r="S227" i="2"/>
  <c r="S694" i="2"/>
  <c r="S712" i="2"/>
  <c r="S708" i="2"/>
  <c r="S521" i="2"/>
  <c r="S564" i="2"/>
  <c r="S86" i="2"/>
  <c r="S588" i="2"/>
  <c r="S536" i="2"/>
  <c r="S578" i="2"/>
  <c r="S214" i="2"/>
  <c r="S475" i="2"/>
  <c r="S632" i="2"/>
  <c r="S681" i="2"/>
  <c r="S735" i="2"/>
  <c r="S364" i="2"/>
  <c r="S280" i="2"/>
  <c r="S549" i="2"/>
  <c r="S691" i="2"/>
  <c r="S107" i="2"/>
  <c r="S543" i="2"/>
  <c r="S334" i="2"/>
  <c r="S339" i="2"/>
  <c r="S93" i="2"/>
  <c r="S356" i="2"/>
  <c r="S399" i="2"/>
  <c r="S661" i="2"/>
  <c r="S467" i="2"/>
  <c r="S590" i="2"/>
  <c r="S218" i="2"/>
  <c r="S552" i="2"/>
  <c r="S318" i="2"/>
  <c r="S478" i="2"/>
  <c r="S553" i="2"/>
  <c r="S728" i="2"/>
  <c r="S315" i="2"/>
  <c r="S371" i="2"/>
  <c r="S359" i="2"/>
  <c r="S90" i="2"/>
  <c r="S239" i="2"/>
  <c r="S434" i="2"/>
  <c r="S687" i="2"/>
  <c r="S502" i="2"/>
  <c r="S443" i="2"/>
  <c r="S599" i="2"/>
  <c r="S626" i="2"/>
  <c r="S515" i="2"/>
  <c r="S528" i="2"/>
  <c r="S648" i="2"/>
  <c r="S269" i="2"/>
  <c r="S150" i="2"/>
  <c r="S641" i="2"/>
  <c r="S512" i="2"/>
  <c r="S215" i="2"/>
  <c r="S437" i="2"/>
  <c r="S593" i="2"/>
  <c r="S471" i="2"/>
  <c r="S639" i="2"/>
  <c r="S413" i="2"/>
  <c r="S341" i="2"/>
  <c r="S494" i="2"/>
  <c r="S300" i="2"/>
  <c r="S715" i="2"/>
  <c r="S718" i="2"/>
  <c r="S284" i="2"/>
  <c r="S396" i="2"/>
  <c r="S273" i="2"/>
  <c r="S573" i="2"/>
  <c r="S679" i="2"/>
  <c r="S606" i="2"/>
  <c r="S238" i="2"/>
  <c r="S400" i="2"/>
  <c r="S625" i="2"/>
  <c r="S532" i="2"/>
  <c r="S601" i="2"/>
  <c r="S421" i="2"/>
  <c r="S723" i="2"/>
  <c r="S653" i="2"/>
  <c r="S603" i="2"/>
  <c r="S675" i="2"/>
  <c r="S519" i="2"/>
  <c r="S697" i="2"/>
  <c r="S497" i="2"/>
  <c r="S676" i="2"/>
  <c r="S717" i="2"/>
  <c r="S560" i="2"/>
  <c r="S701" i="2"/>
  <c r="S550" i="2"/>
  <c r="S576" i="2"/>
  <c r="S668" i="2"/>
  <c r="S734" i="2"/>
  <c r="S689" i="2"/>
  <c r="S721" i="2"/>
  <c r="S651" i="2"/>
  <c r="S572" i="2"/>
  <c r="S551" i="2"/>
  <c r="S706" i="2"/>
  <c r="S707" i="2"/>
  <c r="S688" i="2"/>
  <c r="S703" i="2"/>
  <c r="S660" i="2"/>
  <c r="S724" i="2"/>
  <c r="S670" i="2"/>
  <c r="S678" i="2"/>
  <c r="S612" i="2"/>
  <c r="S683" i="2"/>
  <c r="S719" i="2"/>
  <c r="S693" i="2"/>
  <c r="S585" i="2"/>
  <c r="S731" i="2"/>
  <c r="S732" i="2"/>
  <c r="N561" i="2"/>
  <c r="N594" i="2"/>
  <c r="N600" i="2"/>
  <c r="N151" i="2"/>
  <c r="N390" i="2"/>
  <c r="N586" i="2"/>
  <c r="N297" i="2"/>
  <c r="N408" i="2"/>
  <c r="N581" i="2"/>
  <c r="N336" i="2"/>
  <c r="N322" i="2"/>
  <c r="N535" i="2"/>
  <c r="N245" i="2"/>
  <c r="N665" i="2"/>
  <c r="N156" i="2"/>
  <c r="N100" i="2"/>
  <c r="N379" i="2"/>
  <c r="N181" i="2"/>
  <c r="N420" i="2"/>
  <c r="N666" i="2"/>
  <c r="N482" i="2"/>
  <c r="N186" i="2"/>
  <c r="N389" i="2"/>
  <c r="N332" i="2"/>
  <c r="N118" i="2"/>
  <c r="N53" i="2"/>
  <c r="N149" i="2"/>
  <c r="N22" i="2"/>
  <c r="N542" i="2"/>
  <c r="N663" i="2"/>
  <c r="N345" i="2"/>
  <c r="N110" i="2"/>
  <c r="N62" i="2"/>
  <c r="N635" i="2"/>
  <c r="N129" i="2"/>
  <c r="N654" i="2"/>
  <c r="N63" i="2"/>
  <c r="N325" i="2"/>
  <c r="N591" i="2"/>
  <c r="N89" i="2"/>
  <c r="N66" i="2"/>
  <c r="N23" i="2"/>
  <c r="N579" i="2"/>
  <c r="N402" i="2"/>
  <c r="N286" i="2"/>
  <c r="N13" i="2"/>
  <c r="N147" i="2"/>
  <c r="N565" i="2"/>
  <c r="N417" i="2"/>
  <c r="N298" i="2"/>
  <c r="N50" i="2"/>
  <c r="N228" i="2"/>
  <c r="N145" i="2"/>
  <c r="N137" i="2"/>
  <c r="N440" i="2"/>
  <c r="N628" i="2"/>
  <c r="N375" i="2"/>
  <c r="N77" i="2"/>
  <c r="N557" i="2"/>
  <c r="N192" i="2"/>
  <c r="N355" i="2"/>
  <c r="N144" i="2"/>
  <c r="N306" i="2"/>
  <c r="N547" i="2"/>
  <c r="N397" i="2"/>
  <c r="N483" i="2"/>
  <c r="N234" i="2"/>
  <c r="N455" i="2"/>
  <c r="N88" i="2"/>
  <c r="N452" i="2"/>
  <c r="N423" i="2"/>
  <c r="N293" i="2"/>
  <c r="N324" i="2"/>
  <c r="N388" i="2"/>
  <c r="N189" i="2"/>
  <c r="N80" i="2"/>
  <c r="N75" i="2"/>
  <c r="N272" i="2"/>
  <c r="N444" i="2"/>
  <c r="N307" i="2"/>
  <c r="N472" i="2"/>
  <c r="N271" i="2"/>
  <c r="N563" i="2"/>
  <c r="N197" i="2"/>
  <c r="N78" i="2"/>
  <c r="N3" i="2"/>
  <c r="N338" i="2"/>
  <c r="N247" i="2"/>
  <c r="N233" i="2"/>
  <c r="N398" i="2"/>
  <c r="N208" i="2"/>
  <c r="N643" i="2"/>
  <c r="N363" i="2"/>
  <c r="N169" i="2"/>
  <c r="N55" i="2"/>
  <c r="N45" i="2"/>
  <c r="N38" i="2"/>
  <c r="N311" i="2"/>
  <c r="N351" i="2"/>
  <c r="N123" i="2"/>
  <c r="N15" i="2"/>
  <c r="N16" i="2"/>
  <c r="N226" i="2"/>
  <c r="N5" i="2"/>
  <c r="N401" i="2"/>
  <c r="N302" i="2"/>
  <c r="N566" i="2"/>
  <c r="N138" i="2"/>
  <c r="N453" i="2"/>
  <c r="N159" i="2"/>
  <c r="N163" i="2"/>
  <c r="N28" i="2"/>
  <c r="N282" i="2"/>
  <c r="N406" i="2"/>
  <c r="N348" i="2"/>
  <c r="N367" i="2"/>
  <c r="N164" i="2"/>
  <c r="N103" i="2"/>
  <c r="N704" i="2"/>
  <c r="N178" i="2"/>
  <c r="N312" i="2"/>
  <c r="N504" i="2"/>
  <c r="N35" i="2"/>
  <c r="N614" i="2"/>
  <c r="N205" i="2"/>
  <c r="N193" i="2"/>
  <c r="N267" i="2"/>
  <c r="N524" i="2"/>
  <c r="N492" i="2"/>
  <c r="N287" i="2"/>
  <c r="N209" i="2"/>
  <c r="N370" i="2"/>
  <c r="N432" i="2"/>
  <c r="N250" i="2"/>
  <c r="N210" i="2"/>
  <c r="N340" i="2"/>
  <c r="N48" i="2"/>
  <c r="N702" i="2"/>
  <c r="N414" i="2"/>
  <c r="N407" i="2"/>
  <c r="N195" i="2"/>
  <c r="N34" i="2"/>
  <c r="N225" i="2"/>
  <c r="N126" i="2"/>
  <c r="N361" i="2"/>
  <c r="N409" i="2"/>
  <c r="N260" i="2"/>
  <c r="N182" i="2"/>
  <c r="N106" i="2"/>
  <c r="N342" i="2"/>
  <c r="N242" i="2"/>
  <c r="N2" i="2"/>
  <c r="N425" i="2"/>
  <c r="N352" i="2"/>
  <c r="N710" i="2"/>
  <c r="N462" i="2"/>
  <c r="N119" i="2"/>
  <c r="N25" i="2"/>
  <c r="N587" i="2"/>
  <c r="N534" i="2"/>
  <c r="N120" i="2"/>
  <c r="N538" i="2"/>
  <c r="N605" i="2"/>
  <c r="N10" i="2"/>
  <c r="N200" i="2"/>
  <c r="N438" i="2"/>
  <c r="N230" i="2"/>
  <c r="N241" i="2"/>
  <c r="N510" i="2"/>
  <c r="N489" i="2"/>
  <c r="N627" i="2"/>
  <c r="N567" i="2"/>
  <c r="N327" i="2"/>
  <c r="N29" i="2"/>
  <c r="N619" i="2"/>
  <c r="N481" i="2"/>
  <c r="N559" i="2"/>
  <c r="N617" i="2"/>
  <c r="N130" i="2"/>
  <c r="N223" i="2"/>
  <c r="N165" i="2"/>
  <c r="N237" i="2"/>
  <c r="N207" i="2"/>
  <c r="N24" i="2"/>
  <c r="N638" i="2"/>
  <c r="N268" i="2"/>
  <c r="N419" i="2"/>
  <c r="N571" i="2"/>
  <c r="N633" i="2"/>
  <c r="N291" i="2"/>
  <c r="N309" i="2"/>
  <c r="N378" i="2"/>
  <c r="N570" i="2"/>
  <c r="N620" i="2"/>
  <c r="N387" i="2"/>
  <c r="N283" i="2"/>
  <c r="N459" i="2"/>
  <c r="N84" i="2"/>
  <c r="N448" i="2"/>
  <c r="N615" i="2"/>
  <c r="N92" i="2"/>
  <c r="N184" i="2"/>
  <c r="N518" i="2"/>
  <c r="N217" i="2"/>
  <c r="N537" i="2"/>
  <c r="N531" i="2"/>
  <c r="N629" i="2"/>
  <c r="N460" i="2"/>
  <c r="N246" i="2"/>
  <c r="N529" i="2"/>
  <c r="N506" i="2"/>
  <c r="N508" i="2"/>
  <c r="N60" i="2"/>
  <c r="N97" i="2"/>
  <c r="N490" i="2"/>
  <c r="N204" i="2"/>
  <c r="N304" i="2"/>
  <c r="N511" i="2"/>
  <c r="N206" i="2"/>
  <c r="N265" i="2"/>
  <c r="N261" i="2"/>
  <c r="N95" i="2"/>
  <c r="N211" i="2"/>
  <c r="N427" i="2"/>
  <c r="N124" i="2"/>
  <c r="N232" i="2"/>
  <c r="N454" i="2"/>
  <c r="N659" i="2"/>
  <c r="N249" i="2"/>
  <c r="N541" i="2"/>
  <c r="N611" i="2"/>
  <c r="N44" i="2"/>
  <c r="N47" i="2"/>
  <c r="N720" i="2"/>
  <c r="N57" i="2"/>
  <c r="N522" i="2"/>
  <c r="N526" i="2"/>
  <c r="N468" i="2"/>
  <c r="N644" i="2"/>
  <c r="N711" i="2"/>
  <c r="N305" i="2"/>
  <c r="N507" i="2"/>
  <c r="N263" i="2"/>
  <c r="N484" i="2"/>
  <c r="N244" i="2"/>
  <c r="N253" i="2"/>
  <c r="N430" i="2"/>
  <c r="N140" i="2"/>
  <c r="N134" i="2"/>
  <c r="N292" i="2"/>
  <c r="N700" i="2"/>
  <c r="N14" i="2"/>
  <c r="N251" i="2"/>
  <c r="N365" i="2"/>
  <c r="N429" i="2"/>
  <c r="N262" i="2"/>
  <c r="N439" i="2"/>
  <c r="N618" i="2"/>
  <c r="N366" i="2"/>
  <c r="N330" i="2"/>
  <c r="N203" i="2"/>
  <c r="N68" i="2"/>
  <c r="N213" i="2"/>
  <c r="N580" i="2"/>
  <c r="N435" i="2"/>
  <c r="N142" i="2"/>
  <c r="N436" i="2"/>
  <c r="N357" i="2"/>
  <c r="N474" i="2"/>
  <c r="N415" i="2"/>
  <c r="N589" i="2"/>
  <c r="N418" i="2"/>
  <c r="N229" i="2"/>
  <c r="N70" i="2"/>
  <c r="N190" i="2"/>
  <c r="N433" i="2"/>
  <c r="N72" i="2"/>
  <c r="N220" i="2"/>
  <c r="N125" i="2"/>
  <c r="N337" i="2"/>
  <c r="N470" i="2"/>
  <c r="N258" i="2"/>
  <c r="N636" i="2"/>
  <c r="N67" i="2"/>
  <c r="N4" i="2"/>
  <c r="N713" i="2"/>
  <c r="N313" i="2"/>
  <c r="N27" i="2"/>
  <c r="N530" i="2"/>
  <c r="N517" i="2"/>
  <c r="N294" i="2"/>
  <c r="N624" i="2"/>
  <c r="N131" i="2"/>
  <c r="N39" i="2"/>
  <c r="N201" i="2"/>
  <c r="N495" i="2"/>
  <c r="N59" i="2"/>
  <c r="N264" i="2"/>
  <c r="N69" i="2"/>
  <c r="N314" i="2"/>
  <c r="N172" i="2"/>
  <c r="N166" i="2"/>
  <c r="N49" i="2"/>
  <c r="N155" i="2"/>
  <c r="N642" i="2"/>
  <c r="N146" i="2"/>
  <c r="N525" i="2"/>
  <c r="N656" i="2"/>
  <c r="N243" i="2"/>
  <c r="N520" i="2"/>
  <c r="N308" i="2"/>
  <c r="N386" i="2"/>
  <c r="N202" i="2"/>
  <c r="N160" i="2"/>
  <c r="N64" i="2"/>
  <c r="N136" i="2"/>
  <c r="N187" i="2"/>
  <c r="N344" i="2"/>
  <c r="N276" i="2"/>
  <c r="N451" i="2"/>
  <c r="N621" i="2"/>
  <c r="N54" i="2"/>
  <c r="N26" i="2"/>
  <c r="N424" i="2"/>
  <c r="N296" i="2"/>
  <c r="N185" i="2"/>
  <c r="N87" i="2"/>
  <c r="N235" i="2"/>
  <c r="N71" i="2"/>
  <c r="N568" i="2"/>
  <c r="N112" i="2"/>
  <c r="N569" i="2"/>
  <c r="N369" i="2"/>
  <c r="N671" i="2"/>
  <c r="N7" i="2"/>
  <c r="N431" i="2"/>
  <c r="N727" i="2"/>
  <c r="N682" i="2"/>
  <c r="N610" i="2"/>
  <c r="N503" i="2"/>
  <c r="N46" i="2"/>
  <c r="N673" i="2"/>
  <c r="N256" i="2"/>
  <c r="N319" i="2"/>
  <c r="N285" i="2"/>
  <c r="N463" i="2"/>
  <c r="N20" i="2"/>
  <c r="N616" i="2"/>
  <c r="N488" i="2"/>
  <c r="N328" i="2"/>
  <c r="N278" i="2"/>
  <c r="N252" i="2"/>
  <c r="N562" i="2"/>
  <c r="N254" i="2"/>
  <c r="N548" i="2"/>
  <c r="N173" i="2"/>
  <c r="N152" i="2"/>
  <c r="N604" i="2"/>
  <c r="N556" i="2"/>
  <c r="N127" i="2"/>
  <c r="N456" i="2"/>
  <c r="N664" i="2"/>
  <c r="N40" i="2"/>
  <c r="N157" i="2"/>
  <c r="N404" i="2"/>
  <c r="N394" i="2"/>
  <c r="N114" i="2"/>
  <c r="N323" i="2"/>
  <c r="N135" i="2"/>
  <c r="N180" i="2"/>
  <c r="N236" i="2"/>
  <c r="N649" i="2"/>
  <c r="N416" i="2"/>
  <c r="N154" i="2"/>
  <c r="N509" i="2"/>
  <c r="N329" i="2"/>
  <c r="N132" i="2"/>
  <c r="N31" i="2"/>
  <c r="N608" i="2"/>
  <c r="N501" i="2"/>
  <c r="N377" i="2"/>
  <c r="N162" i="2"/>
  <c r="N221" i="2"/>
  <c r="N275" i="2"/>
  <c r="N161" i="2"/>
  <c r="N680" i="2"/>
  <c r="N299" i="2"/>
  <c r="N153" i="2"/>
  <c r="N188" i="2"/>
  <c r="N108" i="2"/>
  <c r="N380" i="2"/>
  <c r="N81" i="2"/>
  <c r="N19" i="2"/>
  <c r="N101" i="2"/>
  <c r="N360" i="2"/>
  <c r="N596" i="2"/>
  <c r="N179" i="2"/>
  <c r="N381" i="2"/>
  <c r="N358" i="2"/>
  <c r="N646" i="2"/>
  <c r="N98" i="2"/>
  <c r="N61" i="2"/>
  <c r="N11" i="2"/>
  <c r="N445" i="2"/>
  <c r="N174" i="2"/>
  <c r="N9" i="2"/>
  <c r="N18" i="2"/>
  <c r="N240" i="2"/>
  <c r="N303" i="2"/>
  <c r="N191" i="2"/>
  <c r="N730" i="2"/>
  <c r="N196" i="2"/>
  <c r="N650" i="2"/>
  <c r="N602" i="2"/>
  <c r="N514" i="2"/>
  <c r="N539" i="2"/>
  <c r="N224" i="2"/>
  <c r="N645" i="2"/>
  <c r="N52" i="2"/>
  <c r="N354" i="2"/>
  <c r="N168" i="2"/>
  <c r="N374" i="2"/>
  <c r="N544" i="2"/>
  <c r="N382" i="2"/>
  <c r="N290" i="2"/>
  <c r="N105" i="2"/>
  <c r="N116" i="2"/>
  <c r="N259" i="2"/>
  <c r="N597" i="2"/>
  <c r="N449" i="2"/>
  <c r="N248" i="2"/>
  <c r="N281" i="2"/>
  <c r="N115" i="2"/>
  <c r="N17" i="2"/>
  <c r="N630" i="2"/>
  <c r="N476" i="2"/>
  <c r="N8" i="2"/>
  <c r="N198" i="2"/>
  <c r="N461" i="2"/>
  <c r="N73" i="2"/>
  <c r="N426" i="2"/>
  <c r="N705" i="2"/>
  <c r="N373" i="2"/>
  <c r="N279" i="2"/>
  <c r="N726" i="2"/>
  <c r="N662" i="2"/>
  <c r="N148" i="2"/>
  <c r="N199" i="2"/>
  <c r="N498" i="2"/>
  <c r="N383" i="2"/>
  <c r="N21" i="2"/>
  <c r="N6" i="2"/>
  <c r="N171" i="2"/>
  <c r="N216" i="2"/>
  <c r="N647" i="2"/>
  <c r="N270" i="2"/>
  <c r="N391" i="2"/>
  <c r="N546" i="2"/>
  <c r="N65" i="2"/>
  <c r="N714" i="2"/>
  <c r="N480" i="2"/>
  <c r="N428" i="2"/>
  <c r="N91" i="2"/>
  <c r="N422" i="2"/>
  <c r="N274" i="2"/>
  <c r="N109" i="2"/>
  <c r="N574" i="2"/>
  <c r="N333" i="2"/>
  <c r="N729" i="2"/>
  <c r="N464" i="2"/>
  <c r="N607" i="2"/>
  <c r="N634" i="2"/>
  <c r="N343" i="2"/>
  <c r="N672" i="2"/>
  <c r="N623" i="2"/>
  <c r="N441" i="2"/>
  <c r="N362" i="2"/>
  <c r="N58" i="2"/>
  <c r="N170" i="2"/>
  <c r="N393" i="2"/>
  <c r="N392" i="2"/>
  <c r="N598" i="2"/>
  <c r="N516" i="2"/>
  <c r="N584" i="2"/>
  <c r="N466" i="2"/>
  <c r="N113" i="2"/>
  <c r="N288" i="2"/>
  <c r="N592" i="2"/>
  <c r="N686" i="2"/>
  <c r="N346" i="2"/>
  <c r="N12" i="2"/>
  <c r="N376" i="2"/>
  <c r="N372" i="2"/>
  <c r="N477" i="2"/>
  <c r="N121" i="2"/>
  <c r="N368" i="2"/>
  <c r="N446" i="2"/>
  <c r="N595" i="2"/>
  <c r="N74" i="2"/>
  <c r="N347" i="2"/>
  <c r="N692" i="2"/>
  <c r="N167" i="2"/>
  <c r="N82" i="2"/>
  <c r="N554" i="2"/>
  <c r="N175" i="2"/>
  <c r="N733" i="2"/>
  <c r="N257" i="2"/>
  <c r="N350" i="2"/>
  <c r="N667" i="2"/>
  <c r="N558" i="2"/>
  <c r="N513" i="2"/>
  <c r="N479" i="2"/>
  <c r="N32" i="2"/>
  <c r="N76" i="2"/>
  <c r="N412" i="2"/>
  <c r="N709" i="2"/>
  <c r="N85" i="2"/>
  <c r="N458" i="2"/>
  <c r="N487" i="2"/>
  <c r="N491" i="2"/>
  <c r="N613" i="2"/>
  <c r="N320" i="2"/>
  <c r="N83" i="2"/>
  <c r="N555" i="2"/>
  <c r="N384" i="2"/>
  <c r="N485" i="2"/>
  <c r="N177" i="2"/>
  <c r="N657" i="2"/>
  <c r="N533" i="2"/>
  <c r="N465" i="2"/>
  <c r="N316" i="2"/>
  <c r="N301" i="2"/>
  <c r="N609" i="2"/>
  <c r="N496" i="2"/>
  <c r="N30" i="2"/>
  <c r="N222" i="2"/>
  <c r="N499" i="2"/>
  <c r="N42" i="2"/>
  <c r="N500" i="2"/>
  <c r="N79" i="2"/>
  <c r="N577" i="2"/>
  <c r="N447" i="2"/>
  <c r="N255" i="2"/>
  <c r="N289" i="2"/>
  <c r="N631" i="2"/>
  <c r="N99" i="2"/>
  <c r="N139" i="2"/>
  <c r="N684" i="2"/>
  <c r="N493" i="2"/>
  <c r="N194" i="2"/>
  <c r="N33" i="2"/>
  <c r="N326" i="2"/>
  <c r="N231" i="2"/>
  <c r="N111" i="2"/>
  <c r="N295" i="2"/>
  <c r="N637" i="2"/>
  <c r="N410" i="2"/>
  <c r="N43" i="2"/>
  <c r="N94" i="2"/>
  <c r="N41" i="2"/>
  <c r="N677" i="2"/>
  <c r="N527" i="2"/>
  <c r="N141" i="2"/>
  <c r="N698" i="2"/>
  <c r="N655" i="2"/>
  <c r="N310" i="2"/>
  <c r="N457" i="2"/>
  <c r="N716" i="2"/>
  <c r="N277" i="2"/>
  <c r="N96" i="2"/>
  <c r="N56" i="2"/>
  <c r="N658" i="2"/>
  <c r="N219" i="2"/>
  <c r="N317" i="2"/>
  <c r="N349" i="2"/>
  <c r="N695" i="2"/>
  <c r="N674" i="2"/>
  <c r="N411" i="2"/>
  <c r="N450" i="2"/>
  <c r="N212" i="2"/>
  <c r="N442" i="2"/>
  <c r="N37" i="2"/>
  <c r="N622" i="2"/>
  <c r="N699" i="2"/>
  <c r="N158" i="2"/>
  <c r="N117" i="2"/>
  <c r="N582" i="2"/>
  <c r="N183" i="2"/>
  <c r="N486" i="2"/>
  <c r="N36" i="2"/>
  <c r="N104" i="2"/>
  <c r="N133" i="2"/>
  <c r="N395" i="2"/>
  <c r="N722" i="2"/>
  <c r="N403" i="2"/>
  <c r="N575" i="2"/>
  <c r="N51" i="2"/>
  <c r="N335" i="2"/>
  <c r="N725" i="2"/>
  <c r="N385" i="2"/>
  <c r="N505" i="2"/>
  <c r="N102" i="2"/>
  <c r="N469" i="2"/>
  <c r="N690" i="2"/>
  <c r="N545" i="2"/>
  <c r="N122" i="2"/>
  <c r="N523" i="2"/>
  <c r="N331" i="2"/>
  <c r="N128" i="2"/>
  <c r="N266" i="2"/>
  <c r="N685" i="2"/>
  <c r="N321" i="2"/>
  <c r="N669" i="2"/>
  <c r="N640" i="2"/>
  <c r="N405" i="2"/>
  <c r="N540" i="2"/>
  <c r="N176" i="2"/>
  <c r="N143" i="2"/>
  <c r="N473" i="2"/>
  <c r="N652" i="2"/>
  <c r="N353" i="2"/>
  <c r="N583" i="2"/>
  <c r="N696" i="2"/>
  <c r="N227" i="2"/>
  <c r="N694" i="2"/>
  <c r="N712" i="2"/>
  <c r="N708" i="2"/>
  <c r="N521" i="2"/>
  <c r="N564" i="2"/>
  <c r="N86" i="2"/>
  <c r="N588" i="2"/>
  <c r="N536" i="2"/>
  <c r="N578" i="2"/>
  <c r="N214" i="2"/>
  <c r="N475" i="2"/>
  <c r="N632" i="2"/>
  <c r="N681" i="2"/>
  <c r="N735" i="2"/>
  <c r="N364" i="2"/>
  <c r="N280" i="2"/>
  <c r="N549" i="2"/>
  <c r="N691" i="2"/>
  <c r="N107" i="2"/>
  <c r="N543" i="2"/>
  <c r="N334" i="2"/>
  <c r="N339" i="2"/>
  <c r="N93" i="2"/>
  <c r="N356" i="2"/>
  <c r="N399" i="2"/>
  <c r="N661" i="2"/>
  <c r="N467" i="2"/>
  <c r="N590" i="2"/>
  <c r="N218" i="2"/>
  <c r="N552" i="2"/>
  <c r="N318" i="2"/>
  <c r="N478" i="2"/>
  <c r="N553" i="2"/>
  <c r="N728" i="2"/>
  <c r="N315" i="2"/>
  <c r="N371" i="2"/>
  <c r="N359" i="2"/>
  <c r="N90" i="2"/>
  <c r="N239" i="2"/>
  <c r="N434" i="2"/>
  <c r="N687" i="2"/>
  <c r="N502" i="2"/>
  <c r="N443" i="2"/>
  <c r="N599" i="2"/>
  <c r="N626" i="2"/>
  <c r="N515" i="2"/>
  <c r="N528" i="2"/>
  <c r="N648" i="2"/>
  <c r="N269" i="2"/>
  <c r="N150" i="2"/>
  <c r="N641" i="2"/>
  <c r="N512" i="2"/>
  <c r="N215" i="2"/>
  <c r="N437" i="2"/>
  <c r="N593" i="2"/>
  <c r="N471" i="2"/>
  <c r="N639" i="2"/>
  <c r="N413" i="2"/>
  <c r="N341" i="2"/>
  <c r="N494" i="2"/>
  <c r="N300" i="2"/>
  <c r="N715" i="2"/>
  <c r="N718" i="2"/>
  <c r="N284" i="2"/>
  <c r="N396" i="2"/>
  <c r="N273" i="2"/>
  <c r="N573" i="2"/>
  <c r="N679" i="2"/>
  <c r="N606" i="2"/>
  <c r="N238" i="2"/>
  <c r="N400" i="2"/>
  <c r="N625" i="2"/>
  <c r="N532" i="2"/>
  <c r="N601" i="2"/>
  <c r="N421" i="2"/>
  <c r="N723" i="2"/>
  <c r="N653" i="2"/>
  <c r="N603" i="2"/>
  <c r="N675" i="2"/>
  <c r="N519" i="2"/>
  <c r="N697" i="2"/>
  <c r="N497" i="2"/>
  <c r="N676" i="2"/>
  <c r="N717" i="2"/>
  <c r="N560" i="2"/>
  <c r="N701" i="2"/>
  <c r="N550" i="2"/>
  <c r="N576" i="2"/>
  <c r="N668" i="2"/>
  <c r="N734" i="2"/>
  <c r="N689" i="2"/>
  <c r="N721" i="2"/>
  <c r="N651" i="2"/>
  <c r="N572" i="2"/>
  <c r="N551" i="2"/>
  <c r="N706" i="2"/>
  <c r="N707" i="2"/>
  <c r="N688" i="2"/>
  <c r="N703" i="2"/>
  <c r="N660" i="2"/>
  <c r="N724" i="2"/>
  <c r="N670" i="2"/>
  <c r="N678" i="2"/>
  <c r="N612" i="2"/>
  <c r="N683" i="2"/>
  <c r="N719" i="2"/>
  <c r="N693" i="2"/>
  <c r="N585" i="2"/>
  <c r="N731" i="2"/>
  <c r="N732" i="2"/>
  <c r="L561" i="2"/>
  <c r="L594" i="2"/>
  <c r="L600" i="2"/>
  <c r="L151" i="2"/>
  <c r="L390" i="2"/>
  <c r="L586" i="2"/>
  <c r="L297" i="2"/>
  <c r="L408" i="2"/>
  <c r="L581" i="2"/>
  <c r="L336" i="2"/>
  <c r="L322" i="2"/>
  <c r="L535" i="2"/>
  <c r="L245" i="2"/>
  <c r="L665" i="2"/>
  <c r="L156" i="2"/>
  <c r="L100" i="2"/>
  <c r="L379" i="2"/>
  <c r="L181" i="2"/>
  <c r="L420" i="2"/>
  <c r="L666" i="2"/>
  <c r="L482" i="2"/>
  <c r="L186" i="2"/>
  <c r="L389" i="2"/>
  <c r="L332" i="2"/>
  <c r="L118" i="2"/>
  <c r="L53" i="2"/>
  <c r="L149" i="2"/>
  <c r="L22" i="2"/>
  <c r="L542" i="2"/>
  <c r="L663" i="2"/>
  <c r="L345" i="2"/>
  <c r="L110" i="2"/>
  <c r="L62" i="2"/>
  <c r="L635" i="2"/>
  <c r="L129" i="2"/>
  <c r="L654" i="2"/>
  <c r="L63" i="2"/>
  <c r="L325" i="2"/>
  <c r="L591" i="2"/>
  <c r="L89" i="2"/>
  <c r="L66" i="2"/>
  <c r="L23" i="2"/>
  <c r="L579" i="2"/>
  <c r="L402" i="2"/>
  <c r="L286" i="2"/>
  <c r="L13" i="2"/>
  <c r="L147" i="2"/>
  <c r="L565" i="2"/>
  <c r="L417" i="2"/>
  <c r="L298" i="2"/>
  <c r="L50" i="2"/>
  <c r="L228" i="2"/>
  <c r="L145" i="2"/>
  <c r="L137" i="2"/>
  <c r="L440" i="2"/>
  <c r="L628" i="2"/>
  <c r="L375" i="2"/>
  <c r="L77" i="2"/>
  <c r="L557" i="2"/>
  <c r="L192" i="2"/>
  <c r="L355" i="2"/>
  <c r="L144" i="2"/>
  <c r="L306" i="2"/>
  <c r="L547" i="2"/>
  <c r="L397" i="2"/>
  <c r="L483" i="2"/>
  <c r="L234" i="2"/>
  <c r="L455" i="2"/>
  <c r="L88" i="2"/>
  <c r="L452" i="2"/>
  <c r="L423" i="2"/>
  <c r="L293" i="2"/>
  <c r="L324" i="2"/>
  <c r="L388" i="2"/>
  <c r="L189" i="2"/>
  <c r="L80" i="2"/>
  <c r="L75" i="2"/>
  <c r="L272" i="2"/>
  <c r="L444" i="2"/>
  <c r="L307" i="2"/>
  <c r="L472" i="2"/>
  <c r="L271" i="2"/>
  <c r="L563" i="2"/>
  <c r="L197" i="2"/>
  <c r="L78" i="2"/>
  <c r="L3" i="2"/>
  <c r="L338" i="2"/>
  <c r="L247" i="2"/>
  <c r="L233" i="2"/>
  <c r="L398" i="2"/>
  <c r="L208" i="2"/>
  <c r="L643" i="2"/>
  <c r="L363" i="2"/>
  <c r="L169" i="2"/>
  <c r="L55" i="2"/>
  <c r="L45" i="2"/>
  <c r="L38" i="2"/>
  <c r="L311" i="2"/>
  <c r="L351" i="2"/>
  <c r="L123" i="2"/>
  <c r="L15" i="2"/>
  <c r="L16" i="2"/>
  <c r="L226" i="2"/>
  <c r="L5" i="2"/>
  <c r="L401" i="2"/>
  <c r="L302" i="2"/>
  <c r="L566" i="2"/>
  <c r="L138" i="2"/>
  <c r="L453" i="2"/>
  <c r="L159" i="2"/>
  <c r="L163" i="2"/>
  <c r="L28" i="2"/>
  <c r="L282" i="2"/>
  <c r="L406" i="2"/>
  <c r="L348" i="2"/>
  <c r="L367" i="2"/>
  <c r="L164" i="2"/>
  <c r="L103" i="2"/>
  <c r="L704" i="2"/>
  <c r="L178" i="2"/>
  <c r="L312" i="2"/>
  <c r="L504" i="2"/>
  <c r="L35" i="2"/>
  <c r="L614" i="2"/>
  <c r="L205" i="2"/>
  <c r="L193" i="2"/>
  <c r="L267" i="2"/>
  <c r="L524" i="2"/>
  <c r="L492" i="2"/>
  <c r="L287" i="2"/>
  <c r="L209" i="2"/>
  <c r="L370" i="2"/>
  <c r="L432" i="2"/>
  <c r="L250" i="2"/>
  <c r="L210" i="2"/>
  <c r="L340" i="2"/>
  <c r="L48" i="2"/>
  <c r="L702" i="2"/>
  <c r="L414" i="2"/>
  <c r="L407" i="2"/>
  <c r="L195" i="2"/>
  <c r="L34" i="2"/>
  <c r="L225" i="2"/>
  <c r="L126" i="2"/>
  <c r="L361" i="2"/>
  <c r="L409" i="2"/>
  <c r="L260" i="2"/>
  <c r="L182" i="2"/>
  <c r="L106" i="2"/>
  <c r="L342" i="2"/>
  <c r="L242" i="2"/>
  <c r="L2" i="2"/>
  <c r="L425" i="2"/>
  <c r="L352" i="2"/>
  <c r="L710" i="2"/>
  <c r="L462" i="2"/>
  <c r="L119" i="2"/>
  <c r="L25" i="2"/>
  <c r="L587" i="2"/>
  <c r="L534" i="2"/>
  <c r="L120" i="2"/>
  <c r="L538" i="2"/>
  <c r="L605" i="2"/>
  <c r="L10" i="2"/>
  <c r="L200" i="2"/>
  <c r="L438" i="2"/>
  <c r="L230" i="2"/>
  <c r="L241" i="2"/>
  <c r="L510" i="2"/>
  <c r="L489" i="2"/>
  <c r="L627" i="2"/>
  <c r="L567" i="2"/>
  <c r="L327" i="2"/>
  <c r="L29" i="2"/>
  <c r="L619" i="2"/>
  <c r="L481" i="2"/>
  <c r="L559" i="2"/>
  <c r="L617" i="2"/>
  <c r="L130" i="2"/>
  <c r="L223" i="2"/>
  <c r="L165" i="2"/>
  <c r="L237" i="2"/>
  <c r="L207" i="2"/>
  <c r="L24" i="2"/>
  <c r="L638" i="2"/>
  <c r="L268" i="2"/>
  <c r="L419" i="2"/>
  <c r="L571" i="2"/>
  <c r="L633" i="2"/>
  <c r="L291" i="2"/>
  <c r="L309" i="2"/>
  <c r="L378" i="2"/>
  <c r="L570" i="2"/>
  <c r="L620" i="2"/>
  <c r="L387" i="2"/>
  <c r="L283" i="2"/>
  <c r="L459" i="2"/>
  <c r="L84" i="2"/>
  <c r="L448" i="2"/>
  <c r="L615" i="2"/>
  <c r="L92" i="2"/>
  <c r="L184" i="2"/>
  <c r="L518" i="2"/>
  <c r="L217" i="2"/>
  <c r="L537" i="2"/>
  <c r="L531" i="2"/>
  <c r="L629" i="2"/>
  <c r="L460" i="2"/>
  <c r="L246" i="2"/>
  <c r="L529" i="2"/>
  <c r="L506" i="2"/>
  <c r="L508" i="2"/>
  <c r="L60" i="2"/>
  <c r="L97" i="2"/>
  <c r="L490" i="2"/>
  <c r="L204" i="2"/>
  <c r="L304" i="2"/>
  <c r="L511" i="2"/>
  <c r="L206" i="2"/>
  <c r="L265" i="2"/>
  <c r="L261" i="2"/>
  <c r="L95" i="2"/>
  <c r="L211" i="2"/>
  <c r="L427" i="2"/>
  <c r="L124" i="2"/>
  <c r="L232" i="2"/>
  <c r="L454" i="2"/>
  <c r="L659" i="2"/>
  <c r="L249" i="2"/>
  <c r="L541" i="2"/>
  <c r="L611" i="2"/>
  <c r="L44" i="2"/>
  <c r="L47" i="2"/>
  <c r="L720" i="2"/>
  <c r="L57" i="2"/>
  <c r="L522" i="2"/>
  <c r="L526" i="2"/>
  <c r="L468" i="2"/>
  <c r="L644" i="2"/>
  <c r="L711" i="2"/>
  <c r="L305" i="2"/>
  <c r="L507" i="2"/>
  <c r="L263" i="2"/>
  <c r="L484" i="2"/>
  <c r="L244" i="2"/>
  <c r="L253" i="2"/>
  <c r="L430" i="2"/>
  <c r="L140" i="2"/>
  <c r="L134" i="2"/>
  <c r="L292" i="2"/>
  <c r="L700" i="2"/>
  <c r="L14" i="2"/>
  <c r="L251" i="2"/>
  <c r="L365" i="2"/>
  <c r="L429" i="2"/>
  <c r="L262" i="2"/>
  <c r="L439" i="2"/>
  <c r="L618" i="2"/>
  <c r="L366" i="2"/>
  <c r="L330" i="2"/>
  <c r="L203" i="2"/>
  <c r="L68" i="2"/>
  <c r="L213" i="2"/>
  <c r="L580" i="2"/>
  <c r="L435" i="2"/>
  <c r="L142" i="2"/>
  <c r="L436" i="2"/>
  <c r="L357" i="2"/>
  <c r="L474" i="2"/>
  <c r="L415" i="2"/>
  <c r="L589" i="2"/>
  <c r="L418" i="2"/>
  <c r="L229" i="2"/>
  <c r="L70" i="2"/>
  <c r="L190" i="2"/>
  <c r="L433" i="2"/>
  <c r="L72" i="2"/>
  <c r="L220" i="2"/>
  <c r="L125" i="2"/>
  <c r="L337" i="2"/>
  <c r="L470" i="2"/>
  <c r="L258" i="2"/>
  <c r="L636" i="2"/>
  <c r="L67" i="2"/>
  <c r="L4" i="2"/>
  <c r="L713" i="2"/>
  <c r="L313" i="2"/>
  <c r="L27" i="2"/>
  <c r="L530" i="2"/>
  <c r="L517" i="2"/>
  <c r="L294" i="2"/>
  <c r="L624" i="2"/>
  <c r="L131" i="2"/>
  <c r="L39" i="2"/>
  <c r="L201" i="2"/>
  <c r="L495" i="2"/>
  <c r="L59" i="2"/>
  <c r="L264" i="2"/>
  <c r="L69" i="2"/>
  <c r="L314" i="2"/>
  <c r="L172" i="2"/>
  <c r="L166" i="2"/>
  <c r="L49" i="2"/>
  <c r="L155" i="2"/>
  <c r="L642" i="2"/>
  <c r="L146" i="2"/>
  <c r="L525" i="2"/>
  <c r="L656" i="2"/>
  <c r="L243" i="2"/>
  <c r="L520" i="2"/>
  <c r="L308" i="2"/>
  <c r="L386" i="2"/>
  <c r="L202" i="2"/>
  <c r="L160" i="2"/>
  <c r="L64" i="2"/>
  <c r="L136" i="2"/>
  <c r="L187" i="2"/>
  <c r="L344" i="2"/>
  <c r="L276" i="2"/>
  <c r="L451" i="2"/>
  <c r="L621" i="2"/>
  <c r="L54" i="2"/>
  <c r="L26" i="2"/>
  <c r="L424" i="2"/>
  <c r="L296" i="2"/>
  <c r="L185" i="2"/>
  <c r="L87" i="2"/>
  <c r="L235" i="2"/>
  <c r="L71" i="2"/>
  <c r="L568" i="2"/>
  <c r="L112" i="2"/>
  <c r="L569" i="2"/>
  <c r="L369" i="2"/>
  <c r="L671" i="2"/>
  <c r="L7" i="2"/>
  <c r="L431" i="2"/>
  <c r="L727" i="2"/>
  <c r="L682" i="2"/>
  <c r="L610" i="2"/>
  <c r="L503" i="2"/>
  <c r="L46" i="2"/>
  <c r="L673" i="2"/>
  <c r="L256" i="2"/>
  <c r="L319" i="2"/>
  <c r="L285" i="2"/>
  <c r="L463" i="2"/>
  <c r="L20" i="2"/>
  <c r="L616" i="2"/>
  <c r="L488" i="2"/>
  <c r="L328" i="2"/>
  <c r="L278" i="2"/>
  <c r="L252" i="2"/>
  <c r="L562" i="2"/>
  <c r="L254" i="2"/>
  <c r="L548" i="2"/>
  <c r="L173" i="2"/>
  <c r="L152" i="2"/>
  <c r="L604" i="2"/>
  <c r="L556" i="2"/>
  <c r="L127" i="2"/>
  <c r="L456" i="2"/>
  <c r="L664" i="2"/>
  <c r="L40" i="2"/>
  <c r="L157" i="2"/>
  <c r="L404" i="2"/>
  <c r="L394" i="2"/>
  <c r="L114" i="2"/>
  <c r="L323" i="2"/>
  <c r="L135" i="2"/>
  <c r="L180" i="2"/>
  <c r="L236" i="2"/>
  <c r="L649" i="2"/>
  <c r="L416" i="2"/>
  <c r="L154" i="2"/>
  <c r="L509" i="2"/>
  <c r="L329" i="2"/>
  <c r="L132" i="2"/>
  <c r="L31" i="2"/>
  <c r="L608" i="2"/>
  <c r="L501" i="2"/>
  <c r="L377" i="2"/>
  <c r="L162" i="2"/>
  <c r="L221" i="2"/>
  <c r="L275" i="2"/>
  <c r="L161" i="2"/>
  <c r="L680" i="2"/>
  <c r="L299" i="2"/>
  <c r="L153" i="2"/>
  <c r="L188" i="2"/>
  <c r="L108" i="2"/>
  <c r="L380" i="2"/>
  <c r="L81" i="2"/>
  <c r="L19" i="2"/>
  <c r="L101" i="2"/>
  <c r="L360" i="2"/>
  <c r="L596" i="2"/>
  <c r="L179" i="2"/>
  <c r="L381" i="2"/>
  <c r="L358" i="2"/>
  <c r="L646" i="2"/>
  <c r="L98" i="2"/>
  <c r="L61" i="2"/>
  <c r="L11" i="2"/>
  <c r="L445" i="2"/>
  <c r="L174" i="2"/>
  <c r="L9" i="2"/>
  <c r="L18" i="2"/>
  <c r="L240" i="2"/>
  <c r="L303" i="2"/>
  <c r="L191" i="2"/>
  <c r="L730" i="2"/>
  <c r="L196" i="2"/>
  <c r="L650" i="2"/>
  <c r="L602" i="2"/>
  <c r="L514" i="2"/>
  <c r="L539" i="2"/>
  <c r="L224" i="2"/>
  <c r="L645" i="2"/>
  <c r="L52" i="2"/>
  <c r="L354" i="2"/>
  <c r="L168" i="2"/>
  <c r="L374" i="2"/>
  <c r="L544" i="2"/>
  <c r="L382" i="2"/>
  <c r="L290" i="2"/>
  <c r="L105" i="2"/>
  <c r="L116" i="2"/>
  <c r="L259" i="2"/>
  <c r="L597" i="2"/>
  <c r="L449" i="2"/>
  <c r="L248" i="2"/>
  <c r="L281" i="2"/>
  <c r="L115" i="2"/>
  <c r="L17" i="2"/>
  <c r="L630" i="2"/>
  <c r="L476" i="2"/>
  <c r="L8" i="2"/>
  <c r="L198" i="2"/>
  <c r="L461" i="2"/>
  <c r="L73" i="2"/>
  <c r="L426" i="2"/>
  <c r="L705" i="2"/>
  <c r="L373" i="2"/>
  <c r="L279" i="2"/>
  <c r="L726" i="2"/>
  <c r="L662" i="2"/>
  <c r="L148" i="2"/>
  <c r="L199" i="2"/>
  <c r="L498" i="2"/>
  <c r="L383" i="2"/>
  <c r="L21" i="2"/>
  <c r="L6" i="2"/>
  <c r="L171" i="2"/>
  <c r="L216" i="2"/>
  <c r="L647" i="2"/>
  <c r="L270" i="2"/>
  <c r="L391" i="2"/>
  <c r="L546" i="2"/>
  <c r="L65" i="2"/>
  <c r="L714" i="2"/>
  <c r="L480" i="2"/>
  <c r="L428" i="2"/>
  <c r="L91" i="2"/>
  <c r="L422" i="2"/>
  <c r="L274" i="2"/>
  <c r="L109" i="2"/>
  <c r="L574" i="2"/>
  <c r="L333" i="2"/>
  <c r="L729" i="2"/>
  <c r="L464" i="2"/>
  <c r="L607" i="2"/>
  <c r="L634" i="2"/>
  <c r="L343" i="2"/>
  <c r="L672" i="2"/>
  <c r="L623" i="2"/>
  <c r="L441" i="2"/>
  <c r="L362" i="2"/>
  <c r="L58" i="2"/>
  <c r="L170" i="2"/>
  <c r="L393" i="2"/>
  <c r="L392" i="2"/>
  <c r="L598" i="2"/>
  <c r="L516" i="2"/>
  <c r="L584" i="2"/>
  <c r="L466" i="2"/>
  <c r="L113" i="2"/>
  <c r="L288" i="2"/>
  <c r="L592" i="2"/>
  <c r="L686" i="2"/>
  <c r="L346" i="2"/>
  <c r="L12" i="2"/>
  <c r="L376" i="2"/>
  <c r="L372" i="2"/>
  <c r="L477" i="2"/>
  <c r="L121" i="2"/>
  <c r="L368" i="2"/>
  <c r="L446" i="2"/>
  <c r="L595" i="2"/>
  <c r="L74" i="2"/>
  <c r="L347" i="2"/>
  <c r="L692" i="2"/>
  <c r="L167" i="2"/>
  <c r="L82" i="2"/>
  <c r="L554" i="2"/>
  <c r="L175" i="2"/>
  <c r="L733" i="2"/>
  <c r="L257" i="2"/>
  <c r="L350" i="2"/>
  <c r="L667" i="2"/>
  <c r="L558" i="2"/>
  <c r="L513" i="2"/>
  <c r="L479" i="2"/>
  <c r="L32" i="2"/>
  <c r="L76" i="2"/>
  <c r="L412" i="2"/>
  <c r="L709" i="2"/>
  <c r="L85" i="2"/>
  <c r="L458" i="2"/>
  <c r="L487" i="2"/>
  <c r="L491" i="2"/>
  <c r="L613" i="2"/>
  <c r="L320" i="2"/>
  <c r="L83" i="2"/>
  <c r="L555" i="2"/>
  <c r="L384" i="2"/>
  <c r="L485" i="2"/>
  <c r="L177" i="2"/>
  <c r="L657" i="2"/>
  <c r="L533" i="2"/>
  <c r="L465" i="2"/>
  <c r="L316" i="2"/>
  <c r="L301" i="2"/>
  <c r="L609" i="2"/>
  <c r="L496" i="2"/>
  <c r="L30" i="2"/>
  <c r="L222" i="2"/>
  <c r="L499" i="2"/>
  <c r="L42" i="2"/>
  <c r="L500" i="2"/>
  <c r="L79" i="2"/>
  <c r="L577" i="2"/>
  <c r="L447" i="2"/>
  <c r="L255" i="2"/>
  <c r="L289" i="2"/>
  <c r="L631" i="2"/>
  <c r="L99" i="2"/>
  <c r="L139" i="2"/>
  <c r="L684" i="2"/>
  <c r="L493" i="2"/>
  <c r="L194" i="2"/>
  <c r="L33" i="2"/>
  <c r="L326" i="2"/>
  <c r="L231" i="2"/>
  <c r="L111" i="2"/>
  <c r="L295" i="2"/>
  <c r="L637" i="2"/>
  <c r="L410" i="2"/>
  <c r="L43" i="2"/>
  <c r="L94" i="2"/>
  <c r="L41" i="2"/>
  <c r="L677" i="2"/>
  <c r="L527" i="2"/>
  <c r="L141" i="2"/>
  <c r="L698" i="2"/>
  <c r="L655" i="2"/>
  <c r="L310" i="2"/>
  <c r="L457" i="2"/>
  <c r="L716" i="2"/>
  <c r="L277" i="2"/>
  <c r="L96" i="2"/>
  <c r="L56" i="2"/>
  <c r="L658" i="2"/>
  <c r="L219" i="2"/>
  <c r="L317" i="2"/>
  <c r="L349" i="2"/>
  <c r="L695" i="2"/>
  <c r="L674" i="2"/>
  <c r="L411" i="2"/>
  <c r="L450" i="2"/>
  <c r="L212" i="2"/>
  <c r="L442" i="2"/>
  <c r="L37" i="2"/>
  <c r="L622" i="2"/>
  <c r="L699" i="2"/>
  <c r="L158" i="2"/>
  <c r="L117" i="2"/>
  <c r="L582" i="2"/>
  <c r="L183" i="2"/>
  <c r="L486" i="2"/>
  <c r="L36" i="2"/>
  <c r="L104" i="2"/>
  <c r="L133" i="2"/>
  <c r="L395" i="2"/>
  <c r="L722" i="2"/>
  <c r="L403" i="2"/>
  <c r="L575" i="2"/>
  <c r="L51" i="2"/>
  <c r="L335" i="2"/>
  <c r="L725" i="2"/>
  <c r="L385" i="2"/>
  <c r="L505" i="2"/>
  <c r="L102" i="2"/>
  <c r="L469" i="2"/>
  <c r="L690" i="2"/>
  <c r="L545" i="2"/>
  <c r="L122" i="2"/>
  <c r="L523" i="2"/>
  <c r="L331" i="2"/>
  <c r="L128" i="2"/>
  <c r="L266" i="2"/>
  <c r="L685" i="2"/>
  <c r="L321" i="2"/>
  <c r="L669" i="2"/>
  <c r="L640" i="2"/>
  <c r="L405" i="2"/>
  <c r="L540" i="2"/>
  <c r="L176" i="2"/>
  <c r="L143" i="2"/>
  <c r="L473" i="2"/>
  <c r="L652" i="2"/>
  <c r="L353" i="2"/>
  <c r="L583" i="2"/>
  <c r="L696" i="2"/>
  <c r="L227" i="2"/>
  <c r="L694" i="2"/>
  <c r="L712" i="2"/>
  <c r="L708" i="2"/>
  <c r="L521" i="2"/>
  <c r="L564" i="2"/>
  <c r="L86" i="2"/>
  <c r="L588" i="2"/>
  <c r="L536" i="2"/>
  <c r="L578" i="2"/>
  <c r="L214" i="2"/>
  <c r="L475" i="2"/>
  <c r="L632" i="2"/>
  <c r="L681" i="2"/>
  <c r="L735" i="2"/>
  <c r="L364" i="2"/>
  <c r="L280" i="2"/>
  <c r="L549" i="2"/>
  <c r="L691" i="2"/>
  <c r="L107" i="2"/>
  <c r="L543" i="2"/>
  <c r="L334" i="2"/>
  <c r="L339" i="2"/>
  <c r="L93" i="2"/>
  <c r="L356" i="2"/>
  <c r="L399" i="2"/>
  <c r="L661" i="2"/>
  <c r="L467" i="2"/>
  <c r="L590" i="2"/>
  <c r="L218" i="2"/>
  <c r="L552" i="2"/>
  <c r="L318" i="2"/>
  <c r="L478" i="2"/>
  <c r="L553" i="2"/>
  <c r="L728" i="2"/>
  <c r="L315" i="2"/>
  <c r="L371" i="2"/>
  <c r="L359" i="2"/>
  <c r="L90" i="2"/>
  <c r="L239" i="2"/>
  <c r="L434" i="2"/>
  <c r="L687" i="2"/>
  <c r="L502" i="2"/>
  <c r="L443" i="2"/>
  <c r="L599" i="2"/>
  <c r="L626" i="2"/>
  <c r="L515" i="2"/>
  <c r="L528" i="2"/>
  <c r="L648" i="2"/>
  <c r="L269" i="2"/>
  <c r="L150" i="2"/>
  <c r="L641" i="2"/>
  <c r="L512" i="2"/>
  <c r="L215" i="2"/>
  <c r="L437" i="2"/>
  <c r="L593" i="2"/>
  <c r="L471" i="2"/>
  <c r="L639" i="2"/>
  <c r="L413" i="2"/>
  <c r="L341" i="2"/>
  <c r="L494" i="2"/>
  <c r="L300" i="2"/>
  <c r="L715" i="2"/>
  <c r="L718" i="2"/>
  <c r="L284" i="2"/>
  <c r="L396" i="2"/>
  <c r="L273" i="2"/>
  <c r="L573" i="2"/>
  <c r="L679" i="2"/>
  <c r="L606" i="2"/>
  <c r="L238" i="2"/>
  <c r="L400" i="2"/>
  <c r="L625" i="2"/>
  <c r="L532" i="2"/>
  <c r="L601" i="2"/>
  <c r="L421" i="2"/>
  <c r="L723" i="2"/>
  <c r="L653" i="2"/>
  <c r="L603" i="2"/>
  <c r="L675" i="2"/>
  <c r="L519" i="2"/>
  <c r="L697" i="2"/>
  <c r="L497" i="2"/>
  <c r="L676" i="2"/>
  <c r="L717" i="2"/>
  <c r="L560" i="2"/>
  <c r="L701" i="2"/>
  <c r="L550" i="2"/>
  <c r="L576" i="2"/>
  <c r="L668" i="2"/>
  <c r="L734" i="2"/>
  <c r="L689" i="2"/>
  <c r="L721" i="2"/>
  <c r="L651" i="2"/>
  <c r="L572" i="2"/>
  <c r="L551" i="2"/>
  <c r="L706" i="2"/>
  <c r="L707" i="2"/>
  <c r="L688" i="2"/>
  <c r="L703" i="2"/>
  <c r="L660" i="2"/>
  <c r="L724" i="2"/>
  <c r="L670" i="2"/>
  <c r="L678" i="2"/>
  <c r="L612" i="2"/>
  <c r="L683" i="2"/>
  <c r="L719" i="2"/>
  <c r="L693" i="2"/>
  <c r="L585" i="2"/>
  <c r="L731" i="2"/>
  <c r="L732" i="2"/>
  <c r="J561" i="2"/>
  <c r="J594" i="2"/>
  <c r="J600" i="2"/>
  <c r="J151" i="2"/>
  <c r="J390" i="2"/>
  <c r="J586" i="2"/>
  <c r="J297" i="2"/>
  <c r="J408" i="2"/>
  <c r="J581" i="2"/>
  <c r="J336" i="2"/>
  <c r="J322" i="2"/>
  <c r="J535" i="2"/>
  <c r="J245" i="2"/>
  <c r="J665" i="2"/>
  <c r="J156" i="2"/>
  <c r="J100" i="2"/>
  <c r="J379" i="2"/>
  <c r="J181" i="2"/>
  <c r="J420" i="2"/>
  <c r="J666" i="2"/>
  <c r="J482" i="2"/>
  <c r="J186" i="2"/>
  <c r="J389" i="2"/>
  <c r="J332" i="2"/>
  <c r="J118" i="2"/>
  <c r="J53" i="2"/>
  <c r="J149" i="2"/>
  <c r="J22" i="2"/>
  <c r="J542" i="2"/>
  <c r="J663" i="2"/>
  <c r="J345" i="2"/>
  <c r="J110" i="2"/>
  <c r="J62" i="2"/>
  <c r="J635" i="2"/>
  <c r="J129" i="2"/>
  <c r="J654" i="2"/>
  <c r="J63" i="2"/>
  <c r="J325" i="2"/>
  <c r="J591" i="2"/>
  <c r="J89" i="2"/>
  <c r="J66" i="2"/>
  <c r="J23" i="2"/>
  <c r="J579" i="2"/>
  <c r="J402" i="2"/>
  <c r="J286" i="2"/>
  <c r="J13" i="2"/>
  <c r="J147" i="2"/>
  <c r="J565" i="2"/>
  <c r="J417" i="2"/>
  <c r="J298" i="2"/>
  <c r="J50" i="2"/>
  <c r="J228" i="2"/>
  <c r="J145" i="2"/>
  <c r="J137" i="2"/>
  <c r="J440" i="2"/>
  <c r="J628" i="2"/>
  <c r="J375" i="2"/>
  <c r="J77" i="2"/>
  <c r="J557" i="2"/>
  <c r="J192" i="2"/>
  <c r="J355" i="2"/>
  <c r="J144" i="2"/>
  <c r="J306" i="2"/>
  <c r="J547" i="2"/>
  <c r="J397" i="2"/>
  <c r="J483" i="2"/>
  <c r="J234" i="2"/>
  <c r="J455" i="2"/>
  <c r="J88" i="2"/>
  <c r="J452" i="2"/>
  <c r="J423" i="2"/>
  <c r="J293" i="2"/>
  <c r="J324" i="2"/>
  <c r="J388" i="2"/>
  <c r="J189" i="2"/>
  <c r="J80" i="2"/>
  <c r="J75" i="2"/>
  <c r="J272" i="2"/>
  <c r="J444" i="2"/>
  <c r="J307" i="2"/>
  <c r="J472" i="2"/>
  <c r="J271" i="2"/>
  <c r="J563" i="2"/>
  <c r="J197" i="2"/>
  <c r="J78" i="2"/>
  <c r="J3" i="2"/>
  <c r="J338" i="2"/>
  <c r="J247" i="2"/>
  <c r="J233" i="2"/>
  <c r="J398" i="2"/>
  <c r="J208" i="2"/>
  <c r="J643" i="2"/>
  <c r="J363" i="2"/>
  <c r="J169" i="2"/>
  <c r="J55" i="2"/>
  <c r="J45" i="2"/>
  <c r="J38" i="2"/>
  <c r="J311" i="2"/>
  <c r="J351" i="2"/>
  <c r="J123" i="2"/>
  <c r="J15" i="2"/>
  <c r="J16" i="2"/>
  <c r="J226" i="2"/>
  <c r="J5" i="2"/>
  <c r="J401" i="2"/>
  <c r="J302" i="2"/>
  <c r="J566" i="2"/>
  <c r="J138" i="2"/>
  <c r="J453" i="2"/>
  <c r="J159" i="2"/>
  <c r="J163" i="2"/>
  <c r="J28" i="2"/>
  <c r="J282" i="2"/>
  <c r="J406" i="2"/>
  <c r="J348" i="2"/>
  <c r="J367" i="2"/>
  <c r="J164" i="2"/>
  <c r="J103" i="2"/>
  <c r="J704" i="2"/>
  <c r="J178" i="2"/>
  <c r="J312" i="2"/>
  <c r="J504" i="2"/>
  <c r="J35" i="2"/>
  <c r="J614" i="2"/>
  <c r="J205" i="2"/>
  <c r="J193" i="2"/>
  <c r="J267" i="2"/>
  <c r="J524" i="2"/>
  <c r="J492" i="2"/>
  <c r="J287" i="2"/>
  <c r="J209" i="2"/>
  <c r="J370" i="2"/>
  <c r="J432" i="2"/>
  <c r="J250" i="2"/>
  <c r="J210" i="2"/>
  <c r="J340" i="2"/>
  <c r="J48" i="2"/>
  <c r="J702" i="2"/>
  <c r="J414" i="2"/>
  <c r="J407" i="2"/>
  <c r="J195" i="2"/>
  <c r="J34" i="2"/>
  <c r="J225" i="2"/>
  <c r="J126" i="2"/>
  <c r="J361" i="2"/>
  <c r="J409" i="2"/>
  <c r="J260" i="2"/>
  <c r="J182" i="2"/>
  <c r="J106" i="2"/>
  <c r="J342" i="2"/>
  <c r="J242" i="2"/>
  <c r="J2" i="2"/>
  <c r="J425" i="2"/>
  <c r="J352" i="2"/>
  <c r="J710" i="2"/>
  <c r="J462" i="2"/>
  <c r="J119" i="2"/>
  <c r="J25" i="2"/>
  <c r="J587" i="2"/>
  <c r="J534" i="2"/>
  <c r="J120" i="2"/>
  <c r="J538" i="2"/>
  <c r="J605" i="2"/>
  <c r="J10" i="2"/>
  <c r="J200" i="2"/>
  <c r="J438" i="2"/>
  <c r="J230" i="2"/>
  <c r="J241" i="2"/>
  <c r="J510" i="2"/>
  <c r="J489" i="2"/>
  <c r="J627" i="2"/>
  <c r="J567" i="2"/>
  <c r="J327" i="2"/>
  <c r="J29" i="2"/>
  <c r="J619" i="2"/>
  <c r="J481" i="2"/>
  <c r="J559" i="2"/>
  <c r="J617" i="2"/>
  <c r="J130" i="2"/>
  <c r="J223" i="2"/>
  <c r="J165" i="2"/>
  <c r="J237" i="2"/>
  <c r="J207" i="2"/>
  <c r="J24" i="2"/>
  <c r="J638" i="2"/>
  <c r="J268" i="2"/>
  <c r="J419" i="2"/>
  <c r="J571" i="2"/>
  <c r="J633" i="2"/>
  <c r="J291" i="2"/>
  <c r="J309" i="2"/>
  <c r="J378" i="2"/>
  <c r="J570" i="2"/>
  <c r="J620" i="2"/>
  <c r="J387" i="2"/>
  <c r="J283" i="2"/>
  <c r="J459" i="2"/>
  <c r="J84" i="2"/>
  <c r="J448" i="2"/>
  <c r="J615" i="2"/>
  <c r="J92" i="2"/>
  <c r="J184" i="2"/>
  <c r="J518" i="2"/>
  <c r="J217" i="2"/>
  <c r="J537" i="2"/>
  <c r="J531" i="2"/>
  <c r="J629" i="2"/>
  <c r="J460" i="2"/>
  <c r="J246" i="2"/>
  <c r="J529" i="2"/>
  <c r="J506" i="2"/>
  <c r="J508" i="2"/>
  <c r="J60" i="2"/>
  <c r="J97" i="2"/>
  <c r="J490" i="2"/>
  <c r="J204" i="2"/>
  <c r="J304" i="2"/>
  <c r="J511" i="2"/>
  <c r="J206" i="2"/>
  <c r="J265" i="2"/>
  <c r="J261" i="2"/>
  <c r="J95" i="2"/>
  <c r="J211" i="2"/>
  <c r="J427" i="2"/>
  <c r="J124" i="2"/>
  <c r="J232" i="2"/>
  <c r="J454" i="2"/>
  <c r="J659" i="2"/>
  <c r="J249" i="2"/>
  <c r="J541" i="2"/>
  <c r="J611" i="2"/>
  <c r="J44" i="2"/>
  <c r="J47" i="2"/>
  <c r="J720" i="2"/>
  <c r="J57" i="2"/>
  <c r="J522" i="2"/>
  <c r="J526" i="2"/>
  <c r="J468" i="2"/>
  <c r="J644" i="2"/>
  <c r="J711" i="2"/>
  <c r="J305" i="2"/>
  <c r="J507" i="2"/>
  <c r="J263" i="2"/>
  <c r="J484" i="2"/>
  <c r="J244" i="2"/>
  <c r="J253" i="2"/>
  <c r="J430" i="2"/>
  <c r="J140" i="2"/>
  <c r="J134" i="2"/>
  <c r="J292" i="2"/>
  <c r="J700" i="2"/>
  <c r="J14" i="2"/>
  <c r="J251" i="2"/>
  <c r="J365" i="2"/>
  <c r="J429" i="2"/>
  <c r="J262" i="2"/>
  <c r="J439" i="2"/>
  <c r="J618" i="2"/>
  <c r="J366" i="2"/>
  <c r="J330" i="2"/>
  <c r="J203" i="2"/>
  <c r="J68" i="2"/>
  <c r="J213" i="2"/>
  <c r="J580" i="2"/>
  <c r="J435" i="2"/>
  <c r="J142" i="2"/>
  <c r="J436" i="2"/>
  <c r="J357" i="2"/>
  <c r="J474" i="2"/>
  <c r="J415" i="2"/>
  <c r="J589" i="2"/>
  <c r="J418" i="2"/>
  <c r="J229" i="2"/>
  <c r="J70" i="2"/>
  <c r="J190" i="2"/>
  <c r="J433" i="2"/>
  <c r="J72" i="2"/>
  <c r="J220" i="2"/>
  <c r="J125" i="2"/>
  <c r="J337" i="2"/>
  <c r="J470" i="2"/>
  <c r="J258" i="2"/>
  <c r="J636" i="2"/>
  <c r="J67" i="2"/>
  <c r="J4" i="2"/>
  <c r="J713" i="2"/>
  <c r="J313" i="2"/>
  <c r="J27" i="2"/>
  <c r="J530" i="2"/>
  <c r="J517" i="2"/>
  <c r="J294" i="2"/>
  <c r="J624" i="2"/>
  <c r="J131" i="2"/>
  <c r="J39" i="2"/>
  <c r="J201" i="2"/>
  <c r="J495" i="2"/>
  <c r="J59" i="2"/>
  <c r="J264" i="2"/>
  <c r="J69" i="2"/>
  <c r="J314" i="2"/>
  <c r="J172" i="2"/>
  <c r="J166" i="2"/>
  <c r="J49" i="2"/>
  <c r="J155" i="2"/>
  <c r="J642" i="2"/>
  <c r="J146" i="2"/>
  <c r="J525" i="2"/>
  <c r="J656" i="2"/>
  <c r="J243" i="2"/>
  <c r="J520" i="2"/>
  <c r="J308" i="2"/>
  <c r="J386" i="2"/>
  <c r="J202" i="2"/>
  <c r="J160" i="2"/>
  <c r="J64" i="2"/>
  <c r="J136" i="2"/>
  <c r="J187" i="2"/>
  <c r="J344" i="2"/>
  <c r="J276" i="2"/>
  <c r="J451" i="2"/>
  <c r="J621" i="2"/>
  <c r="J54" i="2"/>
  <c r="J26" i="2"/>
  <c r="J424" i="2"/>
  <c r="J296" i="2"/>
  <c r="J185" i="2"/>
  <c r="J87" i="2"/>
  <c r="J235" i="2"/>
  <c r="J71" i="2"/>
  <c r="J568" i="2"/>
  <c r="J112" i="2"/>
  <c r="J569" i="2"/>
  <c r="J369" i="2"/>
  <c r="J671" i="2"/>
  <c r="J7" i="2"/>
  <c r="J431" i="2"/>
  <c r="J727" i="2"/>
  <c r="J682" i="2"/>
  <c r="J610" i="2"/>
  <c r="J503" i="2"/>
  <c r="J46" i="2"/>
  <c r="J673" i="2"/>
  <c r="J256" i="2"/>
  <c r="J319" i="2"/>
  <c r="J285" i="2"/>
  <c r="J463" i="2"/>
  <c r="J20" i="2"/>
  <c r="J616" i="2"/>
  <c r="J488" i="2"/>
  <c r="J328" i="2"/>
  <c r="J278" i="2"/>
  <c r="J252" i="2"/>
  <c r="J562" i="2"/>
  <c r="J254" i="2"/>
  <c r="J548" i="2"/>
  <c r="J173" i="2"/>
  <c r="J152" i="2"/>
  <c r="J604" i="2"/>
  <c r="J556" i="2"/>
  <c r="J127" i="2"/>
  <c r="J456" i="2"/>
  <c r="J664" i="2"/>
  <c r="J40" i="2"/>
  <c r="J157" i="2"/>
  <c r="J404" i="2"/>
  <c r="J394" i="2"/>
  <c r="J114" i="2"/>
  <c r="J323" i="2"/>
  <c r="J135" i="2"/>
  <c r="J180" i="2"/>
  <c r="J236" i="2"/>
  <c r="J649" i="2"/>
  <c r="J416" i="2"/>
  <c r="J154" i="2"/>
  <c r="J509" i="2"/>
  <c r="J329" i="2"/>
  <c r="J132" i="2"/>
  <c r="J31" i="2"/>
  <c r="J608" i="2"/>
  <c r="J501" i="2"/>
  <c r="J377" i="2"/>
  <c r="J162" i="2"/>
  <c r="J221" i="2"/>
  <c r="J275" i="2"/>
  <c r="J161" i="2"/>
  <c r="J680" i="2"/>
  <c r="J299" i="2"/>
  <c r="J153" i="2"/>
  <c r="J188" i="2"/>
  <c r="J108" i="2"/>
  <c r="J380" i="2"/>
  <c r="J81" i="2"/>
  <c r="J19" i="2"/>
  <c r="J101" i="2"/>
  <c r="J360" i="2"/>
  <c r="J596" i="2"/>
  <c r="J179" i="2"/>
  <c r="J381" i="2"/>
  <c r="J358" i="2"/>
  <c r="J646" i="2"/>
  <c r="J98" i="2"/>
  <c r="J61" i="2"/>
  <c r="J11" i="2"/>
  <c r="J445" i="2"/>
  <c r="J174" i="2"/>
  <c r="J9" i="2"/>
  <c r="J18" i="2"/>
  <c r="J240" i="2"/>
  <c r="J303" i="2"/>
  <c r="J191" i="2"/>
  <c r="J730" i="2"/>
  <c r="J196" i="2"/>
  <c r="J650" i="2"/>
  <c r="J602" i="2"/>
  <c r="J514" i="2"/>
  <c r="J539" i="2"/>
  <c r="J224" i="2"/>
  <c r="J645" i="2"/>
  <c r="J52" i="2"/>
  <c r="J354" i="2"/>
  <c r="J168" i="2"/>
  <c r="J374" i="2"/>
  <c r="J544" i="2"/>
  <c r="J382" i="2"/>
  <c r="J290" i="2"/>
  <c r="J105" i="2"/>
  <c r="J116" i="2"/>
  <c r="J259" i="2"/>
  <c r="J597" i="2"/>
  <c r="J449" i="2"/>
  <c r="J248" i="2"/>
  <c r="J281" i="2"/>
  <c r="J115" i="2"/>
  <c r="J17" i="2"/>
  <c r="J630" i="2"/>
  <c r="J476" i="2"/>
  <c r="J8" i="2"/>
  <c r="J198" i="2"/>
  <c r="J461" i="2"/>
  <c r="J73" i="2"/>
  <c r="J426" i="2"/>
  <c r="J705" i="2"/>
  <c r="J373" i="2"/>
  <c r="J279" i="2"/>
  <c r="J726" i="2"/>
  <c r="J662" i="2"/>
  <c r="J148" i="2"/>
  <c r="J199" i="2"/>
  <c r="J498" i="2"/>
  <c r="J383" i="2"/>
  <c r="J21" i="2"/>
  <c r="J6" i="2"/>
  <c r="J171" i="2"/>
  <c r="J216" i="2"/>
  <c r="J647" i="2"/>
  <c r="J270" i="2"/>
  <c r="J391" i="2"/>
  <c r="J546" i="2"/>
  <c r="J65" i="2"/>
  <c r="J714" i="2"/>
  <c r="J480" i="2"/>
  <c r="J428" i="2"/>
  <c r="J91" i="2"/>
  <c r="J422" i="2"/>
  <c r="J274" i="2"/>
  <c r="J109" i="2"/>
  <c r="J574" i="2"/>
  <c r="J333" i="2"/>
  <c r="J729" i="2"/>
  <c r="J464" i="2"/>
  <c r="J607" i="2"/>
  <c r="J634" i="2"/>
  <c r="J343" i="2"/>
  <c r="J672" i="2"/>
  <c r="J623" i="2"/>
  <c r="J441" i="2"/>
  <c r="J362" i="2"/>
  <c r="J58" i="2"/>
  <c r="J170" i="2"/>
  <c r="J393" i="2"/>
  <c r="J392" i="2"/>
  <c r="J598" i="2"/>
  <c r="J516" i="2"/>
  <c r="J584" i="2"/>
  <c r="J466" i="2"/>
  <c r="J113" i="2"/>
  <c r="J288" i="2"/>
  <c r="J592" i="2"/>
  <c r="J686" i="2"/>
  <c r="J346" i="2"/>
  <c r="J12" i="2"/>
  <c r="J376" i="2"/>
  <c r="J372" i="2"/>
  <c r="J477" i="2"/>
  <c r="J121" i="2"/>
  <c r="J368" i="2"/>
  <c r="J446" i="2"/>
  <c r="J595" i="2"/>
  <c r="J74" i="2"/>
  <c r="J347" i="2"/>
  <c r="J692" i="2"/>
  <c r="J167" i="2"/>
  <c r="J82" i="2"/>
  <c r="J554" i="2"/>
  <c r="J175" i="2"/>
  <c r="J733" i="2"/>
  <c r="J257" i="2"/>
  <c r="J350" i="2"/>
  <c r="J667" i="2"/>
  <c r="J558" i="2"/>
  <c r="J513" i="2"/>
  <c r="J479" i="2"/>
  <c r="J32" i="2"/>
  <c r="J76" i="2"/>
  <c r="J412" i="2"/>
  <c r="J709" i="2"/>
  <c r="J85" i="2"/>
  <c r="J458" i="2"/>
  <c r="J487" i="2"/>
  <c r="J491" i="2"/>
  <c r="J613" i="2"/>
  <c r="J320" i="2"/>
  <c r="J83" i="2"/>
  <c r="J555" i="2"/>
  <c r="J384" i="2"/>
  <c r="J485" i="2"/>
  <c r="J177" i="2"/>
  <c r="J657" i="2"/>
  <c r="J533" i="2"/>
  <c r="J465" i="2"/>
  <c r="J316" i="2"/>
  <c r="J301" i="2"/>
  <c r="J609" i="2"/>
  <c r="J496" i="2"/>
  <c r="J30" i="2"/>
  <c r="J222" i="2"/>
  <c r="J499" i="2"/>
  <c r="J42" i="2"/>
  <c r="J500" i="2"/>
  <c r="J79" i="2"/>
  <c r="J577" i="2"/>
  <c r="J447" i="2"/>
  <c r="J255" i="2"/>
  <c r="J289" i="2"/>
  <c r="J631" i="2"/>
  <c r="J99" i="2"/>
  <c r="J139" i="2"/>
  <c r="J684" i="2"/>
  <c r="J493" i="2"/>
  <c r="J194" i="2"/>
  <c r="J33" i="2"/>
  <c r="J326" i="2"/>
  <c r="J231" i="2"/>
  <c r="J111" i="2"/>
  <c r="J295" i="2"/>
  <c r="J637" i="2"/>
  <c r="J410" i="2"/>
  <c r="J43" i="2"/>
  <c r="J94" i="2"/>
  <c r="J41" i="2"/>
  <c r="J677" i="2"/>
  <c r="J527" i="2"/>
  <c r="J141" i="2"/>
  <c r="J698" i="2"/>
  <c r="J655" i="2"/>
  <c r="J310" i="2"/>
  <c r="J457" i="2"/>
  <c r="J716" i="2"/>
  <c r="J277" i="2"/>
  <c r="J96" i="2"/>
  <c r="J56" i="2"/>
  <c r="J658" i="2"/>
  <c r="J219" i="2"/>
  <c r="J317" i="2"/>
  <c r="J349" i="2"/>
  <c r="J695" i="2"/>
  <c r="J674" i="2"/>
  <c r="J411" i="2"/>
  <c r="J450" i="2"/>
  <c r="J212" i="2"/>
  <c r="J442" i="2"/>
  <c r="J37" i="2"/>
  <c r="J622" i="2"/>
  <c r="J699" i="2"/>
  <c r="J158" i="2"/>
  <c r="J117" i="2"/>
  <c r="J582" i="2"/>
  <c r="J183" i="2"/>
  <c r="J486" i="2"/>
  <c r="J36" i="2"/>
  <c r="J104" i="2"/>
  <c r="J133" i="2"/>
  <c r="J395" i="2"/>
  <c r="J722" i="2"/>
  <c r="J403" i="2"/>
  <c r="J575" i="2"/>
  <c r="J51" i="2"/>
  <c r="J335" i="2"/>
  <c r="J725" i="2"/>
  <c r="J385" i="2"/>
  <c r="J505" i="2"/>
  <c r="J102" i="2"/>
  <c r="J469" i="2"/>
  <c r="J690" i="2"/>
  <c r="J545" i="2"/>
  <c r="J122" i="2"/>
  <c r="J523" i="2"/>
  <c r="J331" i="2"/>
  <c r="J128" i="2"/>
  <c r="J266" i="2"/>
  <c r="J685" i="2"/>
  <c r="J321" i="2"/>
  <c r="J669" i="2"/>
  <c r="J640" i="2"/>
  <c r="J405" i="2"/>
  <c r="J540" i="2"/>
  <c r="J176" i="2"/>
  <c r="J143" i="2"/>
  <c r="J473" i="2"/>
  <c r="J652" i="2"/>
  <c r="J353" i="2"/>
  <c r="J583" i="2"/>
  <c r="J696" i="2"/>
  <c r="J227" i="2"/>
  <c r="J694" i="2"/>
  <c r="J712" i="2"/>
  <c r="J708" i="2"/>
  <c r="J521" i="2"/>
  <c r="J564" i="2"/>
  <c r="J86" i="2"/>
  <c r="J588" i="2"/>
  <c r="J536" i="2"/>
  <c r="J578" i="2"/>
  <c r="J214" i="2"/>
  <c r="J475" i="2"/>
  <c r="J632" i="2"/>
  <c r="J681" i="2"/>
  <c r="J735" i="2"/>
  <c r="J364" i="2"/>
  <c r="J280" i="2"/>
  <c r="J549" i="2"/>
  <c r="J691" i="2"/>
  <c r="J107" i="2"/>
  <c r="J543" i="2"/>
  <c r="J334" i="2"/>
  <c r="J339" i="2"/>
  <c r="J93" i="2"/>
  <c r="J356" i="2"/>
  <c r="J399" i="2"/>
  <c r="J661" i="2"/>
  <c r="J467" i="2"/>
  <c r="J590" i="2"/>
  <c r="J218" i="2"/>
  <c r="J552" i="2"/>
  <c r="J318" i="2"/>
  <c r="J478" i="2"/>
  <c r="J553" i="2"/>
  <c r="J728" i="2"/>
  <c r="J315" i="2"/>
  <c r="J371" i="2"/>
  <c r="J359" i="2"/>
  <c r="J90" i="2"/>
  <c r="J239" i="2"/>
  <c r="J434" i="2"/>
  <c r="J687" i="2"/>
  <c r="J502" i="2"/>
  <c r="J443" i="2"/>
  <c r="J599" i="2"/>
  <c r="J626" i="2"/>
  <c r="J515" i="2"/>
  <c r="J528" i="2"/>
  <c r="J648" i="2"/>
  <c r="J269" i="2"/>
  <c r="J150" i="2"/>
  <c r="J641" i="2"/>
  <c r="J512" i="2"/>
  <c r="J215" i="2"/>
  <c r="J437" i="2"/>
  <c r="J593" i="2"/>
  <c r="J471" i="2"/>
  <c r="J639" i="2"/>
  <c r="J413" i="2"/>
  <c r="J341" i="2"/>
  <c r="J494" i="2"/>
  <c r="J300" i="2"/>
  <c r="J715" i="2"/>
  <c r="J718" i="2"/>
  <c r="J284" i="2"/>
  <c r="J396" i="2"/>
  <c r="J273" i="2"/>
  <c r="J573" i="2"/>
  <c r="J679" i="2"/>
  <c r="J606" i="2"/>
  <c r="J238" i="2"/>
  <c r="J400" i="2"/>
  <c r="J625" i="2"/>
  <c r="J532" i="2"/>
  <c r="J601" i="2"/>
  <c r="J421" i="2"/>
  <c r="J723" i="2"/>
  <c r="J653" i="2"/>
  <c r="J603" i="2"/>
  <c r="J675" i="2"/>
  <c r="J519" i="2"/>
  <c r="J697" i="2"/>
  <c r="J497" i="2"/>
  <c r="J676" i="2"/>
  <c r="J717" i="2"/>
  <c r="J560" i="2"/>
  <c r="J701" i="2"/>
  <c r="J550" i="2"/>
  <c r="J576" i="2"/>
  <c r="J668" i="2"/>
  <c r="J734" i="2"/>
  <c r="J689" i="2"/>
  <c r="J721" i="2"/>
  <c r="J651" i="2"/>
  <c r="J572" i="2"/>
  <c r="J551" i="2"/>
  <c r="J706" i="2"/>
  <c r="J707" i="2"/>
  <c r="J688" i="2"/>
  <c r="J703" i="2"/>
  <c r="J660" i="2"/>
  <c r="J724" i="2"/>
  <c r="J670" i="2"/>
  <c r="J678" i="2"/>
  <c r="J612" i="2"/>
  <c r="J683" i="2"/>
  <c r="J719" i="2"/>
  <c r="J693" i="2"/>
  <c r="J585" i="2"/>
  <c r="J731" i="2"/>
  <c r="J732" i="2"/>
  <c r="H561" i="2"/>
  <c r="H594" i="2"/>
  <c r="H600" i="2"/>
  <c r="H151" i="2"/>
  <c r="H390" i="2"/>
  <c r="H586" i="2"/>
  <c r="H297" i="2"/>
  <c r="H408" i="2"/>
  <c r="H581" i="2"/>
  <c r="H336" i="2"/>
  <c r="H322" i="2"/>
  <c r="H535" i="2"/>
  <c r="H245" i="2"/>
  <c r="H665" i="2"/>
  <c r="H156" i="2"/>
  <c r="H100" i="2"/>
  <c r="H379" i="2"/>
  <c r="H181" i="2"/>
  <c r="H420" i="2"/>
  <c r="H666" i="2"/>
  <c r="H482" i="2"/>
  <c r="H186" i="2"/>
  <c r="H389" i="2"/>
  <c r="H332" i="2"/>
  <c r="H118" i="2"/>
  <c r="H53" i="2"/>
  <c r="H149" i="2"/>
  <c r="H22" i="2"/>
  <c r="H542" i="2"/>
  <c r="H663" i="2"/>
  <c r="H345" i="2"/>
  <c r="H110" i="2"/>
  <c r="H62" i="2"/>
  <c r="H635" i="2"/>
  <c r="H129" i="2"/>
  <c r="H654" i="2"/>
  <c r="H63" i="2"/>
  <c r="H325" i="2"/>
  <c r="H591" i="2"/>
  <c r="H89" i="2"/>
  <c r="H66" i="2"/>
  <c r="H23" i="2"/>
  <c r="H579" i="2"/>
  <c r="H402" i="2"/>
  <c r="H286" i="2"/>
  <c r="H13" i="2"/>
  <c r="H147" i="2"/>
  <c r="H565" i="2"/>
  <c r="H417" i="2"/>
  <c r="H298" i="2"/>
  <c r="H50" i="2"/>
  <c r="H228" i="2"/>
  <c r="H145" i="2"/>
  <c r="H137" i="2"/>
  <c r="H440" i="2"/>
  <c r="H628" i="2"/>
  <c r="H375" i="2"/>
  <c r="H77" i="2"/>
  <c r="H557" i="2"/>
  <c r="H192" i="2"/>
  <c r="H355" i="2"/>
  <c r="H144" i="2"/>
  <c r="H306" i="2"/>
  <c r="H547" i="2"/>
  <c r="H397" i="2"/>
  <c r="H483" i="2"/>
  <c r="H234" i="2"/>
  <c r="H455" i="2"/>
  <c r="H88" i="2"/>
  <c r="H452" i="2"/>
  <c r="H423" i="2"/>
  <c r="H293" i="2"/>
  <c r="H324" i="2"/>
  <c r="H388" i="2"/>
  <c r="H189" i="2"/>
  <c r="H80" i="2"/>
  <c r="H75" i="2"/>
  <c r="H272" i="2"/>
  <c r="H444" i="2"/>
  <c r="H307" i="2"/>
  <c r="H472" i="2"/>
  <c r="H271" i="2"/>
  <c r="H563" i="2"/>
  <c r="H197" i="2"/>
  <c r="H78" i="2"/>
  <c r="H3" i="2"/>
  <c r="H338" i="2"/>
  <c r="H247" i="2"/>
  <c r="H233" i="2"/>
  <c r="H398" i="2"/>
  <c r="H208" i="2"/>
  <c r="H643" i="2"/>
  <c r="H363" i="2"/>
  <c r="H169" i="2"/>
  <c r="H55" i="2"/>
  <c r="H45" i="2"/>
  <c r="H38" i="2"/>
  <c r="H311" i="2"/>
  <c r="H351" i="2"/>
  <c r="H123" i="2"/>
  <c r="H15" i="2"/>
  <c r="H16" i="2"/>
  <c r="H226" i="2"/>
  <c r="H5" i="2"/>
  <c r="H401" i="2"/>
  <c r="H302" i="2"/>
  <c r="H566" i="2"/>
  <c r="H138" i="2"/>
  <c r="H453" i="2"/>
  <c r="H159" i="2"/>
  <c r="H163" i="2"/>
  <c r="H28" i="2"/>
  <c r="H282" i="2"/>
  <c r="H406" i="2"/>
  <c r="H348" i="2"/>
  <c r="H367" i="2"/>
  <c r="H164" i="2"/>
  <c r="H103" i="2"/>
  <c r="H704" i="2"/>
  <c r="H178" i="2"/>
  <c r="H312" i="2"/>
  <c r="H504" i="2"/>
  <c r="H35" i="2"/>
  <c r="H614" i="2"/>
  <c r="H205" i="2"/>
  <c r="H193" i="2"/>
  <c r="H267" i="2"/>
  <c r="H524" i="2"/>
  <c r="H492" i="2"/>
  <c r="H287" i="2"/>
  <c r="H209" i="2"/>
  <c r="H370" i="2"/>
  <c r="H432" i="2"/>
  <c r="H250" i="2"/>
  <c r="H210" i="2"/>
  <c r="H340" i="2"/>
  <c r="H48" i="2"/>
  <c r="H702" i="2"/>
  <c r="H414" i="2"/>
  <c r="H407" i="2"/>
  <c r="H195" i="2"/>
  <c r="H34" i="2"/>
  <c r="H225" i="2"/>
  <c r="H126" i="2"/>
  <c r="H361" i="2"/>
  <c r="H409" i="2"/>
  <c r="H260" i="2"/>
  <c r="H182" i="2"/>
  <c r="H106" i="2"/>
  <c r="H342" i="2"/>
  <c r="H242" i="2"/>
  <c r="H2" i="2"/>
  <c r="H425" i="2"/>
  <c r="H352" i="2"/>
  <c r="H710" i="2"/>
  <c r="H462" i="2"/>
  <c r="H119" i="2"/>
  <c r="H25" i="2"/>
  <c r="H587" i="2"/>
  <c r="H534" i="2"/>
  <c r="H120" i="2"/>
  <c r="H538" i="2"/>
  <c r="H605" i="2"/>
  <c r="H10" i="2"/>
  <c r="H200" i="2"/>
  <c r="H438" i="2"/>
  <c r="H230" i="2"/>
  <c r="H241" i="2"/>
  <c r="H510" i="2"/>
  <c r="H489" i="2"/>
  <c r="H627" i="2"/>
  <c r="H567" i="2"/>
  <c r="H327" i="2"/>
  <c r="H29" i="2"/>
  <c r="H619" i="2"/>
  <c r="H481" i="2"/>
  <c r="H559" i="2"/>
  <c r="H617" i="2"/>
  <c r="H130" i="2"/>
  <c r="H223" i="2"/>
  <c r="H165" i="2"/>
  <c r="H237" i="2"/>
  <c r="H207" i="2"/>
  <c r="H24" i="2"/>
  <c r="H638" i="2"/>
  <c r="H268" i="2"/>
  <c r="H419" i="2"/>
  <c r="H571" i="2"/>
  <c r="H633" i="2"/>
  <c r="H291" i="2"/>
  <c r="H309" i="2"/>
  <c r="H378" i="2"/>
  <c r="H570" i="2"/>
  <c r="H620" i="2"/>
  <c r="H387" i="2"/>
  <c r="H283" i="2"/>
  <c r="H459" i="2"/>
  <c r="H84" i="2"/>
  <c r="H448" i="2"/>
  <c r="H615" i="2"/>
  <c r="H92" i="2"/>
  <c r="H184" i="2"/>
  <c r="H518" i="2"/>
  <c r="H217" i="2"/>
  <c r="H537" i="2"/>
  <c r="H531" i="2"/>
  <c r="H629" i="2"/>
  <c r="H460" i="2"/>
  <c r="H246" i="2"/>
  <c r="H529" i="2"/>
  <c r="H506" i="2"/>
  <c r="H508" i="2"/>
  <c r="H60" i="2"/>
  <c r="H97" i="2"/>
  <c r="H490" i="2"/>
  <c r="H204" i="2"/>
  <c r="H304" i="2"/>
  <c r="H511" i="2"/>
  <c r="H206" i="2"/>
  <c r="H265" i="2"/>
  <c r="H261" i="2"/>
  <c r="H95" i="2"/>
  <c r="H211" i="2"/>
  <c r="H427" i="2"/>
  <c r="H124" i="2"/>
  <c r="H232" i="2"/>
  <c r="H454" i="2"/>
  <c r="H659" i="2"/>
  <c r="H249" i="2"/>
  <c r="H541" i="2"/>
  <c r="H611" i="2"/>
  <c r="H44" i="2"/>
  <c r="H47" i="2"/>
  <c r="H720" i="2"/>
  <c r="H57" i="2"/>
  <c r="H522" i="2"/>
  <c r="H526" i="2"/>
  <c r="H468" i="2"/>
  <c r="H644" i="2"/>
  <c r="H711" i="2"/>
  <c r="H305" i="2"/>
  <c r="H507" i="2"/>
  <c r="H263" i="2"/>
  <c r="H484" i="2"/>
  <c r="H244" i="2"/>
  <c r="H253" i="2"/>
  <c r="H430" i="2"/>
  <c r="H140" i="2"/>
  <c r="H134" i="2"/>
  <c r="H292" i="2"/>
  <c r="H700" i="2"/>
  <c r="H14" i="2"/>
  <c r="H251" i="2"/>
  <c r="H365" i="2"/>
  <c r="H429" i="2"/>
  <c r="H262" i="2"/>
  <c r="H439" i="2"/>
  <c r="H618" i="2"/>
  <c r="H366" i="2"/>
  <c r="H330" i="2"/>
  <c r="H203" i="2"/>
  <c r="H68" i="2"/>
  <c r="H213" i="2"/>
  <c r="H580" i="2"/>
  <c r="H435" i="2"/>
  <c r="H142" i="2"/>
  <c r="H436" i="2"/>
  <c r="H357" i="2"/>
  <c r="H474" i="2"/>
  <c r="H415" i="2"/>
  <c r="H589" i="2"/>
  <c r="H418" i="2"/>
  <c r="H229" i="2"/>
  <c r="H70" i="2"/>
  <c r="H190" i="2"/>
  <c r="H433" i="2"/>
  <c r="H72" i="2"/>
  <c r="H220" i="2"/>
  <c r="H125" i="2"/>
  <c r="H337" i="2"/>
  <c r="H470" i="2"/>
  <c r="H258" i="2"/>
  <c r="H636" i="2"/>
  <c r="H67" i="2"/>
  <c r="H4" i="2"/>
  <c r="H713" i="2"/>
  <c r="H313" i="2"/>
  <c r="H27" i="2"/>
  <c r="H530" i="2"/>
  <c r="H517" i="2"/>
  <c r="H294" i="2"/>
  <c r="H624" i="2"/>
  <c r="H131" i="2"/>
  <c r="H39" i="2"/>
  <c r="H201" i="2"/>
  <c r="H495" i="2"/>
  <c r="H59" i="2"/>
  <c r="H264" i="2"/>
  <c r="H69" i="2"/>
  <c r="H314" i="2"/>
  <c r="H172" i="2"/>
  <c r="H166" i="2"/>
  <c r="H49" i="2"/>
  <c r="H155" i="2"/>
  <c r="H642" i="2"/>
  <c r="H146" i="2"/>
  <c r="H525" i="2"/>
  <c r="H656" i="2"/>
  <c r="H243" i="2"/>
  <c r="H520" i="2"/>
  <c r="H308" i="2"/>
  <c r="H386" i="2"/>
  <c r="H202" i="2"/>
  <c r="H160" i="2"/>
  <c r="H64" i="2"/>
  <c r="H136" i="2"/>
  <c r="H187" i="2"/>
  <c r="H344" i="2"/>
  <c r="H276" i="2"/>
  <c r="H451" i="2"/>
  <c r="H621" i="2"/>
  <c r="H54" i="2"/>
  <c r="H26" i="2"/>
  <c r="H424" i="2"/>
  <c r="H296" i="2"/>
  <c r="H185" i="2"/>
  <c r="H87" i="2"/>
  <c r="H235" i="2"/>
  <c r="H71" i="2"/>
  <c r="H568" i="2"/>
  <c r="H112" i="2"/>
  <c r="H569" i="2"/>
  <c r="H369" i="2"/>
  <c r="H671" i="2"/>
  <c r="H7" i="2"/>
  <c r="H431" i="2"/>
  <c r="H727" i="2"/>
  <c r="H682" i="2"/>
  <c r="H610" i="2"/>
  <c r="H503" i="2"/>
  <c r="H46" i="2"/>
  <c r="H673" i="2"/>
  <c r="H256" i="2"/>
  <c r="H319" i="2"/>
  <c r="H285" i="2"/>
  <c r="H463" i="2"/>
  <c r="H20" i="2"/>
  <c r="H616" i="2"/>
  <c r="H488" i="2"/>
  <c r="H328" i="2"/>
  <c r="H278" i="2"/>
  <c r="H252" i="2"/>
  <c r="H562" i="2"/>
  <c r="H254" i="2"/>
  <c r="H548" i="2"/>
  <c r="H173" i="2"/>
  <c r="H152" i="2"/>
  <c r="H604" i="2"/>
  <c r="H556" i="2"/>
  <c r="H127" i="2"/>
  <c r="H456" i="2"/>
  <c r="H664" i="2"/>
  <c r="H40" i="2"/>
  <c r="H157" i="2"/>
  <c r="H404" i="2"/>
  <c r="H394" i="2"/>
  <c r="H114" i="2"/>
  <c r="H323" i="2"/>
  <c r="H135" i="2"/>
  <c r="H180" i="2"/>
  <c r="H236" i="2"/>
  <c r="H649" i="2"/>
  <c r="H416" i="2"/>
  <c r="H154" i="2"/>
  <c r="H509" i="2"/>
  <c r="H329" i="2"/>
  <c r="H132" i="2"/>
  <c r="H31" i="2"/>
  <c r="H608" i="2"/>
  <c r="H501" i="2"/>
  <c r="H377" i="2"/>
  <c r="H162" i="2"/>
  <c r="H221" i="2"/>
  <c r="H275" i="2"/>
  <c r="H161" i="2"/>
  <c r="H680" i="2"/>
  <c r="H299" i="2"/>
  <c r="H153" i="2"/>
  <c r="H188" i="2"/>
  <c r="H108" i="2"/>
  <c r="H380" i="2"/>
  <c r="H81" i="2"/>
  <c r="H19" i="2"/>
  <c r="H101" i="2"/>
  <c r="H360" i="2"/>
  <c r="H596" i="2"/>
  <c r="H179" i="2"/>
  <c r="H381" i="2"/>
  <c r="H358" i="2"/>
  <c r="H646" i="2"/>
  <c r="H98" i="2"/>
  <c r="H61" i="2"/>
  <c r="H11" i="2"/>
  <c r="H445" i="2"/>
  <c r="H174" i="2"/>
  <c r="H9" i="2"/>
  <c r="H18" i="2"/>
  <c r="H240" i="2"/>
  <c r="H303" i="2"/>
  <c r="H191" i="2"/>
  <c r="H730" i="2"/>
  <c r="H196" i="2"/>
  <c r="H650" i="2"/>
  <c r="H602" i="2"/>
  <c r="H514" i="2"/>
  <c r="H539" i="2"/>
  <c r="H224" i="2"/>
  <c r="H645" i="2"/>
  <c r="H52" i="2"/>
  <c r="H354" i="2"/>
  <c r="H168" i="2"/>
  <c r="H374" i="2"/>
  <c r="H544" i="2"/>
  <c r="H382" i="2"/>
  <c r="H290" i="2"/>
  <c r="H105" i="2"/>
  <c r="H116" i="2"/>
  <c r="H259" i="2"/>
  <c r="H597" i="2"/>
  <c r="H449" i="2"/>
  <c r="H248" i="2"/>
  <c r="H281" i="2"/>
  <c r="H115" i="2"/>
  <c r="H17" i="2"/>
  <c r="H630" i="2"/>
  <c r="H476" i="2"/>
  <c r="H8" i="2"/>
  <c r="H198" i="2"/>
  <c r="H461" i="2"/>
  <c r="H73" i="2"/>
  <c r="H426" i="2"/>
  <c r="H705" i="2"/>
  <c r="H373" i="2"/>
  <c r="H279" i="2"/>
  <c r="H726" i="2"/>
  <c r="H662" i="2"/>
  <c r="H148" i="2"/>
  <c r="H199" i="2"/>
  <c r="H498" i="2"/>
  <c r="H383" i="2"/>
  <c r="H21" i="2"/>
  <c r="H6" i="2"/>
  <c r="H171" i="2"/>
  <c r="H216" i="2"/>
  <c r="H647" i="2"/>
  <c r="H270" i="2"/>
  <c r="H391" i="2"/>
  <c r="H546" i="2"/>
  <c r="H65" i="2"/>
  <c r="H714" i="2"/>
  <c r="H480" i="2"/>
  <c r="H428" i="2"/>
  <c r="H91" i="2"/>
  <c r="H422" i="2"/>
  <c r="H274" i="2"/>
  <c r="H109" i="2"/>
  <c r="H574" i="2"/>
  <c r="H333" i="2"/>
  <c r="H729" i="2"/>
  <c r="H464" i="2"/>
  <c r="H607" i="2"/>
  <c r="H634" i="2"/>
  <c r="H343" i="2"/>
  <c r="H672" i="2"/>
  <c r="H623" i="2"/>
  <c r="H441" i="2"/>
  <c r="H362" i="2"/>
  <c r="H58" i="2"/>
  <c r="H170" i="2"/>
  <c r="H393" i="2"/>
  <c r="H392" i="2"/>
  <c r="H598" i="2"/>
  <c r="H516" i="2"/>
  <c r="H584" i="2"/>
  <c r="H466" i="2"/>
  <c r="H113" i="2"/>
  <c r="H288" i="2"/>
  <c r="H592" i="2"/>
  <c r="H686" i="2"/>
  <c r="H346" i="2"/>
  <c r="H12" i="2"/>
  <c r="H376" i="2"/>
  <c r="H372" i="2"/>
  <c r="H477" i="2"/>
  <c r="H121" i="2"/>
  <c r="H368" i="2"/>
  <c r="H446" i="2"/>
  <c r="H595" i="2"/>
  <c r="H74" i="2"/>
  <c r="H347" i="2"/>
  <c r="H692" i="2"/>
  <c r="H167" i="2"/>
  <c r="H82" i="2"/>
  <c r="H554" i="2"/>
  <c r="H175" i="2"/>
  <c r="H733" i="2"/>
  <c r="H257" i="2"/>
  <c r="H350" i="2"/>
  <c r="H667" i="2"/>
  <c r="H558" i="2"/>
  <c r="H513" i="2"/>
  <c r="H479" i="2"/>
  <c r="H32" i="2"/>
  <c r="H76" i="2"/>
  <c r="H412" i="2"/>
  <c r="H709" i="2"/>
  <c r="H85" i="2"/>
  <c r="H458" i="2"/>
  <c r="H487" i="2"/>
  <c r="H491" i="2"/>
  <c r="H613" i="2"/>
  <c r="H320" i="2"/>
  <c r="H83" i="2"/>
  <c r="H555" i="2"/>
  <c r="H384" i="2"/>
  <c r="H485" i="2"/>
  <c r="H177" i="2"/>
  <c r="H657" i="2"/>
  <c r="H533" i="2"/>
  <c r="H465" i="2"/>
  <c r="H316" i="2"/>
  <c r="H301" i="2"/>
  <c r="H609" i="2"/>
  <c r="H496" i="2"/>
  <c r="H30" i="2"/>
  <c r="H222" i="2"/>
  <c r="H499" i="2"/>
  <c r="H42" i="2"/>
  <c r="H500" i="2"/>
  <c r="H79" i="2"/>
  <c r="H577" i="2"/>
  <c r="H447" i="2"/>
  <c r="H255" i="2"/>
  <c r="H289" i="2"/>
  <c r="H631" i="2"/>
  <c r="H99" i="2"/>
  <c r="H139" i="2"/>
  <c r="H684" i="2"/>
  <c r="H493" i="2"/>
  <c r="H194" i="2"/>
  <c r="H33" i="2"/>
  <c r="H326" i="2"/>
  <c r="H231" i="2"/>
  <c r="H111" i="2"/>
  <c r="H295" i="2"/>
  <c r="H637" i="2"/>
  <c r="H410" i="2"/>
  <c r="H43" i="2"/>
  <c r="H94" i="2"/>
  <c r="H41" i="2"/>
  <c r="H677" i="2"/>
  <c r="H527" i="2"/>
  <c r="H141" i="2"/>
  <c r="H698" i="2"/>
  <c r="H655" i="2"/>
  <c r="H310" i="2"/>
  <c r="H457" i="2"/>
  <c r="H716" i="2"/>
  <c r="H277" i="2"/>
  <c r="H96" i="2"/>
  <c r="H56" i="2"/>
  <c r="H658" i="2"/>
  <c r="H219" i="2"/>
  <c r="H317" i="2"/>
  <c r="H349" i="2"/>
  <c r="H695" i="2"/>
  <c r="H674" i="2"/>
  <c r="H411" i="2"/>
  <c r="H450" i="2"/>
  <c r="H212" i="2"/>
  <c r="H442" i="2"/>
  <c r="H37" i="2"/>
  <c r="H622" i="2"/>
  <c r="H699" i="2"/>
  <c r="H158" i="2"/>
  <c r="H117" i="2"/>
  <c r="H582" i="2"/>
  <c r="H183" i="2"/>
  <c r="H486" i="2"/>
  <c r="H36" i="2"/>
  <c r="H104" i="2"/>
  <c r="H133" i="2"/>
  <c r="H395" i="2"/>
  <c r="H722" i="2"/>
  <c r="H403" i="2"/>
  <c r="H575" i="2"/>
  <c r="H51" i="2"/>
  <c r="H335" i="2"/>
  <c r="H725" i="2"/>
  <c r="H385" i="2"/>
  <c r="H505" i="2"/>
  <c r="H102" i="2"/>
  <c r="H469" i="2"/>
  <c r="H690" i="2"/>
  <c r="H545" i="2"/>
  <c r="H122" i="2"/>
  <c r="H523" i="2"/>
  <c r="H331" i="2"/>
  <c r="H128" i="2"/>
  <c r="H266" i="2"/>
  <c r="H685" i="2"/>
  <c r="H321" i="2"/>
  <c r="H669" i="2"/>
  <c r="H640" i="2"/>
  <c r="H405" i="2"/>
  <c r="H540" i="2"/>
  <c r="H176" i="2"/>
  <c r="H143" i="2"/>
  <c r="H473" i="2"/>
  <c r="H652" i="2"/>
  <c r="H353" i="2"/>
  <c r="H583" i="2"/>
  <c r="H696" i="2"/>
  <c r="H227" i="2"/>
  <c r="H694" i="2"/>
  <c r="H712" i="2"/>
  <c r="H708" i="2"/>
  <c r="H521" i="2"/>
  <c r="H564" i="2"/>
  <c r="H86" i="2"/>
  <c r="H588" i="2"/>
  <c r="H536" i="2"/>
  <c r="H578" i="2"/>
  <c r="H214" i="2"/>
  <c r="H475" i="2"/>
  <c r="H632" i="2"/>
  <c r="H681" i="2"/>
  <c r="H735" i="2"/>
  <c r="H364" i="2"/>
  <c r="H280" i="2"/>
  <c r="H549" i="2"/>
  <c r="H691" i="2"/>
  <c r="H107" i="2"/>
  <c r="H543" i="2"/>
  <c r="H334" i="2"/>
  <c r="H339" i="2"/>
  <c r="H93" i="2"/>
  <c r="H356" i="2"/>
  <c r="H399" i="2"/>
  <c r="H661" i="2"/>
  <c r="H467" i="2"/>
  <c r="H590" i="2"/>
  <c r="H218" i="2"/>
  <c r="H552" i="2"/>
  <c r="H318" i="2"/>
  <c r="H478" i="2"/>
  <c r="H553" i="2"/>
  <c r="H728" i="2"/>
  <c r="H315" i="2"/>
  <c r="H371" i="2"/>
  <c r="H359" i="2"/>
  <c r="H90" i="2"/>
  <c r="H239" i="2"/>
  <c r="H434" i="2"/>
  <c r="H687" i="2"/>
  <c r="H502" i="2"/>
  <c r="H443" i="2"/>
  <c r="H599" i="2"/>
  <c r="H626" i="2"/>
  <c r="H515" i="2"/>
  <c r="H528" i="2"/>
  <c r="H648" i="2"/>
  <c r="H269" i="2"/>
  <c r="H150" i="2"/>
  <c r="H641" i="2"/>
  <c r="H512" i="2"/>
  <c r="H215" i="2"/>
  <c r="H437" i="2"/>
  <c r="H593" i="2"/>
  <c r="H471" i="2"/>
  <c r="H639" i="2"/>
  <c r="H413" i="2"/>
  <c r="H341" i="2"/>
  <c r="H494" i="2"/>
  <c r="H300" i="2"/>
  <c r="H715" i="2"/>
  <c r="H718" i="2"/>
  <c r="H284" i="2"/>
  <c r="H396" i="2"/>
  <c r="H273" i="2"/>
  <c r="H573" i="2"/>
  <c r="H679" i="2"/>
  <c r="H606" i="2"/>
  <c r="H238" i="2"/>
  <c r="H400" i="2"/>
  <c r="H625" i="2"/>
  <c r="H532" i="2"/>
  <c r="H601" i="2"/>
  <c r="H421" i="2"/>
  <c r="H723" i="2"/>
  <c r="H653" i="2"/>
  <c r="H603" i="2"/>
  <c r="H675" i="2"/>
  <c r="H519" i="2"/>
  <c r="H697" i="2"/>
  <c r="H497" i="2"/>
  <c r="H676" i="2"/>
  <c r="H717" i="2"/>
  <c r="H560" i="2"/>
  <c r="H701" i="2"/>
  <c r="H550" i="2"/>
  <c r="H576" i="2"/>
  <c r="H668" i="2"/>
  <c r="H734" i="2"/>
  <c r="H689" i="2"/>
  <c r="H721" i="2"/>
  <c r="H651" i="2"/>
  <c r="H572" i="2"/>
  <c r="H551" i="2"/>
  <c r="H706" i="2"/>
  <c r="H707" i="2"/>
  <c r="H688" i="2"/>
  <c r="H703" i="2"/>
  <c r="H660" i="2"/>
  <c r="H724" i="2"/>
  <c r="H670" i="2"/>
  <c r="H678" i="2"/>
  <c r="H612" i="2"/>
  <c r="H683" i="2"/>
  <c r="H719" i="2"/>
  <c r="H693" i="2"/>
  <c r="H585" i="2"/>
  <c r="H731" i="2"/>
  <c r="H73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G89" i="3" l="1"/>
  <c r="I89" i="3"/>
  <c r="K121" i="3"/>
  <c r="I121" i="3"/>
  <c r="K97" i="3"/>
  <c r="I97" i="3"/>
  <c r="K41" i="3"/>
  <c r="I41" i="3"/>
  <c r="K35" i="3"/>
  <c r="I35" i="3"/>
  <c r="L13" i="3"/>
  <c r="I13" i="3"/>
  <c r="K118" i="3"/>
  <c r="I118" i="3"/>
  <c r="G27" i="3"/>
  <c r="I27" i="3"/>
  <c r="K44" i="3"/>
  <c r="I44" i="3"/>
  <c r="G5" i="3"/>
  <c r="I5" i="3"/>
  <c r="K9" i="3"/>
  <c r="I9" i="3"/>
  <c r="J2" i="3"/>
  <c r="I2" i="3"/>
  <c r="J86" i="3"/>
  <c r="I86" i="3"/>
  <c r="K113" i="3"/>
  <c r="I113" i="3"/>
  <c r="F103" i="3"/>
  <c r="I103" i="3"/>
  <c r="K43" i="3"/>
  <c r="I43" i="3"/>
  <c r="F71" i="3"/>
  <c r="I71" i="3"/>
  <c r="K57" i="3"/>
  <c r="I57" i="3"/>
  <c r="O34" i="3"/>
  <c r="I34" i="3"/>
  <c r="K29" i="3"/>
  <c r="I29" i="3"/>
  <c r="H101" i="3"/>
  <c r="I101" i="3"/>
  <c r="J7" i="3"/>
  <c r="I7" i="3"/>
  <c r="J39" i="3"/>
  <c r="I39" i="3"/>
  <c r="Q28" i="3"/>
  <c r="I28" i="3"/>
  <c r="G100" i="3"/>
  <c r="I100" i="3"/>
  <c r="N52" i="3"/>
  <c r="I52" i="3"/>
  <c r="G48" i="3"/>
  <c r="I48" i="3"/>
  <c r="N98" i="3"/>
  <c r="I98" i="3"/>
  <c r="G20" i="3"/>
  <c r="I20" i="3"/>
  <c r="J74" i="3"/>
  <c r="I74" i="3"/>
  <c r="H114" i="3"/>
  <c r="I114" i="3"/>
  <c r="H49" i="3"/>
  <c r="I49" i="3"/>
  <c r="F31" i="3"/>
  <c r="I31" i="3"/>
  <c r="H72" i="3"/>
  <c r="I72" i="3"/>
  <c r="H108" i="3"/>
  <c r="I108" i="3"/>
  <c r="H66" i="3"/>
  <c r="I66" i="3"/>
  <c r="H53" i="3"/>
  <c r="I53" i="3"/>
  <c r="F6" i="3"/>
  <c r="I6" i="3"/>
  <c r="M99" i="3"/>
  <c r="I99" i="3"/>
  <c r="F8" i="3"/>
  <c r="I8" i="3"/>
  <c r="J25" i="3"/>
  <c r="I25" i="3"/>
  <c r="D102" i="3"/>
  <c r="I102" i="3"/>
  <c r="D112" i="3"/>
  <c r="I112" i="3"/>
  <c r="D111" i="3"/>
  <c r="I111" i="3"/>
  <c r="D96" i="3"/>
  <c r="I96" i="3"/>
  <c r="D30" i="3"/>
  <c r="I30" i="3"/>
  <c r="D23" i="3"/>
  <c r="I23" i="3"/>
  <c r="D40" i="3"/>
  <c r="I40" i="3"/>
  <c r="G42" i="3"/>
  <c r="I42" i="3"/>
  <c r="D17" i="3"/>
  <c r="I17" i="3"/>
  <c r="D90" i="3"/>
  <c r="I90" i="3"/>
  <c r="G81" i="3"/>
  <c r="I81" i="3"/>
  <c r="D106" i="3"/>
  <c r="I106" i="3"/>
  <c r="G38" i="3"/>
  <c r="I38" i="3"/>
  <c r="D83" i="3"/>
  <c r="I83" i="3"/>
  <c r="D87" i="3"/>
  <c r="I87" i="3"/>
  <c r="P67" i="3"/>
  <c r="I67" i="3"/>
  <c r="G47" i="3"/>
  <c r="I47" i="3"/>
  <c r="D77" i="3"/>
  <c r="I77" i="3"/>
  <c r="D24" i="3"/>
  <c r="I24" i="3"/>
  <c r="N94" i="3"/>
  <c r="I94" i="3"/>
  <c r="Q119" i="3"/>
  <c r="I119" i="3"/>
  <c r="L105" i="3"/>
  <c r="I105" i="3"/>
  <c r="G110" i="3"/>
  <c r="I110" i="3"/>
  <c r="P59" i="3"/>
  <c r="I59" i="3"/>
  <c r="G54" i="3"/>
  <c r="I54" i="3"/>
  <c r="K63" i="3"/>
  <c r="I63" i="3"/>
  <c r="H15" i="3"/>
  <c r="I15" i="3"/>
  <c r="O84" i="3"/>
  <c r="I84" i="3"/>
  <c r="J109" i="3"/>
  <c r="I109" i="3"/>
  <c r="M82" i="3"/>
  <c r="I82" i="3"/>
  <c r="J45" i="3"/>
  <c r="I45" i="3"/>
  <c r="H88" i="3"/>
  <c r="I88" i="3"/>
  <c r="H80" i="3"/>
  <c r="I80" i="3"/>
  <c r="K62" i="3"/>
  <c r="I62" i="3"/>
  <c r="J104" i="3"/>
  <c r="I104" i="3"/>
  <c r="F70" i="3"/>
  <c r="I70" i="3"/>
  <c r="F3" i="3"/>
  <c r="I3" i="3"/>
  <c r="J58" i="3"/>
  <c r="I58" i="3"/>
  <c r="L50" i="3"/>
  <c r="I50" i="3"/>
  <c r="G32" i="3"/>
  <c r="I32" i="3"/>
  <c r="E75" i="3"/>
  <c r="I75" i="3"/>
  <c r="S2" i="3"/>
  <c r="S104" i="3"/>
  <c r="O122" i="3"/>
  <c r="I122" i="3"/>
  <c r="H92" i="3"/>
  <c r="I92" i="3"/>
  <c r="K4" i="3"/>
  <c r="I4" i="3"/>
  <c r="H10" i="3"/>
  <c r="I10" i="3"/>
  <c r="O64" i="3"/>
  <c r="I64" i="3"/>
  <c r="E61" i="3"/>
  <c r="I61" i="3"/>
  <c r="E85" i="3"/>
  <c r="I85" i="3"/>
  <c r="H26" i="3"/>
  <c r="I26" i="3"/>
  <c r="K79" i="3"/>
  <c r="I79" i="3"/>
  <c r="I55" i="3"/>
  <c r="R55" i="3"/>
  <c r="R109" i="3"/>
  <c r="S107" i="3"/>
  <c r="R112" i="3"/>
  <c r="T107" i="3"/>
  <c r="S56" i="3"/>
  <c r="S18" i="3"/>
  <c r="T19" i="3"/>
  <c r="C16" i="3"/>
  <c r="R120" i="3"/>
  <c r="C19" i="3"/>
  <c r="R17" i="3"/>
  <c r="C112" i="3"/>
  <c r="C56" i="3"/>
  <c r="R16" i="3"/>
  <c r="R107" i="3"/>
  <c r="T113" i="3"/>
  <c r="R111" i="3"/>
  <c r="R113" i="3"/>
  <c r="R19" i="3"/>
  <c r="S16" i="3"/>
  <c r="T17" i="3"/>
  <c r="T111" i="3"/>
  <c r="T2" i="3"/>
  <c r="T104" i="3"/>
  <c r="S122" i="3"/>
  <c r="R122" i="3"/>
  <c r="C2" i="3"/>
  <c r="R4" i="3"/>
  <c r="R59" i="3"/>
  <c r="S4" i="3"/>
  <c r="S105" i="3"/>
  <c r="S59" i="3"/>
  <c r="C113" i="3"/>
  <c r="R105" i="3"/>
  <c r="T122" i="3"/>
  <c r="T112" i="3"/>
  <c r="C15" i="3"/>
  <c r="T4" i="3"/>
  <c r="R2" i="3"/>
  <c r="R104" i="3"/>
  <c r="S17" i="3"/>
  <c r="S111" i="3"/>
  <c r="C4" i="3"/>
  <c r="C105" i="3"/>
  <c r="C59" i="3"/>
  <c r="R89" i="3"/>
  <c r="R83" i="3"/>
  <c r="C83" i="3"/>
  <c r="R106" i="3"/>
  <c r="S106" i="3"/>
  <c r="C77" i="3"/>
  <c r="T106" i="3"/>
  <c r="D89" i="3"/>
  <c r="C106" i="3"/>
  <c r="D11" i="3"/>
  <c r="R49" i="3"/>
  <c r="S47" i="3"/>
  <c r="S110" i="3"/>
  <c r="T37" i="3"/>
  <c r="E4" i="3"/>
  <c r="E10" i="3"/>
  <c r="S58" i="3"/>
  <c r="D38" i="3"/>
  <c r="T54" i="3"/>
  <c r="C55" i="3"/>
  <c r="D75" i="3"/>
  <c r="E66" i="3"/>
  <c r="S5" i="3"/>
  <c r="T82" i="3"/>
  <c r="T58" i="3"/>
  <c r="C67" i="3"/>
  <c r="D2" i="3"/>
  <c r="E53" i="3"/>
  <c r="R117" i="3"/>
  <c r="T10" i="3"/>
  <c r="E79" i="3"/>
  <c r="R34" i="3"/>
  <c r="R3" i="3"/>
  <c r="S108" i="3"/>
  <c r="T47" i="3"/>
  <c r="C58" i="3"/>
  <c r="D25" i="3"/>
  <c r="F75" i="3"/>
  <c r="C10" i="3"/>
  <c r="F2" i="3"/>
  <c r="R121" i="3"/>
  <c r="R38" i="3"/>
  <c r="R28" i="3"/>
  <c r="R64" i="3"/>
  <c r="S34" i="3"/>
  <c r="S102" i="3"/>
  <c r="S3" i="3"/>
  <c r="S43" i="3"/>
  <c r="T41" i="3"/>
  <c r="C29" i="3"/>
  <c r="C80" i="3"/>
  <c r="C5" i="3"/>
  <c r="D39" i="3"/>
  <c r="F32" i="3"/>
  <c r="C12" i="3"/>
  <c r="G3" i="3"/>
  <c r="T3" i="3"/>
  <c r="C18" i="3"/>
  <c r="E122" i="3"/>
  <c r="H75" i="3"/>
  <c r="E49" i="3"/>
  <c r="S28" i="3"/>
  <c r="T102" i="3"/>
  <c r="T43" i="3"/>
  <c r="D35" i="3"/>
  <c r="E121" i="3"/>
  <c r="E35" i="3"/>
  <c r="E44" i="3"/>
  <c r="F95" i="3"/>
  <c r="F25" i="3"/>
  <c r="G97" i="3"/>
  <c r="G116" i="3"/>
  <c r="H8" i="3"/>
  <c r="K86" i="3"/>
  <c r="D119" i="3"/>
  <c r="D43" i="3"/>
  <c r="D47" i="3"/>
  <c r="D5" i="3"/>
  <c r="E107" i="3"/>
  <c r="E72" i="3"/>
  <c r="E6" i="3"/>
  <c r="F119" i="3"/>
  <c r="F94" i="3"/>
  <c r="F98" i="3"/>
  <c r="G9" i="3"/>
  <c r="K103" i="3"/>
  <c r="T20" i="3"/>
  <c r="T28" i="3"/>
  <c r="D97" i="3"/>
  <c r="D81" i="3"/>
  <c r="D101" i="3"/>
  <c r="E92" i="3"/>
  <c r="E64" i="3"/>
  <c r="E26" i="3"/>
  <c r="F97" i="3"/>
  <c r="F13" i="3"/>
  <c r="F22" i="3"/>
  <c r="G83" i="3"/>
  <c r="H104" i="3"/>
  <c r="K71" i="3"/>
  <c r="R68" i="3"/>
  <c r="S54" i="3"/>
  <c r="D113" i="3"/>
  <c r="D27" i="3"/>
  <c r="E119" i="3"/>
  <c r="E13" i="3"/>
  <c r="E5" i="3"/>
  <c r="F28" i="3"/>
  <c r="F52" i="3"/>
  <c r="F89" i="3"/>
  <c r="G12" i="3"/>
  <c r="K34" i="3"/>
  <c r="R110" i="3"/>
  <c r="C20" i="3"/>
  <c r="C13" i="3"/>
  <c r="D94" i="3"/>
  <c r="D34" i="3"/>
  <c r="E97" i="3"/>
  <c r="E108" i="3"/>
  <c r="E99" i="3"/>
  <c r="F58" i="3"/>
  <c r="F20" i="3"/>
  <c r="G10" i="3"/>
  <c r="H84" i="3"/>
  <c r="C89" i="3"/>
  <c r="D13" i="3"/>
  <c r="L95" i="3"/>
  <c r="R97" i="3"/>
  <c r="R41" i="3"/>
  <c r="S87" i="3"/>
  <c r="C116" i="3"/>
  <c r="C47" i="3"/>
  <c r="D71" i="3"/>
  <c r="D9" i="3"/>
  <c r="E118" i="3"/>
  <c r="E9" i="3"/>
  <c r="F41" i="3"/>
  <c r="F118" i="3"/>
  <c r="F39" i="3"/>
  <c r="G52" i="3"/>
  <c r="H111" i="3"/>
  <c r="L35" i="3"/>
  <c r="R77" i="3"/>
  <c r="R60" i="3"/>
  <c r="S48" i="3"/>
  <c r="S70" i="3"/>
  <c r="S39" i="3"/>
  <c r="S33" i="3"/>
  <c r="T92" i="3"/>
  <c r="T68" i="3"/>
  <c r="T63" i="3"/>
  <c r="C54" i="3"/>
  <c r="C88" i="3"/>
  <c r="C27" i="3"/>
  <c r="C9" i="3"/>
  <c r="D41" i="3"/>
  <c r="D7" i="3"/>
  <c r="E8" i="3"/>
  <c r="F100" i="3"/>
  <c r="F115" i="3"/>
  <c r="F74" i="3"/>
  <c r="G118" i="3"/>
  <c r="H82" i="3"/>
  <c r="L25" i="3"/>
  <c r="R102" i="3"/>
  <c r="R118" i="3"/>
  <c r="R101" i="3"/>
  <c r="R43" i="3"/>
  <c r="R62" i="3"/>
  <c r="S97" i="3"/>
  <c r="S41" i="3"/>
  <c r="S75" i="3"/>
  <c r="S49" i="3"/>
  <c r="S98" i="3"/>
  <c r="T44" i="3"/>
  <c r="T103" i="3"/>
  <c r="T31" i="3"/>
  <c r="T29" i="3"/>
  <c r="T80" i="3"/>
  <c r="T110" i="3"/>
  <c r="T87" i="3"/>
  <c r="T5" i="3"/>
  <c r="C91" i="3"/>
  <c r="C37" i="3"/>
  <c r="C82" i="3"/>
  <c r="C22" i="3"/>
  <c r="C7" i="3"/>
  <c r="C21" i="3"/>
  <c r="C25" i="3"/>
  <c r="D104" i="3"/>
  <c r="D103" i="3"/>
  <c r="D67" i="3"/>
  <c r="D44" i="3"/>
  <c r="E41" i="3"/>
  <c r="E91" i="3"/>
  <c r="E55" i="3"/>
  <c r="F12" i="3"/>
  <c r="F76" i="3"/>
  <c r="F78" i="3"/>
  <c r="H71" i="3"/>
  <c r="J113" i="3"/>
  <c r="N83" i="3"/>
  <c r="R35" i="3"/>
  <c r="S117" i="3"/>
  <c r="T12" i="3"/>
  <c r="C92" i="3"/>
  <c r="C11" i="3"/>
  <c r="C24" i="3"/>
  <c r="C87" i="3"/>
  <c r="D121" i="3"/>
  <c r="D29" i="3"/>
  <c r="E31" i="3"/>
  <c r="E27" i="3"/>
  <c r="F104" i="3"/>
  <c r="F114" i="3"/>
  <c r="F81" i="3"/>
  <c r="G122" i="3"/>
  <c r="G76" i="3"/>
  <c r="H91" i="3"/>
  <c r="J12" i="3"/>
  <c r="P116" i="3"/>
  <c r="D86" i="3"/>
  <c r="D118" i="3"/>
  <c r="D42" i="3"/>
  <c r="F121" i="3"/>
  <c r="F35" i="3"/>
  <c r="F48" i="3"/>
  <c r="G86" i="3"/>
  <c r="G25" i="3"/>
  <c r="H85" i="3"/>
  <c r="J48" i="3"/>
  <c r="R73" i="3"/>
  <c r="R84" i="3"/>
  <c r="R85" i="3"/>
  <c r="S83" i="3"/>
  <c r="S11" i="3"/>
  <c r="S76" i="3"/>
  <c r="S52" i="3"/>
  <c r="S14" i="3"/>
  <c r="S35" i="3"/>
  <c r="S81" i="3"/>
  <c r="T117" i="3"/>
  <c r="T77" i="3"/>
  <c r="T60" i="3"/>
  <c r="T57" i="3"/>
  <c r="C48" i="3"/>
  <c r="C70" i="3"/>
  <c r="C95" i="3"/>
  <c r="C39" i="3"/>
  <c r="C38" i="3"/>
  <c r="C61" i="3"/>
  <c r="D114" i="3"/>
  <c r="D57" i="3"/>
  <c r="D116" i="3"/>
  <c r="E104" i="3"/>
  <c r="E114" i="3"/>
  <c r="F117" i="3"/>
  <c r="F60" i="3"/>
  <c r="F50" i="3"/>
  <c r="G92" i="3"/>
  <c r="H79" i="3"/>
  <c r="J20" i="3"/>
  <c r="R72" i="3"/>
  <c r="R11" i="3"/>
  <c r="R76" i="3"/>
  <c r="R52" i="3"/>
  <c r="R14" i="3"/>
  <c r="R50" i="3"/>
  <c r="R81" i="3"/>
  <c r="R100" i="3"/>
  <c r="R8" i="3"/>
  <c r="S77" i="3"/>
  <c r="S46" i="3"/>
  <c r="S74" i="3"/>
  <c r="S60" i="3"/>
  <c r="S57" i="3"/>
  <c r="T48" i="3"/>
  <c r="T70" i="3"/>
  <c r="T95" i="3"/>
  <c r="T39" i="3"/>
  <c r="T78" i="3"/>
  <c r="T61" i="3"/>
  <c r="T33" i="3"/>
  <c r="C115" i="3"/>
  <c r="AR646" i="2"/>
  <c r="C107" i="3"/>
  <c r="C30" i="3"/>
  <c r="AR262" i="2"/>
  <c r="C109" i="3"/>
  <c r="C26" i="3"/>
  <c r="C68" i="3"/>
  <c r="C36" i="3"/>
  <c r="C63" i="3"/>
  <c r="C65" i="3"/>
  <c r="R51" i="3"/>
  <c r="R69" i="3"/>
  <c r="R20" i="3"/>
  <c r="R13" i="3"/>
  <c r="R32" i="3"/>
  <c r="R23" i="3"/>
  <c r="R71" i="3"/>
  <c r="R6" i="3"/>
  <c r="S118" i="3"/>
  <c r="S101" i="3"/>
  <c r="S51" i="3"/>
  <c r="S79" i="3"/>
  <c r="S62" i="3"/>
  <c r="S69" i="3"/>
  <c r="S66" i="3"/>
  <c r="T97" i="3"/>
  <c r="C44" i="3"/>
  <c r="C103" i="3"/>
  <c r="C31" i="3"/>
  <c r="R94" i="3"/>
  <c r="R119" i="3"/>
  <c r="R90" i="3"/>
  <c r="S72" i="3"/>
  <c r="S50" i="3"/>
  <c r="S100" i="3"/>
  <c r="S8" i="3"/>
  <c r="T46" i="3"/>
  <c r="T74" i="3"/>
  <c r="C78" i="3"/>
  <c r="C33" i="3"/>
  <c r="V120" i="3"/>
  <c r="U120" i="3"/>
  <c r="Q120" i="3"/>
  <c r="P120" i="3"/>
  <c r="N120" i="3"/>
  <c r="O120" i="3"/>
  <c r="K120" i="3"/>
  <c r="M120" i="3"/>
  <c r="J120" i="3"/>
  <c r="G120" i="3"/>
  <c r="F120" i="3"/>
  <c r="E120" i="3"/>
  <c r="D120" i="3"/>
  <c r="H120" i="3"/>
  <c r="L120" i="3"/>
  <c r="V19" i="3"/>
  <c r="U19" i="3"/>
  <c r="Q19" i="3"/>
  <c r="P19" i="3"/>
  <c r="N19" i="3"/>
  <c r="M19" i="3"/>
  <c r="K19" i="3"/>
  <c r="H19" i="3"/>
  <c r="F19" i="3"/>
  <c r="L19" i="3"/>
  <c r="J19" i="3"/>
  <c r="E19" i="3"/>
  <c r="D19" i="3"/>
  <c r="G19" i="3"/>
  <c r="V68" i="3"/>
  <c r="U68" i="3"/>
  <c r="Q68" i="3"/>
  <c r="P68" i="3"/>
  <c r="N68" i="3"/>
  <c r="O68" i="3"/>
  <c r="M68" i="3"/>
  <c r="K68" i="3"/>
  <c r="L68" i="3"/>
  <c r="F68" i="3"/>
  <c r="E68" i="3"/>
  <c r="D68" i="3"/>
  <c r="H68" i="3"/>
  <c r="J68" i="3"/>
  <c r="G68" i="3"/>
  <c r="V93" i="3"/>
  <c r="U93" i="3"/>
  <c r="Q93" i="3"/>
  <c r="P93" i="3"/>
  <c r="N93" i="3"/>
  <c r="O93" i="3"/>
  <c r="K93" i="3"/>
  <c r="H93" i="3"/>
  <c r="G93" i="3"/>
  <c r="J93" i="3"/>
  <c r="F93" i="3"/>
  <c r="E93" i="3"/>
  <c r="D93" i="3"/>
  <c r="L93" i="3"/>
  <c r="V65" i="3"/>
  <c r="U65" i="3"/>
  <c r="Q65" i="3"/>
  <c r="P65" i="3"/>
  <c r="N65" i="3"/>
  <c r="M65" i="3"/>
  <c r="O65" i="3"/>
  <c r="K65" i="3"/>
  <c r="L65" i="3"/>
  <c r="F65" i="3"/>
  <c r="H65" i="3"/>
  <c r="G65" i="3"/>
  <c r="E65" i="3"/>
  <c r="D65" i="3"/>
  <c r="V18" i="3"/>
  <c r="U18" i="3"/>
  <c r="Q18" i="3"/>
  <c r="P18" i="3"/>
  <c r="N18" i="3"/>
  <c r="O18" i="3"/>
  <c r="M18" i="3"/>
  <c r="L18" i="3"/>
  <c r="K18" i="3"/>
  <c r="J18" i="3"/>
  <c r="F18" i="3"/>
  <c r="E18" i="3"/>
  <c r="D18" i="3"/>
  <c r="G18" i="3"/>
  <c r="H18" i="3"/>
  <c r="V56" i="3"/>
  <c r="U56" i="3"/>
  <c r="Q56" i="3"/>
  <c r="P56" i="3"/>
  <c r="N56" i="3"/>
  <c r="L56" i="3"/>
  <c r="G56" i="3"/>
  <c r="O56" i="3"/>
  <c r="K56" i="3"/>
  <c r="H56" i="3"/>
  <c r="M56" i="3"/>
  <c r="F56" i="3"/>
  <c r="E56" i="3"/>
  <c r="D56" i="3"/>
  <c r="J56" i="3"/>
  <c r="V33" i="3"/>
  <c r="U33" i="3"/>
  <c r="Q33" i="3"/>
  <c r="P33" i="3"/>
  <c r="N33" i="3"/>
  <c r="M33" i="3"/>
  <c r="O33" i="3"/>
  <c r="L33" i="3"/>
  <c r="G33" i="3"/>
  <c r="K33" i="3"/>
  <c r="J33" i="3"/>
  <c r="F33" i="3"/>
  <c r="E33" i="3"/>
  <c r="D33" i="3"/>
  <c r="V46" i="3"/>
  <c r="U46" i="3"/>
  <c r="Q46" i="3"/>
  <c r="P46" i="3"/>
  <c r="N46" i="3"/>
  <c r="G46" i="3"/>
  <c r="L46" i="3"/>
  <c r="M46" i="3"/>
  <c r="K46" i="3"/>
  <c r="H46" i="3"/>
  <c r="O46" i="3"/>
  <c r="F46" i="3"/>
  <c r="E46" i="3"/>
  <c r="D46" i="3"/>
  <c r="J46" i="3"/>
  <c r="V16" i="3"/>
  <c r="U16" i="3"/>
  <c r="Q16" i="3"/>
  <c r="P16" i="3"/>
  <c r="N16" i="3"/>
  <c r="G16" i="3"/>
  <c r="O16" i="3"/>
  <c r="L16" i="3"/>
  <c r="K16" i="3"/>
  <c r="M16" i="3"/>
  <c r="J16" i="3"/>
  <c r="F16" i="3"/>
  <c r="E16" i="3"/>
  <c r="H16" i="3"/>
  <c r="D16" i="3"/>
  <c r="C114" i="3"/>
  <c r="R116" i="3"/>
  <c r="R40" i="3"/>
  <c r="R42" i="3"/>
  <c r="R96" i="3"/>
  <c r="S121" i="3"/>
  <c r="S38" i="3"/>
  <c r="S20" i="3"/>
  <c r="S13" i="3"/>
  <c r="S64" i="3"/>
  <c r="S32" i="3"/>
  <c r="S23" i="3"/>
  <c r="S71" i="3"/>
  <c r="S6" i="3"/>
  <c r="T34" i="3"/>
  <c r="T118" i="3"/>
  <c r="T101" i="3"/>
  <c r="T51" i="3"/>
  <c r="T79" i="3"/>
  <c r="T62" i="3"/>
  <c r="T69" i="3"/>
  <c r="T66" i="3"/>
  <c r="AR399" i="2"/>
  <c r="C97" i="3"/>
  <c r="C41" i="3"/>
  <c r="AR161" i="2"/>
  <c r="C108" i="3"/>
  <c r="C75" i="3"/>
  <c r="AR361" i="2"/>
  <c r="C49" i="3"/>
  <c r="AR63" i="2"/>
  <c r="C98" i="3"/>
  <c r="R79" i="3"/>
  <c r="R66" i="3"/>
  <c r="R53" i="3"/>
  <c r="R54" i="3"/>
  <c r="R93" i="3"/>
  <c r="R88" i="3"/>
  <c r="R99" i="3"/>
  <c r="R45" i="3"/>
  <c r="R27" i="3"/>
  <c r="R9" i="3"/>
  <c r="R86" i="3"/>
  <c r="S89" i="3"/>
  <c r="S73" i="3"/>
  <c r="S94" i="3"/>
  <c r="S84" i="3"/>
  <c r="S85" i="3"/>
  <c r="S119" i="3"/>
  <c r="S90" i="3"/>
  <c r="S55" i="3"/>
  <c r="T72" i="3"/>
  <c r="T83" i="3"/>
  <c r="T120" i="3"/>
  <c r="T11" i="3"/>
  <c r="T76" i="3"/>
  <c r="T52" i="3"/>
  <c r="T14" i="3"/>
  <c r="C117" i="3"/>
  <c r="C46" i="3"/>
  <c r="C74" i="3"/>
  <c r="C60" i="3"/>
  <c r="C57" i="3"/>
  <c r="R91" i="3"/>
  <c r="R37" i="3"/>
  <c r="R82" i="3"/>
  <c r="R22" i="3"/>
  <c r="R7" i="3"/>
  <c r="R114" i="3"/>
  <c r="R21" i="3"/>
  <c r="R25" i="3"/>
  <c r="S116" i="3"/>
  <c r="S40" i="3"/>
  <c r="S42" i="3"/>
  <c r="S96" i="3"/>
  <c r="T121" i="3"/>
  <c r="T38" i="3"/>
  <c r="T13" i="3"/>
  <c r="T64" i="3"/>
  <c r="T32" i="3"/>
  <c r="T23" i="3"/>
  <c r="T71" i="3"/>
  <c r="T6" i="3"/>
  <c r="C34" i="3"/>
  <c r="C102" i="3"/>
  <c r="C118" i="3"/>
  <c r="C101" i="3"/>
  <c r="C51" i="3"/>
  <c r="C79" i="3"/>
  <c r="C43" i="3"/>
  <c r="C62" i="3"/>
  <c r="C69" i="3"/>
  <c r="C66" i="3"/>
  <c r="R92" i="3"/>
  <c r="R115" i="3"/>
  <c r="R67" i="3"/>
  <c r="R10" i="3"/>
  <c r="R30" i="3"/>
  <c r="R26" i="3"/>
  <c r="R36" i="3"/>
  <c r="R24" i="3"/>
  <c r="R63" i="3"/>
  <c r="R65" i="3"/>
  <c r="S53" i="3"/>
  <c r="S93" i="3"/>
  <c r="S88" i="3"/>
  <c r="S99" i="3"/>
  <c r="S45" i="3"/>
  <c r="S27" i="3"/>
  <c r="S9" i="3"/>
  <c r="S86" i="3"/>
  <c r="T89" i="3"/>
  <c r="T73" i="3"/>
  <c r="T94" i="3"/>
  <c r="C72" i="3"/>
  <c r="C52" i="3"/>
  <c r="C14" i="3"/>
  <c r="C50" i="3"/>
  <c r="C35" i="3"/>
  <c r="C100" i="3"/>
  <c r="C8" i="3"/>
  <c r="R47" i="3"/>
  <c r="R44" i="3"/>
  <c r="R103" i="3"/>
  <c r="R31" i="3"/>
  <c r="R29" i="3"/>
  <c r="R80" i="3"/>
  <c r="R87" i="3"/>
  <c r="R5" i="3"/>
  <c r="S91" i="3"/>
  <c r="S37" i="3"/>
  <c r="S82" i="3"/>
  <c r="S22" i="3"/>
  <c r="S7" i="3"/>
  <c r="S114" i="3"/>
  <c r="S21" i="3"/>
  <c r="S25" i="3"/>
  <c r="T116" i="3"/>
  <c r="T40" i="3"/>
  <c r="C28" i="3"/>
  <c r="C64" i="3"/>
  <c r="C32" i="3"/>
  <c r="C71" i="3"/>
  <c r="C6" i="3"/>
  <c r="M93" i="3"/>
  <c r="R48" i="3"/>
  <c r="R70" i="3"/>
  <c r="R95" i="3"/>
  <c r="R39" i="3"/>
  <c r="R12" i="3"/>
  <c r="R78" i="3"/>
  <c r="R61" i="3"/>
  <c r="R33" i="3"/>
  <c r="S92" i="3"/>
  <c r="S115" i="3"/>
  <c r="S67" i="3"/>
  <c r="S10" i="3"/>
  <c r="S30" i="3"/>
  <c r="S26" i="3"/>
  <c r="S68" i="3"/>
  <c r="S36" i="3"/>
  <c r="S24" i="3"/>
  <c r="S63" i="3"/>
  <c r="S65" i="3"/>
  <c r="T53" i="3"/>
  <c r="T93" i="3"/>
  <c r="T88" i="3"/>
  <c r="C73" i="3"/>
  <c r="C94" i="3"/>
  <c r="C84" i="3"/>
  <c r="C85" i="3"/>
  <c r="C119" i="3"/>
  <c r="C90" i="3"/>
  <c r="H33" i="3"/>
  <c r="J65" i="3"/>
  <c r="R108" i="3"/>
  <c r="R75" i="3"/>
  <c r="R98" i="3"/>
  <c r="S44" i="3"/>
  <c r="S103" i="3"/>
  <c r="S31" i="3"/>
  <c r="S29" i="3"/>
  <c r="S80" i="3"/>
  <c r="T91" i="3"/>
  <c r="T22" i="3"/>
  <c r="T7" i="3"/>
  <c r="T114" i="3"/>
  <c r="T21" i="3"/>
  <c r="T25" i="3"/>
  <c r="C40" i="3"/>
  <c r="C42" i="3"/>
  <c r="C96" i="3"/>
  <c r="O19" i="3"/>
  <c r="R46" i="3"/>
  <c r="R74" i="3"/>
  <c r="R57" i="3"/>
  <c r="S95" i="3"/>
  <c r="S12" i="3"/>
  <c r="S78" i="3"/>
  <c r="S61" i="3"/>
  <c r="T115" i="3"/>
  <c r="T67" i="3"/>
  <c r="T30" i="3"/>
  <c r="T26" i="3"/>
  <c r="T36" i="3"/>
  <c r="T24" i="3"/>
  <c r="T65" i="3"/>
  <c r="C53" i="3"/>
  <c r="C93" i="3"/>
  <c r="C99" i="3"/>
  <c r="C45" i="3"/>
  <c r="AR702" i="2"/>
  <c r="C104" i="3"/>
  <c r="AR663" i="2"/>
  <c r="C86" i="3"/>
  <c r="V102" i="3"/>
  <c r="U102" i="3"/>
  <c r="P102" i="3"/>
  <c r="K102" i="3"/>
  <c r="N102" i="3"/>
  <c r="O102" i="3"/>
  <c r="Q102" i="3"/>
  <c r="M102" i="3"/>
  <c r="L102" i="3"/>
  <c r="V112" i="3"/>
  <c r="P112" i="3"/>
  <c r="U112" i="3"/>
  <c r="K112" i="3"/>
  <c r="M112" i="3"/>
  <c r="N112" i="3"/>
  <c r="Q112" i="3"/>
  <c r="O112" i="3"/>
  <c r="L112" i="3"/>
  <c r="U111" i="3"/>
  <c r="V111" i="3"/>
  <c r="P111" i="3"/>
  <c r="K111" i="3"/>
  <c r="Q111" i="3"/>
  <c r="O111" i="3"/>
  <c r="M111" i="3"/>
  <c r="N111" i="3"/>
  <c r="L111" i="3"/>
  <c r="U96" i="3"/>
  <c r="V96" i="3"/>
  <c r="P96" i="3"/>
  <c r="K96" i="3"/>
  <c r="Q96" i="3"/>
  <c r="N96" i="3"/>
  <c r="O96" i="3"/>
  <c r="M96" i="3"/>
  <c r="L96" i="3"/>
  <c r="U30" i="3"/>
  <c r="V30" i="3"/>
  <c r="P30" i="3"/>
  <c r="K30" i="3"/>
  <c r="M30" i="3"/>
  <c r="O30" i="3"/>
  <c r="N30" i="3"/>
  <c r="Q30" i="3"/>
  <c r="L30" i="3"/>
  <c r="U23" i="3"/>
  <c r="V23" i="3"/>
  <c r="P23" i="3"/>
  <c r="L23" i="3"/>
  <c r="K23" i="3"/>
  <c r="O23" i="3"/>
  <c r="M23" i="3"/>
  <c r="N23" i="3"/>
  <c r="V40" i="3"/>
  <c r="P40" i="3"/>
  <c r="U40" i="3"/>
  <c r="K40" i="3"/>
  <c r="J40" i="3"/>
  <c r="N40" i="3"/>
  <c r="L40" i="3"/>
  <c r="M40" i="3"/>
  <c r="V42" i="3"/>
  <c r="P42" i="3"/>
  <c r="K42" i="3"/>
  <c r="J42" i="3"/>
  <c r="O42" i="3"/>
  <c r="M42" i="3"/>
  <c r="L42" i="3"/>
  <c r="N42" i="3"/>
  <c r="Q42" i="3"/>
  <c r="U17" i="3"/>
  <c r="V17" i="3"/>
  <c r="P17" i="3"/>
  <c r="K17" i="3"/>
  <c r="J17" i="3"/>
  <c r="Q17" i="3"/>
  <c r="L17" i="3"/>
  <c r="M17" i="3"/>
  <c r="O17" i="3"/>
  <c r="N17" i="3"/>
  <c r="U90" i="3"/>
  <c r="V90" i="3"/>
  <c r="P90" i="3"/>
  <c r="K90" i="3"/>
  <c r="J90" i="3"/>
  <c r="N90" i="3"/>
  <c r="Q90" i="3"/>
  <c r="O90" i="3"/>
  <c r="M90" i="3"/>
  <c r="D117" i="3"/>
  <c r="D28" i="3"/>
  <c r="D100" i="3"/>
  <c r="D60" i="3"/>
  <c r="D52" i="3"/>
  <c r="D115" i="3"/>
  <c r="D48" i="3"/>
  <c r="D98" i="3"/>
  <c r="D20" i="3"/>
  <c r="D74" i="3"/>
  <c r="E86" i="3"/>
  <c r="E113" i="3"/>
  <c r="E103" i="3"/>
  <c r="E43" i="3"/>
  <c r="E71" i="3"/>
  <c r="E57" i="3"/>
  <c r="E34" i="3"/>
  <c r="E29" i="3"/>
  <c r="E101" i="3"/>
  <c r="E7" i="3"/>
  <c r="F27" i="3"/>
  <c r="F44" i="3"/>
  <c r="F5" i="3"/>
  <c r="F9" i="3"/>
  <c r="G104" i="3"/>
  <c r="G28" i="3"/>
  <c r="G94" i="3"/>
  <c r="G44" i="3"/>
  <c r="H102" i="3"/>
  <c r="H103" i="3"/>
  <c r="H64" i="3"/>
  <c r="H6" i="3"/>
  <c r="H39" i="3"/>
  <c r="J95" i="3"/>
  <c r="J52" i="3"/>
  <c r="J81" i="3"/>
  <c r="J89" i="3"/>
  <c r="K122" i="3"/>
  <c r="K64" i="3"/>
  <c r="K91" i="3"/>
  <c r="K5" i="3"/>
  <c r="L12" i="3"/>
  <c r="L53" i="3"/>
  <c r="M41" i="3"/>
  <c r="N119" i="3"/>
  <c r="T108" i="3"/>
  <c r="T75" i="3"/>
  <c r="T49" i="3"/>
  <c r="T56" i="3"/>
  <c r="T98" i="3"/>
  <c r="T18" i="3"/>
  <c r="V106" i="3"/>
  <c r="U106" i="3"/>
  <c r="Q106" i="3"/>
  <c r="O106" i="3"/>
  <c r="J106" i="3"/>
  <c r="P106" i="3"/>
  <c r="N106" i="3"/>
  <c r="H106" i="3"/>
  <c r="M106" i="3"/>
  <c r="L106" i="3"/>
  <c r="V38" i="3"/>
  <c r="Q38" i="3"/>
  <c r="U38" i="3"/>
  <c r="O38" i="3"/>
  <c r="J38" i="3"/>
  <c r="M38" i="3"/>
  <c r="H38" i="3"/>
  <c r="N38" i="3"/>
  <c r="L38" i="3"/>
  <c r="V83" i="3"/>
  <c r="U83" i="3"/>
  <c r="Q83" i="3"/>
  <c r="O83" i="3"/>
  <c r="J83" i="3"/>
  <c r="H83" i="3"/>
  <c r="P83" i="3"/>
  <c r="M83" i="3"/>
  <c r="L83" i="3"/>
  <c r="V87" i="3"/>
  <c r="U87" i="3"/>
  <c r="Q87" i="3"/>
  <c r="O87" i="3"/>
  <c r="J87" i="3"/>
  <c r="P87" i="3"/>
  <c r="N87" i="3"/>
  <c r="H87" i="3"/>
  <c r="M87" i="3"/>
  <c r="L87" i="3"/>
  <c r="V67" i="3"/>
  <c r="U67" i="3"/>
  <c r="Q67" i="3"/>
  <c r="O67" i="3"/>
  <c r="J67" i="3"/>
  <c r="M67" i="3"/>
  <c r="H67" i="3"/>
  <c r="N67" i="3"/>
  <c r="L67" i="3"/>
  <c r="V47" i="3"/>
  <c r="U47" i="3"/>
  <c r="Q47" i="3"/>
  <c r="O47" i="3"/>
  <c r="J47" i="3"/>
  <c r="H47" i="3"/>
  <c r="P47" i="3"/>
  <c r="M47" i="3"/>
  <c r="L47" i="3"/>
  <c r="V77" i="3"/>
  <c r="Q77" i="3"/>
  <c r="U77" i="3"/>
  <c r="O77" i="3"/>
  <c r="J77" i="3"/>
  <c r="P77" i="3"/>
  <c r="N77" i="3"/>
  <c r="L77" i="3"/>
  <c r="H77" i="3"/>
  <c r="M77" i="3"/>
  <c r="V116" i="3"/>
  <c r="U116" i="3"/>
  <c r="Q116" i="3"/>
  <c r="O116" i="3"/>
  <c r="J116" i="3"/>
  <c r="M116" i="3"/>
  <c r="H116" i="3"/>
  <c r="N116" i="3"/>
  <c r="K116" i="3"/>
  <c r="V24" i="3"/>
  <c r="U24" i="3"/>
  <c r="Q24" i="3"/>
  <c r="O24" i="3"/>
  <c r="J24" i="3"/>
  <c r="H24" i="3"/>
  <c r="P24" i="3"/>
  <c r="L24" i="3"/>
  <c r="M24" i="3"/>
  <c r="K24" i="3"/>
  <c r="V11" i="3"/>
  <c r="U11" i="3"/>
  <c r="Q11" i="3"/>
  <c r="O11" i="3"/>
  <c r="J11" i="3"/>
  <c r="P11" i="3"/>
  <c r="N11" i="3"/>
  <c r="H11" i="3"/>
  <c r="M11" i="3"/>
  <c r="K11" i="3"/>
  <c r="C23" i="3"/>
  <c r="D107" i="3"/>
  <c r="D49" i="3"/>
  <c r="D31" i="3"/>
  <c r="D72" i="3"/>
  <c r="D108" i="3"/>
  <c r="D66" i="3"/>
  <c r="D53" i="3"/>
  <c r="D6" i="3"/>
  <c r="D99" i="3"/>
  <c r="D8" i="3"/>
  <c r="E117" i="3"/>
  <c r="E28" i="3"/>
  <c r="E100" i="3"/>
  <c r="E60" i="3"/>
  <c r="E52" i="3"/>
  <c r="E115" i="3"/>
  <c r="E48" i="3"/>
  <c r="E98" i="3"/>
  <c r="E20" i="3"/>
  <c r="E74" i="3"/>
  <c r="F86" i="3"/>
  <c r="F113" i="3"/>
  <c r="F43" i="3"/>
  <c r="F57" i="3"/>
  <c r="F34" i="3"/>
  <c r="F29" i="3"/>
  <c r="F101" i="3"/>
  <c r="F7" i="3"/>
  <c r="G121" i="3"/>
  <c r="G112" i="3"/>
  <c r="G13" i="3"/>
  <c r="G98" i="3"/>
  <c r="G39" i="3"/>
  <c r="H31" i="3"/>
  <c r="H94" i="3"/>
  <c r="H42" i="3"/>
  <c r="H7" i="3"/>
  <c r="J119" i="3"/>
  <c r="J30" i="3"/>
  <c r="J34" i="3"/>
  <c r="J101" i="3"/>
  <c r="K13" i="3"/>
  <c r="K27" i="3"/>
  <c r="K101" i="3"/>
  <c r="L114" i="3"/>
  <c r="M31" i="3"/>
  <c r="N28" i="3"/>
  <c r="O86" i="3"/>
  <c r="V105" i="3"/>
  <c r="U105" i="3"/>
  <c r="Q105" i="3"/>
  <c r="O105" i="3"/>
  <c r="M105" i="3"/>
  <c r="P105" i="3"/>
  <c r="N105" i="3"/>
  <c r="H105" i="3"/>
  <c r="J105" i="3"/>
  <c r="V36" i="3"/>
  <c r="U36" i="3"/>
  <c r="Q36" i="3"/>
  <c r="O36" i="3"/>
  <c r="M36" i="3"/>
  <c r="H36" i="3"/>
  <c r="N36" i="3"/>
  <c r="J36" i="3"/>
  <c r="V110" i="3"/>
  <c r="U110" i="3"/>
  <c r="Q110" i="3"/>
  <c r="O110" i="3"/>
  <c r="M110" i="3"/>
  <c r="H110" i="3"/>
  <c r="P110" i="3"/>
  <c r="J110" i="3"/>
  <c r="V37" i="3"/>
  <c r="U37" i="3"/>
  <c r="Q37" i="3"/>
  <c r="O37" i="3"/>
  <c r="M37" i="3"/>
  <c r="P37" i="3"/>
  <c r="N37" i="3"/>
  <c r="H37" i="3"/>
  <c r="J37" i="3"/>
  <c r="V59" i="3"/>
  <c r="U59" i="3"/>
  <c r="Q59" i="3"/>
  <c r="O59" i="3"/>
  <c r="M59" i="3"/>
  <c r="H59" i="3"/>
  <c r="N59" i="3"/>
  <c r="J59" i="3"/>
  <c r="V54" i="3"/>
  <c r="U54" i="3"/>
  <c r="Q54" i="3"/>
  <c r="O54" i="3"/>
  <c r="M54" i="3"/>
  <c r="H54" i="3"/>
  <c r="P54" i="3"/>
  <c r="J54" i="3"/>
  <c r="V21" i="3"/>
  <c r="U21" i="3"/>
  <c r="Q21" i="3"/>
  <c r="O21" i="3"/>
  <c r="M21" i="3"/>
  <c r="P21" i="3"/>
  <c r="N21" i="3"/>
  <c r="H21" i="3"/>
  <c r="J21" i="3"/>
  <c r="L21" i="3"/>
  <c r="V51" i="3"/>
  <c r="U51" i="3"/>
  <c r="Q51" i="3"/>
  <c r="O51" i="3"/>
  <c r="M51" i="3"/>
  <c r="H51" i="3"/>
  <c r="L51" i="3"/>
  <c r="N51" i="3"/>
  <c r="J51" i="3"/>
  <c r="V63" i="3"/>
  <c r="U63" i="3"/>
  <c r="Q63" i="3"/>
  <c r="O63" i="3"/>
  <c r="M63" i="3"/>
  <c r="H63" i="3"/>
  <c r="P63" i="3"/>
  <c r="J63" i="3"/>
  <c r="V69" i="3"/>
  <c r="U69" i="3"/>
  <c r="Q69" i="3"/>
  <c r="P69" i="3"/>
  <c r="O69" i="3"/>
  <c r="M69" i="3"/>
  <c r="N69" i="3"/>
  <c r="H69" i="3"/>
  <c r="L69" i="3"/>
  <c r="J69" i="3"/>
  <c r="C120" i="3"/>
  <c r="E102" i="3"/>
  <c r="E112" i="3"/>
  <c r="E111" i="3"/>
  <c r="E96" i="3"/>
  <c r="E30" i="3"/>
  <c r="E23" i="3"/>
  <c r="E40" i="3"/>
  <c r="E42" i="3"/>
  <c r="E17" i="3"/>
  <c r="E90" i="3"/>
  <c r="F107" i="3"/>
  <c r="F49" i="3"/>
  <c r="F72" i="3"/>
  <c r="F108" i="3"/>
  <c r="F66" i="3"/>
  <c r="F53" i="3"/>
  <c r="F99" i="3"/>
  <c r="G117" i="3"/>
  <c r="G30" i="3"/>
  <c r="G74" i="3"/>
  <c r="H81" i="3"/>
  <c r="H90" i="3"/>
  <c r="J28" i="3"/>
  <c r="J114" i="3"/>
  <c r="K106" i="3"/>
  <c r="K83" i="3"/>
  <c r="K67" i="3"/>
  <c r="K77" i="3"/>
  <c r="L119" i="3"/>
  <c r="L116" i="3"/>
  <c r="N110" i="3"/>
  <c r="P51" i="3"/>
  <c r="T50" i="3"/>
  <c r="T35" i="3"/>
  <c r="T81" i="3"/>
  <c r="T100" i="3"/>
  <c r="T8" i="3"/>
  <c r="V15" i="3"/>
  <c r="U15" i="3"/>
  <c r="Q15" i="3"/>
  <c r="P15" i="3"/>
  <c r="N15" i="3"/>
  <c r="G15" i="3"/>
  <c r="O15" i="3"/>
  <c r="L15" i="3"/>
  <c r="V84" i="3"/>
  <c r="U84" i="3"/>
  <c r="Q84" i="3"/>
  <c r="P84" i="3"/>
  <c r="N84" i="3"/>
  <c r="M84" i="3"/>
  <c r="G84" i="3"/>
  <c r="L84" i="3"/>
  <c r="V109" i="3"/>
  <c r="U109" i="3"/>
  <c r="Q109" i="3"/>
  <c r="P109" i="3"/>
  <c r="N109" i="3"/>
  <c r="G109" i="3"/>
  <c r="O109" i="3"/>
  <c r="M109" i="3"/>
  <c r="L109" i="3"/>
  <c r="V82" i="3"/>
  <c r="U82" i="3"/>
  <c r="Q82" i="3"/>
  <c r="P82" i="3"/>
  <c r="N82" i="3"/>
  <c r="G82" i="3"/>
  <c r="L82" i="3"/>
  <c r="V45" i="3"/>
  <c r="U45" i="3"/>
  <c r="Q45" i="3"/>
  <c r="P45" i="3"/>
  <c r="N45" i="3"/>
  <c r="M45" i="3"/>
  <c r="G45" i="3"/>
  <c r="O45" i="3"/>
  <c r="L45" i="3"/>
  <c r="V88" i="3"/>
  <c r="U88" i="3"/>
  <c r="Q88" i="3"/>
  <c r="P88" i="3"/>
  <c r="N88" i="3"/>
  <c r="G88" i="3"/>
  <c r="M88" i="3"/>
  <c r="O88" i="3"/>
  <c r="V14" i="3"/>
  <c r="U14" i="3"/>
  <c r="Q14" i="3"/>
  <c r="P14" i="3"/>
  <c r="N14" i="3"/>
  <c r="G14" i="3"/>
  <c r="O14" i="3"/>
  <c r="L14" i="3"/>
  <c r="V80" i="3"/>
  <c r="U80" i="3"/>
  <c r="Q80" i="3"/>
  <c r="P80" i="3"/>
  <c r="N80" i="3"/>
  <c r="M80" i="3"/>
  <c r="L80" i="3"/>
  <c r="G80" i="3"/>
  <c r="O80" i="3"/>
  <c r="V62" i="3"/>
  <c r="U62" i="3"/>
  <c r="Q62" i="3"/>
  <c r="P62" i="3"/>
  <c r="N62" i="3"/>
  <c r="L62" i="3"/>
  <c r="G62" i="3"/>
  <c r="M62" i="3"/>
  <c r="V73" i="3"/>
  <c r="U73" i="3"/>
  <c r="Q73" i="3"/>
  <c r="P73" i="3"/>
  <c r="N73" i="3"/>
  <c r="L73" i="3"/>
  <c r="G73" i="3"/>
  <c r="O73" i="3"/>
  <c r="C110" i="3"/>
  <c r="E106" i="3"/>
  <c r="E38" i="3"/>
  <c r="E83" i="3"/>
  <c r="E87" i="3"/>
  <c r="E67" i="3"/>
  <c r="E47" i="3"/>
  <c r="E77" i="3"/>
  <c r="E116" i="3"/>
  <c r="E24" i="3"/>
  <c r="E11" i="3"/>
  <c r="F102" i="3"/>
  <c r="F112" i="3"/>
  <c r="F111" i="3"/>
  <c r="F96" i="3"/>
  <c r="F30" i="3"/>
  <c r="F23" i="3"/>
  <c r="F40" i="3"/>
  <c r="F42" i="3"/>
  <c r="F17" i="3"/>
  <c r="F90" i="3"/>
  <c r="G102" i="3"/>
  <c r="G36" i="3"/>
  <c r="G114" i="3"/>
  <c r="G67" i="3"/>
  <c r="G51" i="3"/>
  <c r="G90" i="3"/>
  <c r="H119" i="3"/>
  <c r="H109" i="3"/>
  <c r="H30" i="3"/>
  <c r="H34" i="3"/>
  <c r="J112" i="3"/>
  <c r="J43" i="3"/>
  <c r="J14" i="3"/>
  <c r="J62" i="3"/>
  <c r="K105" i="3"/>
  <c r="K110" i="3"/>
  <c r="K59" i="3"/>
  <c r="K21" i="3"/>
  <c r="L97" i="3"/>
  <c r="L37" i="3"/>
  <c r="L5" i="3"/>
  <c r="M118" i="3"/>
  <c r="O82" i="3"/>
  <c r="V95" i="3"/>
  <c r="U95" i="3"/>
  <c r="Q95" i="3"/>
  <c r="P95" i="3"/>
  <c r="M95" i="3"/>
  <c r="O95" i="3"/>
  <c r="K95" i="3"/>
  <c r="H95" i="3"/>
  <c r="N95" i="3"/>
  <c r="V70" i="3"/>
  <c r="U70" i="3"/>
  <c r="Q70" i="3"/>
  <c r="P70" i="3"/>
  <c r="O70" i="3"/>
  <c r="M70" i="3"/>
  <c r="N70" i="3"/>
  <c r="K70" i="3"/>
  <c r="H70" i="3"/>
  <c r="V12" i="3"/>
  <c r="U12" i="3"/>
  <c r="Q12" i="3"/>
  <c r="P12" i="3"/>
  <c r="O12" i="3"/>
  <c r="M12" i="3"/>
  <c r="N12" i="3"/>
  <c r="K12" i="3"/>
  <c r="H12" i="3"/>
  <c r="V3" i="3"/>
  <c r="U3" i="3"/>
  <c r="Q3" i="3"/>
  <c r="P3" i="3"/>
  <c r="O3" i="3"/>
  <c r="M3" i="3"/>
  <c r="K3" i="3"/>
  <c r="H3" i="3"/>
  <c r="N3" i="3"/>
  <c r="V58" i="3"/>
  <c r="U58" i="3"/>
  <c r="Q58" i="3"/>
  <c r="P58" i="3"/>
  <c r="O58" i="3"/>
  <c r="M58" i="3"/>
  <c r="N58" i="3"/>
  <c r="L58" i="3"/>
  <c r="K58" i="3"/>
  <c r="H58" i="3"/>
  <c r="V76" i="3"/>
  <c r="U76" i="3"/>
  <c r="Q76" i="3"/>
  <c r="P76" i="3"/>
  <c r="O76" i="3"/>
  <c r="M76" i="3"/>
  <c r="N76" i="3"/>
  <c r="L76" i="3"/>
  <c r="K76" i="3"/>
  <c r="H76" i="3"/>
  <c r="V50" i="3"/>
  <c r="U50" i="3"/>
  <c r="Q50" i="3"/>
  <c r="P50" i="3"/>
  <c r="O50" i="3"/>
  <c r="M50" i="3"/>
  <c r="K50" i="3"/>
  <c r="H50" i="3"/>
  <c r="N50" i="3"/>
  <c r="V22" i="3"/>
  <c r="U22" i="3"/>
  <c r="Q22" i="3"/>
  <c r="P22" i="3"/>
  <c r="O22" i="3"/>
  <c r="M22" i="3"/>
  <c r="N22" i="3"/>
  <c r="K22" i="3"/>
  <c r="H22" i="3"/>
  <c r="L22" i="3"/>
  <c r="V32" i="3"/>
  <c r="U32" i="3"/>
  <c r="Q32" i="3"/>
  <c r="P32" i="3"/>
  <c r="O32" i="3"/>
  <c r="M32" i="3"/>
  <c r="L32" i="3"/>
  <c r="N32" i="3"/>
  <c r="K32" i="3"/>
  <c r="H32" i="3"/>
  <c r="V78" i="3"/>
  <c r="U78" i="3"/>
  <c r="Q78" i="3"/>
  <c r="P78" i="3"/>
  <c r="O78" i="3"/>
  <c r="M78" i="3"/>
  <c r="L78" i="3"/>
  <c r="K78" i="3"/>
  <c r="H78" i="3"/>
  <c r="N78" i="3"/>
  <c r="D105" i="3"/>
  <c r="D36" i="3"/>
  <c r="D110" i="3"/>
  <c r="D37" i="3"/>
  <c r="D59" i="3"/>
  <c r="D54" i="3"/>
  <c r="D21" i="3"/>
  <c r="D51" i="3"/>
  <c r="D63" i="3"/>
  <c r="D69" i="3"/>
  <c r="F106" i="3"/>
  <c r="F38" i="3"/>
  <c r="F83" i="3"/>
  <c r="F87" i="3"/>
  <c r="F67" i="3"/>
  <c r="F47" i="3"/>
  <c r="F77" i="3"/>
  <c r="F116" i="3"/>
  <c r="F24" i="3"/>
  <c r="F11" i="3"/>
  <c r="G106" i="3"/>
  <c r="G70" i="3"/>
  <c r="G35" i="3"/>
  <c r="G22" i="3"/>
  <c r="G11" i="3"/>
  <c r="H113" i="3"/>
  <c r="H89" i="3"/>
  <c r="H73" i="3"/>
  <c r="J60" i="3"/>
  <c r="J50" i="3"/>
  <c r="J32" i="3"/>
  <c r="K15" i="3"/>
  <c r="K109" i="3"/>
  <c r="K45" i="3"/>
  <c r="K14" i="3"/>
  <c r="L3" i="3"/>
  <c r="L101" i="3"/>
  <c r="M66" i="3"/>
  <c r="T84" i="3"/>
  <c r="T85" i="3"/>
  <c r="T119" i="3"/>
  <c r="T90" i="3"/>
  <c r="T55" i="3"/>
  <c r="V122" i="3"/>
  <c r="U122" i="3"/>
  <c r="Q122" i="3"/>
  <c r="P122" i="3"/>
  <c r="M122" i="3"/>
  <c r="L122" i="3"/>
  <c r="N122" i="3"/>
  <c r="J122" i="3"/>
  <c r="V92" i="3"/>
  <c r="U92" i="3"/>
  <c r="Q92" i="3"/>
  <c r="P92" i="3"/>
  <c r="O92" i="3"/>
  <c r="L92" i="3"/>
  <c r="M92" i="3"/>
  <c r="J92" i="3"/>
  <c r="N92" i="3"/>
  <c r="V4" i="3"/>
  <c r="U4" i="3"/>
  <c r="Q4" i="3"/>
  <c r="P4" i="3"/>
  <c r="N4" i="3"/>
  <c r="L4" i="3"/>
  <c r="O4" i="3"/>
  <c r="J4" i="3"/>
  <c r="M4" i="3"/>
  <c r="V10" i="3"/>
  <c r="U10" i="3"/>
  <c r="Q10" i="3"/>
  <c r="P10" i="3"/>
  <c r="O10" i="3"/>
  <c r="M10" i="3"/>
  <c r="L10" i="3"/>
  <c r="N10" i="3"/>
  <c r="J10" i="3"/>
  <c r="V64" i="3"/>
  <c r="U64" i="3"/>
  <c r="Q64" i="3"/>
  <c r="P64" i="3"/>
  <c r="L64" i="3"/>
  <c r="M64" i="3"/>
  <c r="J64" i="3"/>
  <c r="N64" i="3"/>
  <c r="G64" i="3"/>
  <c r="V61" i="3"/>
  <c r="U61" i="3"/>
  <c r="Q61" i="3"/>
  <c r="P61" i="3"/>
  <c r="N61" i="3"/>
  <c r="O61" i="3"/>
  <c r="L61" i="3"/>
  <c r="J61" i="3"/>
  <c r="G61" i="3"/>
  <c r="M61" i="3"/>
  <c r="V91" i="3"/>
  <c r="U91" i="3"/>
  <c r="Q91" i="3"/>
  <c r="P91" i="3"/>
  <c r="L91" i="3"/>
  <c r="M91" i="3"/>
  <c r="N91" i="3"/>
  <c r="J91" i="3"/>
  <c r="O91" i="3"/>
  <c r="G91" i="3"/>
  <c r="V85" i="3"/>
  <c r="U85" i="3"/>
  <c r="Q85" i="3"/>
  <c r="P85" i="3"/>
  <c r="L85" i="3"/>
  <c r="O85" i="3"/>
  <c r="M85" i="3"/>
  <c r="J85" i="3"/>
  <c r="N85" i="3"/>
  <c r="G85" i="3"/>
  <c r="V26" i="3"/>
  <c r="U26" i="3"/>
  <c r="Q26" i="3"/>
  <c r="P26" i="3"/>
  <c r="L26" i="3"/>
  <c r="O26" i="3"/>
  <c r="N26" i="3"/>
  <c r="J26" i="3"/>
  <c r="G26" i="3"/>
  <c r="M26" i="3"/>
  <c r="V79" i="3"/>
  <c r="U79" i="3"/>
  <c r="Q79" i="3"/>
  <c r="P79" i="3"/>
  <c r="O79" i="3"/>
  <c r="L79" i="3"/>
  <c r="M79" i="3"/>
  <c r="N79" i="3"/>
  <c r="J79" i="3"/>
  <c r="G79" i="3"/>
  <c r="V55" i="3"/>
  <c r="U55" i="3"/>
  <c r="Q55" i="3"/>
  <c r="P55" i="3"/>
  <c r="O55" i="3"/>
  <c r="L55" i="3"/>
  <c r="M55" i="3"/>
  <c r="J55" i="3"/>
  <c r="N55" i="3"/>
  <c r="G55" i="3"/>
  <c r="C76" i="3"/>
  <c r="D15" i="3"/>
  <c r="D84" i="3"/>
  <c r="D109" i="3"/>
  <c r="D82" i="3"/>
  <c r="D45" i="3"/>
  <c r="D88" i="3"/>
  <c r="D14" i="3"/>
  <c r="D80" i="3"/>
  <c r="D62" i="3"/>
  <c r="D73" i="3"/>
  <c r="E105" i="3"/>
  <c r="E36" i="3"/>
  <c r="E110" i="3"/>
  <c r="E37" i="3"/>
  <c r="E59" i="3"/>
  <c r="E54" i="3"/>
  <c r="E21" i="3"/>
  <c r="E51" i="3"/>
  <c r="E63" i="3"/>
  <c r="E69" i="3"/>
  <c r="G4" i="3"/>
  <c r="G60" i="3"/>
  <c r="G59" i="3"/>
  <c r="G69" i="3"/>
  <c r="H45" i="3"/>
  <c r="H40" i="3"/>
  <c r="H55" i="3"/>
  <c r="J84" i="3"/>
  <c r="J96" i="3"/>
  <c r="J57" i="3"/>
  <c r="K92" i="3"/>
  <c r="K10" i="3"/>
  <c r="K61" i="3"/>
  <c r="K85" i="3"/>
  <c r="K7" i="3"/>
  <c r="L36" i="3"/>
  <c r="L63" i="3"/>
  <c r="N47" i="3"/>
  <c r="Q23" i="3"/>
  <c r="T42" i="3"/>
  <c r="T96" i="3"/>
  <c r="V104" i="3"/>
  <c r="U104" i="3"/>
  <c r="P104" i="3"/>
  <c r="O104" i="3"/>
  <c r="Q104" i="3"/>
  <c r="N104" i="3"/>
  <c r="K104" i="3"/>
  <c r="V119" i="3"/>
  <c r="U119" i="3"/>
  <c r="P119" i="3"/>
  <c r="O119" i="3"/>
  <c r="K119" i="3"/>
  <c r="M119" i="3"/>
  <c r="V75" i="3"/>
  <c r="U75" i="3"/>
  <c r="P75" i="3"/>
  <c r="O75" i="3"/>
  <c r="N75" i="3"/>
  <c r="K75" i="3"/>
  <c r="Q75" i="3"/>
  <c r="M75" i="3"/>
  <c r="V114" i="3"/>
  <c r="U114" i="3"/>
  <c r="P114" i="3"/>
  <c r="O114" i="3"/>
  <c r="M114" i="3"/>
  <c r="Q114" i="3"/>
  <c r="N114" i="3"/>
  <c r="K114" i="3"/>
  <c r="V94" i="3"/>
  <c r="U94" i="3"/>
  <c r="Q94" i="3"/>
  <c r="P94" i="3"/>
  <c r="O94" i="3"/>
  <c r="L94" i="3"/>
  <c r="K94" i="3"/>
  <c r="M94" i="3"/>
  <c r="V2" i="3"/>
  <c r="U2" i="3"/>
  <c r="Q2" i="3"/>
  <c r="P2" i="3"/>
  <c r="O2" i="3"/>
  <c r="N2" i="3"/>
  <c r="L2" i="3"/>
  <c r="K2" i="3"/>
  <c r="M2" i="3"/>
  <c r="V81" i="3"/>
  <c r="U81" i="3"/>
  <c r="Q81" i="3"/>
  <c r="P81" i="3"/>
  <c r="O81" i="3"/>
  <c r="M81" i="3"/>
  <c r="N81" i="3"/>
  <c r="K81" i="3"/>
  <c r="L81" i="3"/>
  <c r="V25" i="3"/>
  <c r="U25" i="3"/>
  <c r="Q25" i="3"/>
  <c r="P25" i="3"/>
  <c r="O25" i="3"/>
  <c r="K25" i="3"/>
  <c r="M25" i="3"/>
  <c r="V89" i="3"/>
  <c r="U89" i="3"/>
  <c r="Q89" i="3"/>
  <c r="P89" i="3"/>
  <c r="O89" i="3"/>
  <c r="N89" i="3"/>
  <c r="K89" i="3"/>
  <c r="M89" i="3"/>
  <c r="L89" i="3"/>
  <c r="V39" i="3"/>
  <c r="U39" i="3"/>
  <c r="Q39" i="3"/>
  <c r="P39" i="3"/>
  <c r="O39" i="3"/>
  <c r="L39" i="3"/>
  <c r="M39" i="3"/>
  <c r="N39" i="3"/>
  <c r="K39" i="3"/>
  <c r="C122" i="3"/>
  <c r="D95" i="3"/>
  <c r="D70" i="3"/>
  <c r="D12" i="3"/>
  <c r="D3" i="3"/>
  <c r="D58" i="3"/>
  <c r="D76" i="3"/>
  <c r="D50" i="3"/>
  <c r="D22" i="3"/>
  <c r="D32" i="3"/>
  <c r="D78" i="3"/>
  <c r="E15" i="3"/>
  <c r="E84" i="3"/>
  <c r="E109" i="3"/>
  <c r="E82" i="3"/>
  <c r="E45" i="3"/>
  <c r="E88" i="3"/>
  <c r="E14" i="3"/>
  <c r="E80" i="3"/>
  <c r="E62" i="3"/>
  <c r="E73" i="3"/>
  <c r="F105" i="3"/>
  <c r="F36" i="3"/>
  <c r="F110" i="3"/>
  <c r="F37" i="3"/>
  <c r="F59" i="3"/>
  <c r="F54" i="3"/>
  <c r="F21" i="3"/>
  <c r="F51" i="3"/>
  <c r="F63" i="3"/>
  <c r="F69" i="3"/>
  <c r="G105" i="3"/>
  <c r="G75" i="3"/>
  <c r="G96" i="3"/>
  <c r="G58" i="3"/>
  <c r="G40" i="3"/>
  <c r="G78" i="3"/>
  <c r="H112" i="3"/>
  <c r="H43" i="3"/>
  <c r="H61" i="3"/>
  <c r="H99" i="3"/>
  <c r="J70" i="3"/>
  <c r="J115" i="3"/>
  <c r="J29" i="3"/>
  <c r="K69" i="3"/>
  <c r="L70" i="3"/>
  <c r="L90" i="3"/>
  <c r="M14" i="3"/>
  <c r="N54" i="3"/>
  <c r="O40" i="3"/>
  <c r="Q40" i="3"/>
  <c r="T99" i="3"/>
  <c r="T45" i="3"/>
  <c r="T27" i="3"/>
  <c r="T9" i="3"/>
  <c r="T86" i="3"/>
  <c r="V121" i="3"/>
  <c r="Q121" i="3"/>
  <c r="U121" i="3"/>
  <c r="O121" i="3"/>
  <c r="N121" i="3"/>
  <c r="M121" i="3"/>
  <c r="P121" i="3"/>
  <c r="J121" i="3"/>
  <c r="H121" i="3"/>
  <c r="V97" i="3"/>
  <c r="U97" i="3"/>
  <c r="Q97" i="3"/>
  <c r="O97" i="3"/>
  <c r="N97" i="3"/>
  <c r="M97" i="3"/>
  <c r="J97" i="3"/>
  <c r="H97" i="3"/>
  <c r="P97" i="3"/>
  <c r="V41" i="3"/>
  <c r="Q41" i="3"/>
  <c r="O41" i="3"/>
  <c r="N41" i="3"/>
  <c r="J41" i="3"/>
  <c r="P41" i="3"/>
  <c r="H41" i="3"/>
  <c r="V35" i="3"/>
  <c r="Q35" i="3"/>
  <c r="O35" i="3"/>
  <c r="N35" i="3"/>
  <c r="U35" i="3"/>
  <c r="M35" i="3"/>
  <c r="P35" i="3"/>
  <c r="J35" i="3"/>
  <c r="H35" i="3"/>
  <c r="V13" i="3"/>
  <c r="U13" i="3"/>
  <c r="Q13" i="3"/>
  <c r="O13" i="3"/>
  <c r="N13" i="3"/>
  <c r="M13" i="3"/>
  <c r="J13" i="3"/>
  <c r="H13" i="3"/>
  <c r="P13" i="3"/>
  <c r="V118" i="3"/>
  <c r="U118" i="3"/>
  <c r="Q118" i="3"/>
  <c r="O118" i="3"/>
  <c r="N118" i="3"/>
  <c r="J118" i="3"/>
  <c r="P118" i="3"/>
  <c r="H118" i="3"/>
  <c r="V27" i="3"/>
  <c r="U27" i="3"/>
  <c r="Q27" i="3"/>
  <c r="O27" i="3"/>
  <c r="N27" i="3"/>
  <c r="M27" i="3"/>
  <c r="P27" i="3"/>
  <c r="L27" i="3"/>
  <c r="J27" i="3"/>
  <c r="H27" i="3"/>
  <c r="V44" i="3"/>
  <c r="U44" i="3"/>
  <c r="Q44" i="3"/>
  <c r="O44" i="3"/>
  <c r="N44" i="3"/>
  <c r="M44" i="3"/>
  <c r="J44" i="3"/>
  <c r="L44" i="3"/>
  <c r="H44" i="3"/>
  <c r="P44" i="3"/>
  <c r="V5" i="3"/>
  <c r="U5" i="3"/>
  <c r="Q5" i="3"/>
  <c r="O5" i="3"/>
  <c r="N5" i="3"/>
  <c r="J5" i="3"/>
  <c r="P5" i="3"/>
  <c r="H5" i="3"/>
  <c r="V9" i="3"/>
  <c r="U9" i="3"/>
  <c r="Q9" i="3"/>
  <c r="O9" i="3"/>
  <c r="N9" i="3"/>
  <c r="L9" i="3"/>
  <c r="M9" i="3"/>
  <c r="P9" i="3"/>
  <c r="J9" i="3"/>
  <c r="H9" i="3"/>
  <c r="C81" i="3"/>
  <c r="D122" i="3"/>
  <c r="D92" i="3"/>
  <c r="D4" i="3"/>
  <c r="D10" i="3"/>
  <c r="D64" i="3"/>
  <c r="D61" i="3"/>
  <c r="D91" i="3"/>
  <c r="D85" i="3"/>
  <c r="D26" i="3"/>
  <c r="D79" i="3"/>
  <c r="D55" i="3"/>
  <c r="E95" i="3"/>
  <c r="E70" i="3"/>
  <c r="E12" i="3"/>
  <c r="E3" i="3"/>
  <c r="E58" i="3"/>
  <c r="E76" i="3"/>
  <c r="E50" i="3"/>
  <c r="E22" i="3"/>
  <c r="E32" i="3"/>
  <c r="E78" i="3"/>
  <c r="F15" i="3"/>
  <c r="F84" i="3"/>
  <c r="F109" i="3"/>
  <c r="F82" i="3"/>
  <c r="F45" i="3"/>
  <c r="F88" i="3"/>
  <c r="F14" i="3"/>
  <c r="F80" i="3"/>
  <c r="F62" i="3"/>
  <c r="F73" i="3"/>
  <c r="G95" i="3"/>
  <c r="G41" i="3"/>
  <c r="G87" i="3"/>
  <c r="G2" i="3"/>
  <c r="G77" i="3"/>
  <c r="H122" i="3"/>
  <c r="H2" i="3"/>
  <c r="H14" i="3"/>
  <c r="H17" i="3"/>
  <c r="J117" i="3"/>
  <c r="J75" i="3"/>
  <c r="J82" i="3"/>
  <c r="J23" i="3"/>
  <c r="J98" i="3"/>
  <c r="K73" i="3"/>
  <c r="L75" i="3"/>
  <c r="L59" i="3"/>
  <c r="L11" i="3"/>
  <c r="M5" i="3"/>
  <c r="N25" i="3"/>
  <c r="V86" i="3"/>
  <c r="U86" i="3"/>
  <c r="Q86" i="3"/>
  <c r="P86" i="3"/>
  <c r="N86" i="3"/>
  <c r="M86" i="3"/>
  <c r="L86" i="3"/>
  <c r="V113" i="3"/>
  <c r="U113" i="3"/>
  <c r="Q113" i="3"/>
  <c r="P113" i="3"/>
  <c r="N113" i="3"/>
  <c r="M113" i="3"/>
  <c r="O113" i="3"/>
  <c r="L113" i="3"/>
  <c r="G113" i="3"/>
  <c r="V103" i="3"/>
  <c r="U103" i="3"/>
  <c r="Q103" i="3"/>
  <c r="P103" i="3"/>
  <c r="N103" i="3"/>
  <c r="M103" i="3"/>
  <c r="L103" i="3"/>
  <c r="O103" i="3"/>
  <c r="G103" i="3"/>
  <c r="V43" i="3"/>
  <c r="U43" i="3"/>
  <c r="Q43" i="3"/>
  <c r="P43" i="3"/>
  <c r="N43" i="3"/>
  <c r="M43" i="3"/>
  <c r="O43" i="3"/>
  <c r="L43" i="3"/>
  <c r="G43" i="3"/>
  <c r="V71" i="3"/>
  <c r="U71" i="3"/>
  <c r="Q71" i="3"/>
  <c r="P71" i="3"/>
  <c r="N71" i="3"/>
  <c r="M71" i="3"/>
  <c r="L71" i="3"/>
  <c r="O71" i="3"/>
  <c r="G71" i="3"/>
  <c r="V57" i="3"/>
  <c r="U57" i="3"/>
  <c r="Q57" i="3"/>
  <c r="P57" i="3"/>
  <c r="N57" i="3"/>
  <c r="M57" i="3"/>
  <c r="O57" i="3"/>
  <c r="L57" i="3"/>
  <c r="G57" i="3"/>
  <c r="V34" i="3"/>
  <c r="U34" i="3"/>
  <c r="Q34" i="3"/>
  <c r="P34" i="3"/>
  <c r="N34" i="3"/>
  <c r="M34" i="3"/>
  <c r="L34" i="3"/>
  <c r="G34" i="3"/>
  <c r="V29" i="3"/>
  <c r="U29" i="3"/>
  <c r="Q29" i="3"/>
  <c r="P29" i="3"/>
  <c r="N29" i="3"/>
  <c r="M29" i="3"/>
  <c r="O29" i="3"/>
  <c r="L29" i="3"/>
  <c r="G29" i="3"/>
  <c r="V101" i="3"/>
  <c r="U101" i="3"/>
  <c r="Q101" i="3"/>
  <c r="P101" i="3"/>
  <c r="N101" i="3"/>
  <c r="M101" i="3"/>
  <c r="G101" i="3"/>
  <c r="O101" i="3"/>
  <c r="V7" i="3"/>
  <c r="U7" i="3"/>
  <c r="Q7" i="3"/>
  <c r="P7" i="3"/>
  <c r="N7" i="3"/>
  <c r="M7" i="3"/>
  <c r="O7" i="3"/>
  <c r="G7" i="3"/>
  <c r="L7" i="3"/>
  <c r="C121" i="3"/>
  <c r="G21" i="3"/>
  <c r="G17" i="3"/>
  <c r="H96" i="3"/>
  <c r="H57" i="3"/>
  <c r="J102" i="3"/>
  <c r="J103" i="3"/>
  <c r="J3" i="3"/>
  <c r="K38" i="3"/>
  <c r="K87" i="3"/>
  <c r="K47" i="3"/>
  <c r="K51" i="3"/>
  <c r="K55" i="3"/>
  <c r="L41" i="3"/>
  <c r="L118" i="3"/>
  <c r="M104" i="3"/>
  <c r="O62" i="3"/>
  <c r="V117" i="3"/>
  <c r="U117" i="3"/>
  <c r="P117" i="3"/>
  <c r="M117" i="3"/>
  <c r="L117" i="3"/>
  <c r="K117" i="3"/>
  <c r="N117" i="3"/>
  <c r="H117" i="3"/>
  <c r="O117" i="3"/>
  <c r="Q117" i="3"/>
  <c r="V28" i="3"/>
  <c r="U28" i="3"/>
  <c r="P28" i="3"/>
  <c r="M28" i="3"/>
  <c r="L28" i="3"/>
  <c r="K28" i="3"/>
  <c r="H28" i="3"/>
  <c r="O28" i="3"/>
  <c r="V100" i="3"/>
  <c r="U100" i="3"/>
  <c r="P100" i="3"/>
  <c r="M100" i="3"/>
  <c r="N100" i="3"/>
  <c r="L100" i="3"/>
  <c r="K100" i="3"/>
  <c r="Q100" i="3"/>
  <c r="O100" i="3"/>
  <c r="H100" i="3"/>
  <c r="V60" i="3"/>
  <c r="U60" i="3"/>
  <c r="P60" i="3"/>
  <c r="O60" i="3"/>
  <c r="M60" i="3"/>
  <c r="L60" i="3"/>
  <c r="Q60" i="3"/>
  <c r="K60" i="3"/>
  <c r="N60" i="3"/>
  <c r="H60" i="3"/>
  <c r="V52" i="3"/>
  <c r="U52" i="3"/>
  <c r="P52" i="3"/>
  <c r="O52" i="3"/>
  <c r="M52" i="3"/>
  <c r="Q52" i="3"/>
  <c r="L52" i="3"/>
  <c r="K52" i="3"/>
  <c r="H52" i="3"/>
  <c r="V115" i="3"/>
  <c r="U115" i="3"/>
  <c r="P115" i="3"/>
  <c r="O115" i="3"/>
  <c r="M115" i="3"/>
  <c r="L115" i="3"/>
  <c r="N115" i="3"/>
  <c r="K115" i="3"/>
  <c r="H115" i="3"/>
  <c r="Q115" i="3"/>
  <c r="V48" i="3"/>
  <c r="U48" i="3"/>
  <c r="P48" i="3"/>
  <c r="O48" i="3"/>
  <c r="M48" i="3"/>
  <c r="L48" i="3"/>
  <c r="Q48" i="3"/>
  <c r="K48" i="3"/>
  <c r="N48" i="3"/>
  <c r="H48" i="3"/>
  <c r="V98" i="3"/>
  <c r="U98" i="3"/>
  <c r="P98" i="3"/>
  <c r="O98" i="3"/>
  <c r="M98" i="3"/>
  <c r="L98" i="3"/>
  <c r="Q98" i="3"/>
  <c r="K98" i="3"/>
  <c r="H98" i="3"/>
  <c r="V20" i="3"/>
  <c r="U20" i="3"/>
  <c r="P20" i="3"/>
  <c r="O20" i="3"/>
  <c r="M20" i="3"/>
  <c r="L20" i="3"/>
  <c r="Q20" i="3"/>
  <c r="N20" i="3"/>
  <c r="K20" i="3"/>
  <c r="H20" i="3"/>
  <c r="V74" i="3"/>
  <c r="U74" i="3"/>
  <c r="P74" i="3"/>
  <c r="O74" i="3"/>
  <c r="M74" i="3"/>
  <c r="L74" i="3"/>
  <c r="Q74" i="3"/>
  <c r="K74" i="3"/>
  <c r="N74" i="3"/>
  <c r="H74" i="3"/>
  <c r="E94" i="3"/>
  <c r="E2" i="3"/>
  <c r="E81" i="3"/>
  <c r="E25" i="3"/>
  <c r="E89" i="3"/>
  <c r="E39" i="3"/>
  <c r="F122" i="3"/>
  <c r="F92" i="3"/>
  <c r="F4" i="3"/>
  <c r="F10" i="3"/>
  <c r="F64" i="3"/>
  <c r="F61" i="3"/>
  <c r="F91" i="3"/>
  <c r="F85" i="3"/>
  <c r="F26" i="3"/>
  <c r="F79" i="3"/>
  <c r="F55" i="3"/>
  <c r="G119" i="3"/>
  <c r="G111" i="3"/>
  <c r="G37" i="3"/>
  <c r="G115" i="3"/>
  <c r="G50" i="3"/>
  <c r="G24" i="3"/>
  <c r="H86" i="3"/>
  <c r="H4" i="3"/>
  <c r="H25" i="3"/>
  <c r="H62" i="3"/>
  <c r="J100" i="3"/>
  <c r="J94" i="3"/>
  <c r="J88" i="3"/>
  <c r="J80" i="3"/>
  <c r="J73" i="3"/>
  <c r="K36" i="3"/>
  <c r="K37" i="3"/>
  <c r="K54" i="3"/>
  <c r="K80" i="3"/>
  <c r="L104" i="3"/>
  <c r="L54" i="3"/>
  <c r="N24" i="3"/>
  <c r="P38" i="3"/>
  <c r="U41" i="3"/>
  <c r="U107" i="3"/>
  <c r="V107" i="3"/>
  <c r="Q107" i="3"/>
  <c r="M107" i="3"/>
  <c r="L107" i="3"/>
  <c r="K107" i="3"/>
  <c r="P107" i="3"/>
  <c r="J107" i="3"/>
  <c r="N107" i="3"/>
  <c r="G107" i="3"/>
  <c r="O107" i="3"/>
  <c r="U49" i="3"/>
  <c r="O49" i="3"/>
  <c r="V49" i="3"/>
  <c r="Q49" i="3"/>
  <c r="L49" i="3"/>
  <c r="K49" i="3"/>
  <c r="J49" i="3"/>
  <c r="M49" i="3"/>
  <c r="G49" i="3"/>
  <c r="N49" i="3"/>
  <c r="P49" i="3"/>
  <c r="U31" i="3"/>
  <c r="O31" i="3"/>
  <c r="Q31" i="3"/>
  <c r="V31" i="3"/>
  <c r="L31" i="3"/>
  <c r="K31" i="3"/>
  <c r="J31" i="3"/>
  <c r="G31" i="3"/>
  <c r="P31" i="3"/>
  <c r="N31" i="3"/>
  <c r="U72" i="3"/>
  <c r="O72" i="3"/>
  <c r="Q72" i="3"/>
  <c r="M72" i="3"/>
  <c r="L72" i="3"/>
  <c r="K72" i="3"/>
  <c r="P72" i="3"/>
  <c r="J72" i="3"/>
  <c r="N72" i="3"/>
  <c r="G72" i="3"/>
  <c r="V72" i="3"/>
  <c r="U108" i="3"/>
  <c r="O108" i="3"/>
  <c r="V108" i="3"/>
  <c r="Q108" i="3"/>
  <c r="L108" i="3"/>
  <c r="K108" i="3"/>
  <c r="J108" i="3"/>
  <c r="M108" i="3"/>
  <c r="G108" i="3"/>
  <c r="N108" i="3"/>
  <c r="P108" i="3"/>
  <c r="U66" i="3"/>
  <c r="O66" i="3"/>
  <c r="V66" i="3"/>
  <c r="Q66" i="3"/>
  <c r="L66" i="3"/>
  <c r="K66" i="3"/>
  <c r="J66" i="3"/>
  <c r="G66" i="3"/>
  <c r="P66" i="3"/>
  <c r="N66" i="3"/>
  <c r="U53" i="3"/>
  <c r="O53" i="3"/>
  <c r="V53" i="3"/>
  <c r="Q53" i="3"/>
  <c r="M53" i="3"/>
  <c r="K53" i="3"/>
  <c r="P53" i="3"/>
  <c r="J53" i="3"/>
  <c r="N53" i="3"/>
  <c r="G53" i="3"/>
  <c r="U6" i="3"/>
  <c r="O6" i="3"/>
  <c r="V6" i="3"/>
  <c r="Q6" i="3"/>
  <c r="K6" i="3"/>
  <c r="J6" i="3"/>
  <c r="M6" i="3"/>
  <c r="L6" i="3"/>
  <c r="G6" i="3"/>
  <c r="N6" i="3"/>
  <c r="P6" i="3"/>
  <c r="U99" i="3"/>
  <c r="O99" i="3"/>
  <c r="Q99" i="3"/>
  <c r="V99" i="3"/>
  <c r="K99" i="3"/>
  <c r="J99" i="3"/>
  <c r="G99" i="3"/>
  <c r="P99" i="3"/>
  <c r="L99" i="3"/>
  <c r="N99" i="3"/>
  <c r="U8" i="3"/>
  <c r="O8" i="3"/>
  <c r="Q8" i="3"/>
  <c r="M8" i="3"/>
  <c r="K8" i="3"/>
  <c r="P8" i="3"/>
  <c r="J8" i="3"/>
  <c r="N8" i="3"/>
  <c r="G8" i="3"/>
  <c r="V8" i="3"/>
  <c r="L8" i="3"/>
  <c r="G23" i="3"/>
  <c r="G63" i="3"/>
  <c r="H107" i="3"/>
  <c r="H23" i="3"/>
  <c r="H29" i="3"/>
  <c r="J15" i="3"/>
  <c r="J111" i="3"/>
  <c r="J71" i="3"/>
  <c r="J76" i="3"/>
  <c r="J22" i="3"/>
  <c r="J78" i="3"/>
  <c r="K84" i="3"/>
  <c r="K82" i="3"/>
  <c r="K88" i="3"/>
  <c r="K26" i="3"/>
  <c r="L121" i="3"/>
  <c r="L110" i="3"/>
  <c r="L88" i="3"/>
  <c r="M15" i="3"/>
  <c r="M73" i="3"/>
  <c r="N63" i="3"/>
  <c r="P36" i="3"/>
  <c r="U42" i="3"/>
  <c r="AS670" i="2"/>
  <c r="AS734" i="2"/>
  <c r="AS603" i="2"/>
  <c r="AS273" i="2"/>
  <c r="AT719" i="2"/>
  <c r="AT572" i="2"/>
  <c r="AU572" i="2"/>
  <c r="AU497" i="2"/>
  <c r="AU238" i="2"/>
  <c r="AU413" i="2"/>
  <c r="AS143" i="2"/>
  <c r="AS113" i="2"/>
  <c r="AS254" i="2"/>
  <c r="AS720" i="2"/>
  <c r="AS16" i="2"/>
  <c r="AT497" i="2"/>
  <c r="AT317" i="2"/>
  <c r="AT449" i="2"/>
  <c r="AT713" i="2"/>
  <c r="AT352" i="2"/>
  <c r="AT635" i="2"/>
  <c r="AR536" i="2"/>
  <c r="AR347" i="2"/>
  <c r="AR173" i="2"/>
  <c r="AR67" i="2"/>
  <c r="AR481" i="2"/>
  <c r="AR110" i="2"/>
  <c r="AS612" i="2"/>
  <c r="AS519" i="2"/>
  <c r="AS471" i="2"/>
  <c r="AS478" i="2"/>
  <c r="AS536" i="2"/>
  <c r="AS331" i="2"/>
  <c r="AS699" i="2"/>
  <c r="AS41" i="2"/>
  <c r="AS222" i="2"/>
  <c r="AS479" i="2"/>
  <c r="AS592" i="2"/>
  <c r="AS422" i="2"/>
  <c r="AS73" i="2"/>
  <c r="AS259" i="2"/>
  <c r="AS539" i="2"/>
  <c r="AS445" i="2"/>
  <c r="AS81" i="2"/>
  <c r="AS501" i="2"/>
  <c r="AS323" i="2"/>
  <c r="AS173" i="2"/>
  <c r="AS319" i="2"/>
  <c r="AS569" i="2"/>
  <c r="AS502" i="2"/>
  <c r="AS496" i="2"/>
  <c r="AS61" i="2"/>
  <c r="AS415" i="2"/>
  <c r="AS702" i="2"/>
  <c r="AS586" i="2"/>
  <c r="AT117" i="2"/>
  <c r="AT216" i="2"/>
  <c r="AT54" i="2"/>
  <c r="AT291" i="2"/>
  <c r="AT452" i="2"/>
  <c r="AS721" i="2"/>
  <c r="AS679" i="2"/>
  <c r="AS599" i="2"/>
  <c r="AS543" i="2"/>
  <c r="AS652" i="2"/>
  <c r="AS575" i="2"/>
  <c r="AS658" i="2"/>
  <c r="AS684" i="2"/>
  <c r="AS555" i="2"/>
  <c r="AS347" i="2"/>
  <c r="AS441" i="2"/>
  <c r="AS6" i="2"/>
  <c r="AS678" i="2"/>
  <c r="AS689" i="2"/>
  <c r="AS675" i="2"/>
  <c r="AS573" i="2"/>
  <c r="AS593" i="2"/>
  <c r="AS443" i="2"/>
  <c r="AS318" i="2"/>
  <c r="AS107" i="2"/>
  <c r="AS588" i="2"/>
  <c r="AS43" i="2"/>
  <c r="AS105" i="2"/>
  <c r="AS146" i="2"/>
  <c r="AS29" i="2"/>
  <c r="AS137" i="2"/>
  <c r="AT266" i="2"/>
  <c r="AT58" i="2"/>
  <c r="AT180" i="2"/>
  <c r="AT292" i="2"/>
  <c r="AT103" i="2"/>
  <c r="AR543" i="2"/>
  <c r="AR592" i="2"/>
  <c r="AR259" i="2"/>
  <c r="AU719" i="2"/>
  <c r="AU339" i="2"/>
  <c r="AU214" i="2"/>
  <c r="AU180" i="2"/>
  <c r="AS724" i="2"/>
  <c r="AS668" i="2"/>
  <c r="AS653" i="2"/>
  <c r="AS396" i="2"/>
  <c r="AS215" i="2"/>
  <c r="AS687" i="2"/>
  <c r="AS218" i="2"/>
  <c r="AS549" i="2"/>
  <c r="AS564" i="2"/>
  <c r="AS176" i="2"/>
  <c r="AS545" i="2"/>
  <c r="AS395" i="2"/>
  <c r="AS86" i="2"/>
  <c r="AS595" i="2"/>
  <c r="AS394" i="2"/>
  <c r="AS95" i="2"/>
  <c r="AS272" i="2"/>
  <c r="AT339" i="2"/>
  <c r="AT76" i="2"/>
  <c r="AT101" i="2"/>
  <c r="AT68" i="2"/>
  <c r="AT287" i="2"/>
  <c r="AR575" i="2"/>
  <c r="AR222" i="2"/>
  <c r="AR441" i="2"/>
  <c r="AR501" i="2"/>
  <c r="AR319" i="2"/>
  <c r="AR418" i="2"/>
  <c r="AR427" i="2"/>
  <c r="AR571" i="2"/>
  <c r="AR2" i="2"/>
  <c r="AR524" i="2"/>
  <c r="AR5" i="2"/>
  <c r="AR455" i="2"/>
  <c r="AR666" i="2"/>
  <c r="AU728" i="2"/>
  <c r="AS660" i="2"/>
  <c r="AS576" i="2"/>
  <c r="AS723" i="2"/>
  <c r="AS284" i="2"/>
  <c r="AS512" i="2"/>
  <c r="AS434" i="2"/>
  <c r="AS590" i="2"/>
  <c r="AS280" i="2"/>
  <c r="AS521" i="2"/>
  <c r="AS540" i="2"/>
  <c r="AS690" i="2"/>
  <c r="AS133" i="2"/>
  <c r="AS212" i="2"/>
  <c r="AS716" i="2"/>
  <c r="AS637" i="2"/>
  <c r="AS289" i="2"/>
  <c r="AS301" i="2"/>
  <c r="AS491" i="2"/>
  <c r="AS350" i="2"/>
  <c r="AS368" i="2"/>
  <c r="AS552" i="2"/>
  <c r="AS320" i="2"/>
  <c r="AS108" i="2"/>
  <c r="AS618" i="2"/>
  <c r="AS193" i="2"/>
  <c r="AT238" i="2"/>
  <c r="AT194" i="2"/>
  <c r="AT705" i="2"/>
  <c r="AT520" i="2"/>
  <c r="AT617" i="2"/>
  <c r="AT13" i="2"/>
  <c r="AR555" i="2"/>
  <c r="AR6" i="2"/>
  <c r="AR445" i="2"/>
  <c r="AR451" i="2"/>
  <c r="AR508" i="2"/>
  <c r="AR10" i="2"/>
  <c r="AR407" i="2"/>
  <c r="AR367" i="2"/>
  <c r="AR408" i="2"/>
  <c r="AS421" i="2"/>
  <c r="AS405" i="2"/>
  <c r="AS316" i="2"/>
  <c r="AS148" i="2"/>
  <c r="AS40" i="2"/>
  <c r="AS125" i="2"/>
  <c r="AS611" i="2"/>
  <c r="AS629" i="2"/>
  <c r="AS207" i="2"/>
  <c r="AS587" i="2"/>
  <c r="AS210" i="2"/>
  <c r="AS163" i="2"/>
  <c r="AS338" i="2"/>
  <c r="AS306" i="2"/>
  <c r="AS591" i="2"/>
  <c r="AS156" i="2"/>
  <c r="AS600" i="2"/>
  <c r="AS722" i="2"/>
  <c r="AS428" i="2"/>
  <c r="AS568" i="2"/>
  <c r="AS84" i="2"/>
  <c r="AS483" i="2"/>
  <c r="AT214" i="2"/>
  <c r="AT167" i="2"/>
  <c r="AT463" i="2"/>
  <c r="AT232" i="2"/>
  <c r="AT271" i="2"/>
  <c r="AR478" i="2"/>
  <c r="AU515" i="2"/>
  <c r="AS467" i="2"/>
  <c r="AS457" i="2"/>
  <c r="AS516" i="2"/>
  <c r="AS358" i="2"/>
  <c r="AS64" i="2"/>
  <c r="AS263" i="2"/>
  <c r="AS206" i="2"/>
  <c r="AS387" i="2"/>
  <c r="AS627" i="2"/>
  <c r="AS260" i="2"/>
  <c r="AS35" i="2"/>
  <c r="AS351" i="2"/>
  <c r="AS189" i="2"/>
  <c r="AS50" i="2"/>
  <c r="AS149" i="2"/>
  <c r="AS732" i="2"/>
  <c r="AS688" i="2"/>
  <c r="AS701" i="2"/>
  <c r="AS601" i="2"/>
  <c r="AS715" i="2"/>
  <c r="AS150" i="2"/>
  <c r="AS96" i="2"/>
  <c r="AS198" i="2"/>
  <c r="AS344" i="2"/>
  <c r="AS268" i="2"/>
  <c r="AS23" i="2"/>
  <c r="AT583" i="2"/>
  <c r="AT346" i="2"/>
  <c r="AT604" i="2"/>
  <c r="AT468" i="2"/>
  <c r="AT302" i="2"/>
  <c r="AR479" i="2"/>
  <c r="AR73" i="2"/>
  <c r="AR323" i="2"/>
  <c r="AR656" i="2"/>
  <c r="AR628" i="2"/>
  <c r="AS703" i="2"/>
  <c r="AS364" i="2"/>
  <c r="AS295" i="2"/>
  <c r="AS607" i="2"/>
  <c r="AS299" i="2"/>
  <c r="AS49" i="2"/>
  <c r="AS707" i="2"/>
  <c r="AS269" i="2"/>
  <c r="AS399" i="2"/>
  <c r="AS681" i="2"/>
  <c r="AS694" i="2"/>
  <c r="AS669" i="2"/>
  <c r="AS505" i="2"/>
  <c r="AS486" i="2"/>
  <c r="AS674" i="2"/>
  <c r="AS655" i="2"/>
  <c r="AS231" i="2"/>
  <c r="AS577" i="2"/>
  <c r="AS533" i="2"/>
  <c r="AS85" i="2"/>
  <c r="AS175" i="2"/>
  <c r="AS372" i="2"/>
  <c r="AS437" i="2"/>
  <c r="AS99" i="2"/>
  <c r="AS602" i="2"/>
  <c r="AS258" i="2"/>
  <c r="AS342" i="2"/>
  <c r="AS181" i="2"/>
  <c r="AT335" i="2"/>
  <c r="AT109" i="2"/>
  <c r="AT671" i="2"/>
  <c r="AT97" i="2"/>
  <c r="AT169" i="2"/>
  <c r="AS718" i="2"/>
  <c r="AS469" i="2"/>
  <c r="AS487" i="2"/>
  <c r="AS630" i="2"/>
  <c r="AS278" i="2"/>
  <c r="AS436" i="2"/>
  <c r="AS300" i="2"/>
  <c r="AS706" i="2"/>
  <c r="AS717" i="2"/>
  <c r="AS625" i="2"/>
  <c r="AS494" i="2"/>
  <c r="AS648" i="2"/>
  <c r="AS371" i="2"/>
  <c r="AS356" i="2"/>
  <c r="AS632" i="2"/>
  <c r="AS227" i="2"/>
  <c r="AS321" i="2"/>
  <c r="AS385" i="2"/>
  <c r="AS183" i="2"/>
  <c r="AS695" i="2"/>
  <c r="AS698" i="2"/>
  <c r="AS37" i="2"/>
  <c r="AS383" i="2"/>
  <c r="AS39" i="2"/>
  <c r="AS538" i="2"/>
  <c r="AS663" i="2"/>
  <c r="AT515" i="2"/>
  <c r="AT485" i="2"/>
  <c r="AT162" i="2"/>
  <c r="AT184" i="2"/>
  <c r="AT77" i="2"/>
  <c r="AS641" i="2"/>
  <c r="AS104" i="2"/>
  <c r="AS257" i="2"/>
  <c r="AS730" i="2"/>
  <c r="AS87" i="2"/>
  <c r="AS731" i="2"/>
  <c r="AS359" i="2"/>
  <c r="AS551" i="2"/>
  <c r="AS341" i="2"/>
  <c r="AS528" i="2"/>
  <c r="AS315" i="2"/>
  <c r="AS93" i="2"/>
  <c r="AS475" i="2"/>
  <c r="AS696" i="2"/>
  <c r="AS685" i="2"/>
  <c r="AS725" i="2"/>
  <c r="AS582" i="2"/>
  <c r="AS349" i="2"/>
  <c r="AS141" i="2"/>
  <c r="AS33" i="2"/>
  <c r="AS122" i="2"/>
  <c r="AS672" i="2"/>
  <c r="AS673" i="2"/>
  <c r="AS529" i="2"/>
  <c r="AS398" i="2"/>
  <c r="AT413" i="2"/>
  <c r="AT527" i="2"/>
  <c r="AT645" i="2"/>
  <c r="AT264" i="2"/>
  <c r="AT438" i="2"/>
  <c r="AT186" i="2"/>
  <c r="AR331" i="2"/>
  <c r="AR41" i="2"/>
  <c r="AR422" i="2"/>
  <c r="AR81" i="2"/>
  <c r="AR522" i="2"/>
  <c r="AS550" i="2"/>
  <c r="AS708" i="2"/>
  <c r="AS255" i="2"/>
  <c r="AS65" i="2"/>
  <c r="AS509" i="2"/>
  <c r="AS294" i="2"/>
  <c r="AS560" i="2"/>
  <c r="AS585" i="2"/>
  <c r="AS676" i="2"/>
  <c r="AS719" i="2"/>
  <c r="AS497" i="2"/>
  <c r="AS413" i="2"/>
  <c r="AS728" i="2"/>
  <c r="AS214" i="2"/>
  <c r="AS266" i="2"/>
  <c r="AS117" i="2"/>
  <c r="AS527" i="2"/>
  <c r="AS42" i="2"/>
  <c r="AS167" i="2"/>
  <c r="AS346" i="2"/>
  <c r="AS109" i="2"/>
  <c r="AS691" i="2"/>
  <c r="AS558" i="2"/>
  <c r="AS31" i="2"/>
  <c r="AS253" i="2"/>
  <c r="AS406" i="2"/>
  <c r="AT728" i="2"/>
  <c r="AT42" i="2"/>
  <c r="AT9" i="2"/>
  <c r="AT70" i="2"/>
  <c r="AT34" i="2"/>
  <c r="AT336" i="2"/>
  <c r="AS239" i="2"/>
  <c r="AS450" i="2"/>
  <c r="AS121" i="2"/>
  <c r="AS544" i="2"/>
  <c r="AS610" i="2"/>
  <c r="AS429" i="2"/>
  <c r="AS532" i="2"/>
  <c r="AS693" i="2"/>
  <c r="AS400" i="2"/>
  <c r="AS572" i="2"/>
  <c r="AS238" i="2"/>
  <c r="AS515" i="2"/>
  <c r="AV515" i="2" s="1"/>
  <c r="AS339" i="2"/>
  <c r="AS583" i="2"/>
  <c r="AS335" i="2"/>
  <c r="AS317" i="2"/>
  <c r="AS194" i="2"/>
  <c r="AS485" i="2"/>
  <c r="AS76" i="2"/>
  <c r="AS58" i="2"/>
  <c r="AS451" i="2"/>
  <c r="AS656" i="2"/>
  <c r="AS495" i="2"/>
  <c r="AS67" i="2"/>
  <c r="AS418" i="2"/>
  <c r="AS330" i="2"/>
  <c r="AS140" i="2"/>
  <c r="AS522" i="2"/>
  <c r="AS427" i="2"/>
  <c r="AS508" i="2"/>
  <c r="AS615" i="2"/>
  <c r="AS571" i="2"/>
  <c r="AS481" i="2"/>
  <c r="AS10" i="2"/>
  <c r="AS2" i="2"/>
  <c r="AS407" i="2"/>
  <c r="AS524" i="2"/>
  <c r="AS367" i="2"/>
  <c r="AS5" i="2"/>
  <c r="AS643" i="2"/>
  <c r="AS307" i="2"/>
  <c r="AS455" i="2"/>
  <c r="AS628" i="2"/>
  <c r="AS402" i="2"/>
  <c r="AS110" i="2"/>
  <c r="AS666" i="2"/>
  <c r="AS408" i="2"/>
  <c r="AT585" i="2"/>
  <c r="AT706" i="2"/>
  <c r="AT717" i="2"/>
  <c r="AT625" i="2"/>
  <c r="AT494" i="2"/>
  <c r="AT648" i="2"/>
  <c r="AT371" i="2"/>
  <c r="AT356" i="2"/>
  <c r="AT632" i="2"/>
  <c r="AT227" i="2"/>
  <c r="AT321" i="2"/>
  <c r="AT385" i="2"/>
  <c r="AT183" i="2"/>
  <c r="AT695" i="2"/>
  <c r="AT698" i="2"/>
  <c r="AT326" i="2"/>
  <c r="AT79" i="2"/>
  <c r="AT657" i="2"/>
  <c r="AT709" i="2"/>
  <c r="AT554" i="2"/>
  <c r="AT376" i="2"/>
  <c r="AT393" i="2"/>
  <c r="AT333" i="2"/>
  <c r="AT270" i="2"/>
  <c r="AT279" i="2"/>
  <c r="AT281" i="2"/>
  <c r="AT354" i="2"/>
  <c r="AT240" i="2"/>
  <c r="AT596" i="2"/>
  <c r="AT275" i="2"/>
  <c r="AT649" i="2"/>
  <c r="AT127" i="2"/>
  <c r="AT616" i="2"/>
  <c r="AT431" i="2"/>
  <c r="AT424" i="2"/>
  <c r="AT386" i="2"/>
  <c r="AT314" i="2"/>
  <c r="AT27" i="2"/>
  <c r="AT433" i="2"/>
  <c r="AT580" i="2"/>
  <c r="AT14" i="2"/>
  <c r="AT711" i="2"/>
  <c r="AT659" i="2"/>
  <c r="AT204" i="2"/>
  <c r="AT217" i="2"/>
  <c r="AS473" i="2"/>
  <c r="AS523" i="2"/>
  <c r="AS403" i="2"/>
  <c r="AS622" i="2"/>
  <c r="AS56" i="2"/>
  <c r="AS94" i="2"/>
  <c r="AS139" i="2"/>
  <c r="AS30" i="2"/>
  <c r="AS83" i="2"/>
  <c r="AS513" i="2"/>
  <c r="AS74" i="2"/>
  <c r="AS288" i="2"/>
  <c r="AS623" i="2"/>
  <c r="AS91" i="2"/>
  <c r="AS21" i="2"/>
  <c r="AS461" i="2"/>
  <c r="AS116" i="2"/>
  <c r="AS514" i="2"/>
  <c r="AS11" i="2"/>
  <c r="AS380" i="2"/>
  <c r="AS608" i="2"/>
  <c r="AS114" i="2"/>
  <c r="AS548" i="2"/>
  <c r="AS256" i="2"/>
  <c r="AS112" i="2"/>
  <c r="AS276" i="2"/>
  <c r="AS525" i="2"/>
  <c r="AS201" i="2"/>
  <c r="AS636" i="2"/>
  <c r="AS589" i="2"/>
  <c r="AS366" i="2"/>
  <c r="AS430" i="2"/>
  <c r="AS57" i="2"/>
  <c r="AS211" i="2"/>
  <c r="AS506" i="2"/>
  <c r="AS448" i="2"/>
  <c r="AS419" i="2"/>
  <c r="AS619" i="2"/>
  <c r="AS605" i="2"/>
  <c r="AS242" i="2"/>
  <c r="AS414" i="2"/>
  <c r="AS267" i="2"/>
  <c r="AS348" i="2"/>
  <c r="AS226" i="2"/>
  <c r="AS208" i="2"/>
  <c r="AS444" i="2"/>
  <c r="AS234" i="2"/>
  <c r="AS440" i="2"/>
  <c r="AS579" i="2"/>
  <c r="AS345" i="2"/>
  <c r="AS420" i="2"/>
  <c r="AS297" i="2"/>
  <c r="AT693" i="2"/>
  <c r="AT551" i="2"/>
  <c r="AT676" i="2"/>
  <c r="AT400" i="2"/>
  <c r="AT341" i="2"/>
  <c r="AT528" i="2"/>
  <c r="AT315" i="2"/>
  <c r="AT93" i="2"/>
  <c r="AT475" i="2"/>
  <c r="AT696" i="2"/>
  <c r="AT685" i="2"/>
  <c r="AT725" i="2"/>
  <c r="AT582" i="2"/>
  <c r="AT349" i="2"/>
  <c r="AT141" i="2"/>
  <c r="AT33" i="2"/>
  <c r="AT500" i="2"/>
  <c r="AT177" i="2"/>
  <c r="AT412" i="2"/>
  <c r="AT82" i="2"/>
  <c r="AT12" i="2"/>
  <c r="AT170" i="2"/>
  <c r="AT574" i="2"/>
  <c r="AT647" i="2"/>
  <c r="AT373" i="2"/>
  <c r="AT248" i="2"/>
  <c r="AT52" i="2"/>
  <c r="AT18" i="2"/>
  <c r="AT360" i="2"/>
  <c r="AT221" i="2"/>
  <c r="AT236" i="2"/>
  <c r="AT556" i="2"/>
  <c r="AT20" i="2"/>
  <c r="AS442" i="2"/>
  <c r="AS277" i="2"/>
  <c r="AS410" i="2"/>
  <c r="AS631" i="2"/>
  <c r="AS609" i="2"/>
  <c r="AS613" i="2"/>
  <c r="AS667" i="2"/>
  <c r="AS446" i="2"/>
  <c r="AS466" i="2"/>
  <c r="AS343" i="2"/>
  <c r="AS480" i="2"/>
  <c r="AS498" i="2"/>
  <c r="AS8" i="2"/>
  <c r="AS290" i="2"/>
  <c r="AS650" i="2"/>
  <c r="AS98" i="2"/>
  <c r="AS188" i="2"/>
  <c r="AS132" i="2"/>
  <c r="AS404" i="2"/>
  <c r="AS562" i="2"/>
  <c r="AS46" i="2"/>
  <c r="AS71" i="2"/>
  <c r="AS187" i="2"/>
  <c r="AS642" i="2"/>
  <c r="AS131" i="2"/>
  <c r="AS470" i="2"/>
  <c r="AS474" i="2"/>
  <c r="AS439" i="2"/>
  <c r="AS244" i="2"/>
  <c r="AS47" i="2"/>
  <c r="AS261" i="2"/>
  <c r="AS246" i="2"/>
  <c r="AS459" i="2"/>
  <c r="AS638" i="2"/>
  <c r="AS327" i="2"/>
  <c r="AS120" i="2"/>
  <c r="AS106" i="2"/>
  <c r="AS48" i="2"/>
  <c r="AS205" i="2"/>
  <c r="AS282" i="2"/>
  <c r="AS15" i="2"/>
  <c r="AS233" i="2"/>
  <c r="AS75" i="2"/>
  <c r="AS397" i="2"/>
  <c r="AS145" i="2"/>
  <c r="AS66" i="2"/>
  <c r="AS542" i="2"/>
  <c r="AS379" i="2"/>
  <c r="AS390" i="2"/>
  <c r="AT683" i="2"/>
  <c r="AT651" i="2"/>
  <c r="AT697" i="2"/>
  <c r="AT606" i="2"/>
  <c r="AT639" i="2"/>
  <c r="AT626" i="2"/>
  <c r="AT553" i="2"/>
  <c r="AT334" i="2"/>
  <c r="AT578" i="2"/>
  <c r="AT353" i="2"/>
  <c r="AT128" i="2"/>
  <c r="AT51" i="2"/>
  <c r="AT158" i="2"/>
  <c r="AT219" i="2"/>
  <c r="AT677" i="2"/>
  <c r="AT493" i="2"/>
  <c r="AT499" i="2"/>
  <c r="AT384" i="2"/>
  <c r="AT32" i="2"/>
  <c r="AT692" i="2"/>
  <c r="AT686" i="2"/>
  <c r="AT362" i="2"/>
  <c r="AT274" i="2"/>
  <c r="AT171" i="2"/>
  <c r="AT426" i="2"/>
  <c r="AT597" i="2"/>
  <c r="AT224" i="2"/>
  <c r="AT174" i="2"/>
  <c r="AT19" i="2"/>
  <c r="AT377" i="2"/>
  <c r="AT135" i="2"/>
  <c r="AT152" i="2"/>
  <c r="AT285" i="2"/>
  <c r="AT369" i="2"/>
  <c r="AT621" i="2"/>
  <c r="AT243" i="2"/>
  <c r="AS584" i="2"/>
  <c r="AS634" i="2"/>
  <c r="AS714" i="2"/>
  <c r="AS199" i="2"/>
  <c r="AS476" i="2"/>
  <c r="AS382" i="2"/>
  <c r="AS196" i="2"/>
  <c r="AS646" i="2"/>
  <c r="AS153" i="2"/>
  <c r="AS329" i="2"/>
  <c r="AS157" i="2"/>
  <c r="AS252" i="2"/>
  <c r="AS503" i="2"/>
  <c r="AS235" i="2"/>
  <c r="AS136" i="2"/>
  <c r="AS155" i="2"/>
  <c r="AS624" i="2"/>
  <c r="AS337" i="2"/>
  <c r="AS357" i="2"/>
  <c r="AS262" i="2"/>
  <c r="AS484" i="2"/>
  <c r="AS44" i="2"/>
  <c r="AS265" i="2"/>
  <c r="AS460" i="2"/>
  <c r="AS283" i="2"/>
  <c r="AS24" i="2"/>
  <c r="AS567" i="2"/>
  <c r="AS534" i="2"/>
  <c r="AS182" i="2"/>
  <c r="AS340" i="2"/>
  <c r="AS614" i="2"/>
  <c r="AS28" i="2"/>
  <c r="AS123" i="2"/>
  <c r="AS247" i="2"/>
  <c r="AS80" i="2"/>
  <c r="AS547" i="2"/>
  <c r="AS228" i="2"/>
  <c r="AS89" i="2"/>
  <c r="AS22" i="2"/>
  <c r="AS100" i="2"/>
  <c r="AS151" i="2"/>
  <c r="AT612" i="2"/>
  <c r="AT721" i="2"/>
  <c r="AT519" i="2"/>
  <c r="AT679" i="2"/>
  <c r="AT471" i="2"/>
  <c r="AT599" i="2"/>
  <c r="AT478" i="2"/>
  <c r="AT543" i="2"/>
  <c r="AT536" i="2"/>
  <c r="AT652" i="2"/>
  <c r="AT331" i="2"/>
  <c r="AT575" i="2"/>
  <c r="AT699" i="2"/>
  <c r="AT658" i="2"/>
  <c r="AT41" i="2"/>
  <c r="AT684" i="2"/>
  <c r="AT222" i="2"/>
  <c r="AT555" i="2"/>
  <c r="AT479" i="2"/>
  <c r="AT347" i="2"/>
  <c r="AT592" i="2"/>
  <c r="AT441" i="2"/>
  <c r="AT422" i="2"/>
  <c r="AT6" i="2"/>
  <c r="AT73" i="2"/>
  <c r="AT259" i="2"/>
  <c r="AT539" i="2"/>
  <c r="AT445" i="2"/>
  <c r="AT81" i="2"/>
  <c r="AT501" i="2"/>
  <c r="AT323" i="2"/>
  <c r="AT173" i="2"/>
  <c r="AT319" i="2"/>
  <c r="AT569" i="2"/>
  <c r="AT451" i="2"/>
  <c r="AT656" i="2"/>
  <c r="AT678" i="2"/>
  <c r="AT689" i="2"/>
  <c r="AT675" i="2"/>
  <c r="AT573" i="2"/>
  <c r="AT593" i="2"/>
  <c r="AT443" i="2"/>
  <c r="AT318" i="2"/>
  <c r="AT107" i="2"/>
  <c r="AT588" i="2"/>
  <c r="AT473" i="2"/>
  <c r="AT523" i="2"/>
  <c r="AT403" i="2"/>
  <c r="AT622" i="2"/>
  <c r="AT56" i="2"/>
  <c r="AT94" i="2"/>
  <c r="AT139" i="2"/>
  <c r="AT30" i="2"/>
  <c r="AT83" i="2"/>
  <c r="AT513" i="2"/>
  <c r="AT74" i="2"/>
  <c r="AT288" i="2"/>
  <c r="AT623" i="2"/>
  <c r="AT91" i="2"/>
  <c r="AT21" i="2"/>
  <c r="AT461" i="2"/>
  <c r="AT116" i="2"/>
  <c r="AT514" i="2"/>
  <c r="AT11" i="2"/>
  <c r="AT380" i="2"/>
  <c r="AT608" i="2"/>
  <c r="AT114" i="2"/>
  <c r="AT548" i="2"/>
  <c r="AT256" i="2"/>
  <c r="AT112" i="2"/>
  <c r="AT276" i="2"/>
  <c r="AT525" i="2"/>
  <c r="AT201" i="2"/>
  <c r="AT636" i="2"/>
  <c r="AT589" i="2"/>
  <c r="AT366" i="2"/>
  <c r="AT430" i="2"/>
  <c r="AT57" i="2"/>
  <c r="AT211" i="2"/>
  <c r="AT506" i="2"/>
  <c r="AT448" i="2"/>
  <c r="AT419" i="2"/>
  <c r="AT619" i="2"/>
  <c r="AT605" i="2"/>
  <c r="AT242" i="2"/>
  <c r="AT414" i="2"/>
  <c r="AT267" i="2"/>
  <c r="AT348" i="2"/>
  <c r="AT226" i="2"/>
  <c r="AT208" i="2"/>
  <c r="AT444" i="2"/>
  <c r="AT234" i="2"/>
  <c r="AT440" i="2"/>
  <c r="AT579" i="2"/>
  <c r="AT345" i="2"/>
  <c r="AT420" i="2"/>
  <c r="AT297" i="2"/>
  <c r="AS90" i="2"/>
  <c r="AS661" i="2"/>
  <c r="AS735" i="2"/>
  <c r="AS712" i="2"/>
  <c r="AS640" i="2"/>
  <c r="AS102" i="2"/>
  <c r="AS36" i="2"/>
  <c r="AS411" i="2"/>
  <c r="AS310" i="2"/>
  <c r="AS111" i="2"/>
  <c r="AS447" i="2"/>
  <c r="AS465" i="2"/>
  <c r="AS458" i="2"/>
  <c r="AS733" i="2"/>
  <c r="AS477" i="2"/>
  <c r="AS598" i="2"/>
  <c r="AS464" i="2"/>
  <c r="AS546" i="2"/>
  <c r="AS662" i="2"/>
  <c r="AS17" i="2"/>
  <c r="AS374" i="2"/>
  <c r="AS191" i="2"/>
  <c r="AS381" i="2"/>
  <c r="AS680" i="2"/>
  <c r="AS154" i="2"/>
  <c r="AS664" i="2"/>
  <c r="AS328" i="2"/>
  <c r="AS682" i="2"/>
  <c r="AS185" i="2"/>
  <c r="AS160" i="2"/>
  <c r="AS166" i="2"/>
  <c r="AS517" i="2"/>
  <c r="AS220" i="2"/>
  <c r="AS142" i="2"/>
  <c r="AS365" i="2"/>
  <c r="AS507" i="2"/>
  <c r="AS541" i="2"/>
  <c r="AS511" i="2"/>
  <c r="AS531" i="2"/>
  <c r="AS620" i="2"/>
  <c r="AS237" i="2"/>
  <c r="AS489" i="2"/>
  <c r="AS25" i="2"/>
  <c r="AS409" i="2"/>
  <c r="AS250" i="2"/>
  <c r="AS504" i="2"/>
  <c r="AS159" i="2"/>
  <c r="AS311" i="2"/>
  <c r="AS3" i="2"/>
  <c r="AS388" i="2"/>
  <c r="AS144" i="2"/>
  <c r="AS298" i="2"/>
  <c r="AS325" i="2"/>
  <c r="AS53" i="2"/>
  <c r="AS665" i="2"/>
  <c r="AS594" i="2"/>
  <c r="AT670" i="2"/>
  <c r="AT734" i="2"/>
  <c r="AT603" i="2"/>
  <c r="AT273" i="2"/>
  <c r="AT437" i="2"/>
  <c r="AT502" i="2"/>
  <c r="AT552" i="2"/>
  <c r="AT691" i="2"/>
  <c r="AT86" i="2"/>
  <c r="AT143" i="2"/>
  <c r="AT122" i="2"/>
  <c r="AT722" i="2"/>
  <c r="AT37" i="2"/>
  <c r="AT96" i="2"/>
  <c r="AT43" i="2"/>
  <c r="AT99" i="2"/>
  <c r="AT496" i="2"/>
  <c r="AT320" i="2"/>
  <c r="AT558" i="2"/>
  <c r="AT595" i="2"/>
  <c r="AT113" i="2"/>
  <c r="AT672" i="2"/>
  <c r="AT428" i="2"/>
  <c r="AT383" i="2"/>
  <c r="AT198" i="2"/>
  <c r="AT105" i="2"/>
  <c r="AT602" i="2"/>
  <c r="AS392" i="2"/>
  <c r="AS729" i="2"/>
  <c r="AS391" i="2"/>
  <c r="AS726" i="2"/>
  <c r="AS115" i="2"/>
  <c r="AS168" i="2"/>
  <c r="AS303" i="2"/>
  <c r="AS179" i="2"/>
  <c r="AS161" i="2"/>
  <c r="AS416" i="2"/>
  <c r="AS456" i="2"/>
  <c r="AS488" i="2"/>
  <c r="AS727" i="2"/>
  <c r="AS296" i="2"/>
  <c r="AS202" i="2"/>
  <c r="AS172" i="2"/>
  <c r="AS530" i="2"/>
  <c r="AS72" i="2"/>
  <c r="AS435" i="2"/>
  <c r="AS251" i="2"/>
  <c r="AS305" i="2"/>
  <c r="AS249" i="2"/>
  <c r="AS304" i="2"/>
  <c r="AS537" i="2"/>
  <c r="AS570" i="2"/>
  <c r="AS165" i="2"/>
  <c r="AS510" i="2"/>
  <c r="AS119" i="2"/>
  <c r="AS361" i="2"/>
  <c r="AS432" i="2"/>
  <c r="AS312" i="2"/>
  <c r="AS453" i="2"/>
  <c r="AS38" i="2"/>
  <c r="AS78" i="2"/>
  <c r="AS324" i="2"/>
  <c r="AS355" i="2"/>
  <c r="AS417" i="2"/>
  <c r="AS63" i="2"/>
  <c r="AS118" i="2"/>
  <c r="AS245" i="2"/>
  <c r="AS561" i="2"/>
  <c r="AT724" i="2"/>
  <c r="AT668" i="2"/>
  <c r="AT653" i="2"/>
  <c r="AT396" i="2"/>
  <c r="AT215" i="2"/>
  <c r="AT687" i="2"/>
  <c r="AT218" i="2"/>
  <c r="AT549" i="2"/>
  <c r="AT564" i="2"/>
  <c r="AT176" i="2"/>
  <c r="AT545" i="2"/>
  <c r="AT395" i="2"/>
  <c r="AT442" i="2"/>
  <c r="AT277" i="2"/>
  <c r="AT410" i="2"/>
  <c r="AT631" i="2"/>
  <c r="AT609" i="2"/>
  <c r="AT613" i="2"/>
  <c r="AT667" i="2"/>
  <c r="AT446" i="2"/>
  <c r="AT466" i="2"/>
  <c r="AT343" i="2"/>
  <c r="AT480" i="2"/>
  <c r="AT498" i="2"/>
  <c r="AT8" i="2"/>
  <c r="AT290" i="2"/>
  <c r="AT650" i="2"/>
  <c r="AT98" i="2"/>
  <c r="AT188" i="2"/>
  <c r="AT132" i="2"/>
  <c r="AT404" i="2"/>
  <c r="AT562" i="2"/>
  <c r="AT46" i="2"/>
  <c r="AT71" i="2"/>
  <c r="AT187" i="2"/>
  <c r="AT642" i="2"/>
  <c r="AT131" i="2"/>
  <c r="AS326" i="2"/>
  <c r="AS79" i="2"/>
  <c r="AS657" i="2"/>
  <c r="AS709" i="2"/>
  <c r="AS554" i="2"/>
  <c r="AS376" i="2"/>
  <c r="AS393" i="2"/>
  <c r="AS333" i="2"/>
  <c r="AS270" i="2"/>
  <c r="AS279" i="2"/>
  <c r="AS281" i="2"/>
  <c r="AS354" i="2"/>
  <c r="AS240" i="2"/>
  <c r="AS596" i="2"/>
  <c r="AS275" i="2"/>
  <c r="AS649" i="2"/>
  <c r="AS127" i="2"/>
  <c r="AS616" i="2"/>
  <c r="AS431" i="2"/>
  <c r="AS424" i="2"/>
  <c r="AS386" i="2"/>
  <c r="AS314" i="2"/>
  <c r="AS27" i="2"/>
  <c r="AS433" i="2"/>
  <c r="AS580" i="2"/>
  <c r="AS14" i="2"/>
  <c r="AS711" i="2"/>
  <c r="AS659" i="2"/>
  <c r="AS204" i="2"/>
  <c r="AS217" i="2"/>
  <c r="AS378" i="2"/>
  <c r="AS223" i="2"/>
  <c r="AS241" i="2"/>
  <c r="AS462" i="2"/>
  <c r="AS126" i="2"/>
  <c r="AS370" i="2"/>
  <c r="AS178" i="2"/>
  <c r="AS138" i="2"/>
  <c r="AS45" i="2"/>
  <c r="AS197" i="2"/>
  <c r="AS293" i="2"/>
  <c r="AS192" i="2"/>
  <c r="AS565" i="2"/>
  <c r="AS654" i="2"/>
  <c r="AS332" i="2"/>
  <c r="AS535" i="2"/>
  <c r="AT660" i="2"/>
  <c r="AT576" i="2"/>
  <c r="AT723" i="2"/>
  <c r="AT284" i="2"/>
  <c r="AT512" i="2"/>
  <c r="AT434" i="2"/>
  <c r="AT590" i="2"/>
  <c r="AT280" i="2"/>
  <c r="AT521" i="2"/>
  <c r="AT540" i="2"/>
  <c r="AT690" i="2"/>
  <c r="AT133" i="2"/>
  <c r="AT212" i="2"/>
  <c r="AT716" i="2"/>
  <c r="AT637" i="2"/>
  <c r="AT289" i="2"/>
  <c r="AT301" i="2"/>
  <c r="AT491" i="2"/>
  <c r="AT350" i="2"/>
  <c r="AT368" i="2"/>
  <c r="AT584" i="2"/>
  <c r="AT634" i="2"/>
  <c r="AT714" i="2"/>
  <c r="AT199" i="2"/>
  <c r="AT476" i="2"/>
  <c r="AT382" i="2"/>
  <c r="AT196" i="2"/>
  <c r="AT646" i="2"/>
  <c r="AT153" i="2"/>
  <c r="AT329" i="2"/>
  <c r="AT157" i="2"/>
  <c r="AT252" i="2"/>
  <c r="AT503" i="2"/>
  <c r="AT235" i="2"/>
  <c r="AT136" i="2"/>
  <c r="AT155" i="2"/>
  <c r="AT624" i="2"/>
  <c r="AS500" i="2"/>
  <c r="AS177" i="2"/>
  <c r="AS412" i="2"/>
  <c r="AS82" i="2"/>
  <c r="AS12" i="2"/>
  <c r="AS170" i="2"/>
  <c r="AS574" i="2"/>
  <c r="AS647" i="2"/>
  <c r="AS373" i="2"/>
  <c r="AS248" i="2"/>
  <c r="AS52" i="2"/>
  <c r="AS18" i="2"/>
  <c r="AS360" i="2"/>
  <c r="AS221" i="2"/>
  <c r="AS236" i="2"/>
  <c r="AS556" i="2"/>
  <c r="AS20" i="2"/>
  <c r="AS7" i="2"/>
  <c r="AS26" i="2"/>
  <c r="AS308" i="2"/>
  <c r="AS69" i="2"/>
  <c r="AS313" i="2"/>
  <c r="AS190" i="2"/>
  <c r="AS213" i="2"/>
  <c r="AS700" i="2"/>
  <c r="AS644" i="2"/>
  <c r="AS454" i="2"/>
  <c r="AS490" i="2"/>
  <c r="AS518" i="2"/>
  <c r="AS309" i="2"/>
  <c r="AS130" i="2"/>
  <c r="AS230" i="2"/>
  <c r="AS710" i="2"/>
  <c r="AS225" i="2"/>
  <c r="AS209" i="2"/>
  <c r="AS704" i="2"/>
  <c r="AS566" i="2"/>
  <c r="AS55" i="2"/>
  <c r="AS563" i="2"/>
  <c r="AS423" i="2"/>
  <c r="AS557" i="2"/>
  <c r="AS147" i="2"/>
  <c r="AS129" i="2"/>
  <c r="AS389" i="2"/>
  <c r="AS322" i="2"/>
  <c r="AT703" i="2"/>
  <c r="AT550" i="2"/>
  <c r="AT421" i="2"/>
  <c r="AT718" i="2"/>
  <c r="AT641" i="2"/>
  <c r="AT239" i="2"/>
  <c r="AT467" i="2"/>
  <c r="AT364" i="2"/>
  <c r="AT708" i="2"/>
  <c r="AT405" i="2"/>
  <c r="AT469" i="2"/>
  <c r="AT104" i="2"/>
  <c r="AT450" i="2"/>
  <c r="AT457" i="2"/>
  <c r="AT295" i="2"/>
  <c r="AT255" i="2"/>
  <c r="AT316" i="2"/>
  <c r="AT487" i="2"/>
  <c r="AT257" i="2"/>
  <c r="AT121" i="2"/>
  <c r="AT516" i="2"/>
  <c r="AT607" i="2"/>
  <c r="AT65" i="2"/>
  <c r="AT148" i="2"/>
  <c r="AT630" i="2"/>
  <c r="AT544" i="2"/>
  <c r="AT730" i="2"/>
  <c r="AT358" i="2"/>
  <c r="AT299" i="2"/>
  <c r="AT509" i="2"/>
  <c r="AT40" i="2"/>
  <c r="AS216" i="2"/>
  <c r="AS705" i="2"/>
  <c r="AS449" i="2"/>
  <c r="AS645" i="2"/>
  <c r="AS9" i="2"/>
  <c r="AS101" i="2"/>
  <c r="AS162" i="2"/>
  <c r="AS180" i="2"/>
  <c r="AS604" i="2"/>
  <c r="AS463" i="2"/>
  <c r="AS671" i="2"/>
  <c r="AS54" i="2"/>
  <c r="AS520" i="2"/>
  <c r="AS264" i="2"/>
  <c r="AS713" i="2"/>
  <c r="AS70" i="2"/>
  <c r="AS68" i="2"/>
  <c r="AS292" i="2"/>
  <c r="AS468" i="2"/>
  <c r="AS232" i="2"/>
  <c r="AS97" i="2"/>
  <c r="AS184" i="2"/>
  <c r="AS291" i="2"/>
  <c r="AS617" i="2"/>
  <c r="AS438" i="2"/>
  <c r="AS352" i="2"/>
  <c r="AS34" i="2"/>
  <c r="AS287" i="2"/>
  <c r="AS103" i="2"/>
  <c r="AS302" i="2"/>
  <c r="AS169" i="2"/>
  <c r="AS271" i="2"/>
  <c r="AS452" i="2"/>
  <c r="AS77" i="2"/>
  <c r="AS13" i="2"/>
  <c r="AS635" i="2"/>
  <c r="AS186" i="2"/>
  <c r="AS336" i="2"/>
  <c r="AT732" i="2"/>
  <c r="AT688" i="2"/>
  <c r="AT701" i="2"/>
  <c r="AT601" i="2"/>
  <c r="AT715" i="2"/>
  <c r="AT150" i="2"/>
  <c r="AT90" i="2"/>
  <c r="AT661" i="2"/>
  <c r="AT735" i="2"/>
  <c r="AT712" i="2"/>
  <c r="AT640" i="2"/>
  <c r="AT102" i="2"/>
  <c r="AT36" i="2"/>
  <c r="AT411" i="2"/>
  <c r="AT310" i="2"/>
  <c r="AT111" i="2"/>
  <c r="AT447" i="2"/>
  <c r="AT465" i="2"/>
  <c r="AT458" i="2"/>
  <c r="AT733" i="2"/>
  <c r="AT477" i="2"/>
  <c r="AT598" i="2"/>
  <c r="AT464" i="2"/>
  <c r="AT546" i="2"/>
  <c r="AT662" i="2"/>
  <c r="AT17" i="2"/>
  <c r="AT374" i="2"/>
  <c r="AT191" i="2"/>
  <c r="AT381" i="2"/>
  <c r="AT680" i="2"/>
  <c r="AT154" i="2"/>
  <c r="AS683" i="2"/>
  <c r="AS651" i="2"/>
  <c r="AS697" i="2"/>
  <c r="AS606" i="2"/>
  <c r="AS639" i="2"/>
  <c r="AS626" i="2"/>
  <c r="AS553" i="2"/>
  <c r="AS334" i="2"/>
  <c r="AS578" i="2"/>
  <c r="AS353" i="2"/>
  <c r="AS128" i="2"/>
  <c r="AS51" i="2"/>
  <c r="AS158" i="2"/>
  <c r="AS219" i="2"/>
  <c r="AS677" i="2"/>
  <c r="AS493" i="2"/>
  <c r="AS499" i="2"/>
  <c r="AS384" i="2"/>
  <c r="AS32" i="2"/>
  <c r="AS692" i="2"/>
  <c r="AS686" i="2"/>
  <c r="AS362" i="2"/>
  <c r="AS274" i="2"/>
  <c r="AS171" i="2"/>
  <c r="AS426" i="2"/>
  <c r="AS597" i="2"/>
  <c r="AS224" i="2"/>
  <c r="AS174" i="2"/>
  <c r="AS19" i="2"/>
  <c r="AS377" i="2"/>
  <c r="AS135" i="2"/>
  <c r="AS152" i="2"/>
  <c r="AS285" i="2"/>
  <c r="AS369" i="2"/>
  <c r="AS621" i="2"/>
  <c r="AS243" i="2"/>
  <c r="AS59" i="2"/>
  <c r="AS4" i="2"/>
  <c r="AS229" i="2"/>
  <c r="AS203" i="2"/>
  <c r="AS134" i="2"/>
  <c r="AS526" i="2"/>
  <c r="AS124" i="2"/>
  <c r="AS60" i="2"/>
  <c r="AS92" i="2"/>
  <c r="AS633" i="2"/>
  <c r="AS559" i="2"/>
  <c r="AS200" i="2"/>
  <c r="AS425" i="2"/>
  <c r="AS195" i="2"/>
  <c r="AS492" i="2"/>
  <c r="AS164" i="2"/>
  <c r="AS401" i="2"/>
  <c r="AS363" i="2"/>
  <c r="AS472" i="2"/>
  <c r="AS88" i="2"/>
  <c r="AS375" i="2"/>
  <c r="AS286" i="2"/>
  <c r="AS62" i="2"/>
  <c r="AS482" i="2"/>
  <c r="AS581" i="2"/>
  <c r="AT731" i="2"/>
  <c r="AT707" i="2"/>
  <c r="AT560" i="2"/>
  <c r="AT532" i="2"/>
  <c r="AT300" i="2"/>
  <c r="AT269" i="2"/>
  <c r="AT359" i="2"/>
  <c r="AT399" i="2"/>
  <c r="AT681" i="2"/>
  <c r="AT694" i="2"/>
  <c r="AT669" i="2"/>
  <c r="AT505" i="2"/>
  <c r="AT486" i="2"/>
  <c r="AT674" i="2"/>
  <c r="AT655" i="2"/>
  <c r="AT231" i="2"/>
  <c r="AT577" i="2"/>
  <c r="AT533" i="2"/>
  <c r="AT85" i="2"/>
  <c r="AT175" i="2"/>
  <c r="AT372" i="2"/>
  <c r="AT392" i="2"/>
  <c r="AT729" i="2"/>
  <c r="AT391" i="2"/>
  <c r="AT378" i="2"/>
  <c r="AT223" i="2"/>
  <c r="AT241" i="2"/>
  <c r="AT462" i="2"/>
  <c r="AT126" i="2"/>
  <c r="AT370" i="2"/>
  <c r="AT178" i="2"/>
  <c r="AT138" i="2"/>
  <c r="AT45" i="2"/>
  <c r="AT197" i="2"/>
  <c r="AT293" i="2"/>
  <c r="AT192" i="2"/>
  <c r="AT565" i="2"/>
  <c r="AT654" i="2"/>
  <c r="AT332" i="2"/>
  <c r="AT535" i="2"/>
  <c r="AR572" i="2"/>
  <c r="AR497" i="2"/>
  <c r="AR238" i="2"/>
  <c r="AR413" i="2"/>
  <c r="AR339" i="2"/>
  <c r="AR214" i="2"/>
  <c r="AR266" i="2"/>
  <c r="AR335" i="2"/>
  <c r="AR117" i="2"/>
  <c r="AR317" i="2"/>
  <c r="AR194" i="2"/>
  <c r="AR42" i="2"/>
  <c r="AR485" i="2"/>
  <c r="AR76" i="2"/>
  <c r="AR167" i="2"/>
  <c r="AR346" i="2"/>
  <c r="AR58" i="2"/>
  <c r="AR109" i="2"/>
  <c r="AR216" i="2"/>
  <c r="AR9" i="2"/>
  <c r="AR162" i="2"/>
  <c r="AR463" i="2"/>
  <c r="AR671" i="2"/>
  <c r="AR54" i="2"/>
  <c r="AR520" i="2"/>
  <c r="AR264" i="2"/>
  <c r="AR70" i="2"/>
  <c r="AR68" i="2"/>
  <c r="AR292" i="2"/>
  <c r="AR468" i="2"/>
  <c r="AR232" i="2"/>
  <c r="AR184" i="2"/>
  <c r="AR617" i="2"/>
  <c r="AR352" i="2"/>
  <c r="AR34" i="2"/>
  <c r="AR287" i="2"/>
  <c r="AR103" i="2"/>
  <c r="AR169" i="2"/>
  <c r="AR271" i="2"/>
  <c r="AR452" i="2"/>
  <c r="AR77" i="2"/>
  <c r="AR13" i="2"/>
  <c r="AR635" i="2"/>
  <c r="AR186" i="2"/>
  <c r="AR336" i="2"/>
  <c r="AU585" i="2"/>
  <c r="AU706" i="2"/>
  <c r="AT7" i="2"/>
  <c r="AT26" i="2"/>
  <c r="AT308" i="2"/>
  <c r="AT69" i="2"/>
  <c r="AT313" i="2"/>
  <c r="AT190" i="2"/>
  <c r="AT213" i="2"/>
  <c r="AT700" i="2"/>
  <c r="AT644" i="2"/>
  <c r="AT454" i="2"/>
  <c r="AT490" i="2"/>
  <c r="AT518" i="2"/>
  <c r="AT309" i="2"/>
  <c r="AT130" i="2"/>
  <c r="AT230" i="2"/>
  <c r="AT710" i="2"/>
  <c r="AT225" i="2"/>
  <c r="AT209" i="2"/>
  <c r="AT704" i="2"/>
  <c r="AT566" i="2"/>
  <c r="AT55" i="2"/>
  <c r="AT563" i="2"/>
  <c r="AT423" i="2"/>
  <c r="AT557" i="2"/>
  <c r="AT147" i="2"/>
  <c r="AT129" i="2"/>
  <c r="AT389" i="2"/>
  <c r="AT322" i="2"/>
  <c r="AR639" i="2"/>
  <c r="AR626" i="2"/>
  <c r="AR334" i="2"/>
  <c r="AR578" i="2"/>
  <c r="AR353" i="2"/>
  <c r="AR128" i="2"/>
  <c r="AR51" i="2"/>
  <c r="AR158" i="2"/>
  <c r="AR219" i="2"/>
  <c r="AR677" i="2"/>
  <c r="AR384" i="2"/>
  <c r="AR32" i="2"/>
  <c r="AR362" i="2"/>
  <c r="AR274" i="2"/>
  <c r="AR171" i="2"/>
  <c r="AR426" i="2"/>
  <c r="AR174" i="2"/>
  <c r="AR19" i="2"/>
  <c r="AR377" i="2"/>
  <c r="AR135" i="2"/>
  <c r="AR152" i="2"/>
  <c r="AR285" i="2"/>
  <c r="AR369" i="2"/>
  <c r="AR243" i="2"/>
  <c r="AR59" i="2"/>
  <c r="AR4" i="2"/>
  <c r="AR229" i="2"/>
  <c r="AR203" i="2"/>
  <c r="AR134" i="2"/>
  <c r="AR60" i="2"/>
  <c r="AR92" i="2"/>
  <c r="AR200" i="2"/>
  <c r="AR195" i="2"/>
  <c r="AR492" i="2"/>
  <c r="AR164" i="2"/>
  <c r="AR401" i="2"/>
  <c r="AR363" i="2"/>
  <c r="AR472" i="2"/>
  <c r="AR88" i="2"/>
  <c r="AR375" i="2"/>
  <c r="AR62" i="2"/>
  <c r="AR581" i="2"/>
  <c r="AU693" i="2"/>
  <c r="AU551" i="2"/>
  <c r="AU676" i="2"/>
  <c r="AU400" i="2"/>
  <c r="AU341" i="2"/>
  <c r="AU528" i="2"/>
  <c r="AU315" i="2"/>
  <c r="AU93" i="2"/>
  <c r="AU475" i="2"/>
  <c r="AT59" i="2"/>
  <c r="AT4" i="2"/>
  <c r="AT229" i="2"/>
  <c r="AT203" i="2"/>
  <c r="AT134" i="2"/>
  <c r="AT526" i="2"/>
  <c r="AT124" i="2"/>
  <c r="AT60" i="2"/>
  <c r="AT92" i="2"/>
  <c r="AT633" i="2"/>
  <c r="AT559" i="2"/>
  <c r="AT200" i="2"/>
  <c r="AT425" i="2"/>
  <c r="AT195" i="2"/>
  <c r="AT492" i="2"/>
  <c r="AT164" i="2"/>
  <c r="AT401" i="2"/>
  <c r="AT363" i="2"/>
  <c r="AT472" i="2"/>
  <c r="AT88" i="2"/>
  <c r="AT375" i="2"/>
  <c r="AT286" i="2"/>
  <c r="AT62" i="2"/>
  <c r="AT482" i="2"/>
  <c r="AT581" i="2"/>
  <c r="AR573" i="2"/>
  <c r="AR593" i="2"/>
  <c r="AR443" i="2"/>
  <c r="AR318" i="2"/>
  <c r="AR107" i="2"/>
  <c r="AR588" i="2"/>
  <c r="AR473" i="2"/>
  <c r="AR622" i="2"/>
  <c r="AR56" i="2"/>
  <c r="AR94" i="2"/>
  <c r="AR139" i="2"/>
  <c r="AR30" i="2"/>
  <c r="AR83" i="2"/>
  <c r="AR74" i="2"/>
  <c r="AR288" i="2"/>
  <c r="AR623" i="2"/>
  <c r="AR91" i="2"/>
  <c r="AR21" i="2"/>
  <c r="AR461" i="2"/>
  <c r="AR116" i="2"/>
  <c r="AR11" i="2"/>
  <c r="AR380" i="2"/>
  <c r="AR114" i="2"/>
  <c r="AR276" i="2"/>
  <c r="AR525" i="2"/>
  <c r="AR201" i="2"/>
  <c r="AR636" i="2"/>
  <c r="AR366" i="2"/>
  <c r="AR430" i="2"/>
  <c r="AR57" i="2"/>
  <c r="AR506" i="2"/>
  <c r="AR448" i="2"/>
  <c r="AR419" i="2"/>
  <c r="AR619" i="2"/>
  <c r="AR605" i="2"/>
  <c r="AR414" i="2"/>
  <c r="AR267" i="2"/>
  <c r="AR348" i="2"/>
  <c r="AR226" i="2"/>
  <c r="AR208" i="2"/>
  <c r="AR444" i="2"/>
  <c r="AR234" i="2"/>
  <c r="AR440" i="2"/>
  <c r="AR297" i="2"/>
  <c r="AU683" i="2"/>
  <c r="AU651" i="2"/>
  <c r="AU697" i="2"/>
  <c r="AT495" i="2"/>
  <c r="AT67" i="2"/>
  <c r="AT418" i="2"/>
  <c r="AT330" i="2"/>
  <c r="AT140" i="2"/>
  <c r="AT522" i="2"/>
  <c r="AT427" i="2"/>
  <c r="AT508" i="2"/>
  <c r="AT615" i="2"/>
  <c r="AT571" i="2"/>
  <c r="AT481" i="2"/>
  <c r="AT10" i="2"/>
  <c r="AT2" i="2"/>
  <c r="AT407" i="2"/>
  <c r="AT524" i="2"/>
  <c r="AT367" i="2"/>
  <c r="AT5" i="2"/>
  <c r="AT643" i="2"/>
  <c r="AT307" i="2"/>
  <c r="AT455" i="2"/>
  <c r="AT628" i="2"/>
  <c r="AT402" i="2"/>
  <c r="AT110" i="2"/>
  <c r="AT666" i="2"/>
  <c r="AT408" i="2"/>
  <c r="AR670" i="2"/>
  <c r="AR273" i="2"/>
  <c r="AR437" i="2"/>
  <c r="AR502" i="2"/>
  <c r="AR691" i="2"/>
  <c r="AR86" i="2"/>
  <c r="AR143" i="2"/>
  <c r="AR122" i="2"/>
  <c r="AR37" i="2"/>
  <c r="AR96" i="2"/>
  <c r="AR43" i="2"/>
  <c r="AR99" i="2"/>
  <c r="AR320" i="2"/>
  <c r="AR558" i="2"/>
  <c r="AR595" i="2"/>
  <c r="AR113" i="2"/>
  <c r="AR428" i="2"/>
  <c r="AR383" i="2"/>
  <c r="AR198" i="2"/>
  <c r="AR105" i="2"/>
  <c r="AR61" i="2"/>
  <c r="AR108" i="2"/>
  <c r="AR31" i="2"/>
  <c r="AR394" i="2"/>
  <c r="AR254" i="2"/>
  <c r="AR344" i="2"/>
  <c r="AR146" i="2"/>
  <c r="AR39" i="2"/>
  <c r="AR258" i="2"/>
  <c r="AR415" i="2"/>
  <c r="AR253" i="2"/>
  <c r="AR95" i="2"/>
  <c r="AR529" i="2"/>
  <c r="AR84" i="2"/>
  <c r="AR268" i="2"/>
  <c r="AR29" i="2"/>
  <c r="AR193" i="2"/>
  <c r="AR16" i="2"/>
  <c r="AR398" i="2"/>
  <c r="AR137" i="2"/>
  <c r="AR23" i="2"/>
  <c r="AR181" i="2"/>
  <c r="AR586" i="2"/>
  <c r="AU612" i="2"/>
  <c r="AU721" i="2"/>
  <c r="AU519" i="2"/>
  <c r="AU679" i="2"/>
  <c r="AU471" i="2"/>
  <c r="AU599" i="2"/>
  <c r="AU478" i="2"/>
  <c r="AU543" i="2"/>
  <c r="AR396" i="2"/>
  <c r="AR215" i="2"/>
  <c r="AR218" i="2"/>
  <c r="AR549" i="2"/>
  <c r="AR564" i="2"/>
  <c r="AR176" i="2"/>
  <c r="AR395" i="2"/>
  <c r="AR442" i="2"/>
  <c r="AR277" i="2"/>
  <c r="AR343" i="2"/>
  <c r="AR498" i="2"/>
  <c r="AR8" i="2"/>
  <c r="AR290" i="2"/>
  <c r="AR98" i="2"/>
  <c r="AR188" i="2"/>
  <c r="AR132" i="2"/>
  <c r="AR404" i="2"/>
  <c r="AR562" i="2"/>
  <c r="AR46" i="2"/>
  <c r="AR71" i="2"/>
  <c r="AR187" i="2"/>
  <c r="AR131" i="2"/>
  <c r="AR439" i="2"/>
  <c r="AR244" i="2"/>
  <c r="AR47" i="2"/>
  <c r="AR261" i="2"/>
  <c r="AR120" i="2"/>
  <c r="AR106" i="2"/>
  <c r="AR48" i="2"/>
  <c r="AR205" i="2"/>
  <c r="AR15" i="2"/>
  <c r="AR233" i="2"/>
  <c r="AR75" i="2"/>
  <c r="AR397" i="2"/>
  <c r="AR145" i="2"/>
  <c r="AR66" i="2"/>
  <c r="AR379" i="2"/>
  <c r="AR390" i="2"/>
  <c r="AU678" i="2"/>
  <c r="AU689" i="2"/>
  <c r="AU675" i="2"/>
  <c r="AU573" i="2"/>
  <c r="AU593" i="2"/>
  <c r="AU443" i="2"/>
  <c r="AU318" i="2"/>
  <c r="AU107" i="2"/>
  <c r="AU588" i="2"/>
  <c r="AU473" i="2"/>
  <c r="AU523" i="2"/>
  <c r="AU403" i="2"/>
  <c r="AU622" i="2"/>
  <c r="AU56" i="2"/>
  <c r="AU94" i="2"/>
  <c r="AU139" i="2"/>
  <c r="AU30" i="2"/>
  <c r="AU83" i="2"/>
  <c r="AU513" i="2"/>
  <c r="AU74" i="2"/>
  <c r="AU288" i="2"/>
  <c r="AU623" i="2"/>
  <c r="AU91" i="2"/>
  <c r="AU21" i="2"/>
  <c r="AU461" i="2"/>
  <c r="AU116" i="2"/>
  <c r="AU514" i="2"/>
  <c r="AU11" i="2"/>
  <c r="AU380" i="2"/>
  <c r="AU608" i="2"/>
  <c r="AU114" i="2"/>
  <c r="AU548" i="2"/>
  <c r="AU256" i="2"/>
  <c r="AU112" i="2"/>
  <c r="AU276" i="2"/>
  <c r="AU525" i="2"/>
  <c r="AU201" i="2"/>
  <c r="AU636" i="2"/>
  <c r="AU589" i="2"/>
  <c r="AU366" i="2"/>
  <c r="AU430" i="2"/>
  <c r="AU57" i="2"/>
  <c r="AU211" i="2"/>
  <c r="AU506" i="2"/>
  <c r="AU448" i="2"/>
  <c r="AU419" i="2"/>
  <c r="AU619" i="2"/>
  <c r="AU605" i="2"/>
  <c r="AU242" i="2"/>
  <c r="AU414" i="2"/>
  <c r="AU267" i="2"/>
  <c r="AU348" i="2"/>
  <c r="AU226" i="2"/>
  <c r="AU208" i="2"/>
  <c r="AU444" i="2"/>
  <c r="AU234" i="2"/>
  <c r="AU440" i="2"/>
  <c r="AU579" i="2"/>
  <c r="AU345" i="2"/>
  <c r="AU420" i="2"/>
  <c r="AT61" i="2"/>
  <c r="AT108" i="2"/>
  <c r="AT31" i="2"/>
  <c r="AT394" i="2"/>
  <c r="AT254" i="2"/>
  <c r="AT673" i="2"/>
  <c r="AT568" i="2"/>
  <c r="AT344" i="2"/>
  <c r="AT146" i="2"/>
  <c r="AT39" i="2"/>
  <c r="AT258" i="2"/>
  <c r="AT415" i="2"/>
  <c r="AT618" i="2"/>
  <c r="AT253" i="2"/>
  <c r="AT720" i="2"/>
  <c r="AT95" i="2"/>
  <c r="AT529" i="2"/>
  <c r="AT84" i="2"/>
  <c r="AT268" i="2"/>
  <c r="AT29" i="2"/>
  <c r="AT538" i="2"/>
  <c r="AT342" i="2"/>
  <c r="AT702" i="2"/>
  <c r="AT193" i="2"/>
  <c r="AT406" i="2"/>
  <c r="AT16" i="2"/>
  <c r="AT398" i="2"/>
  <c r="AT272" i="2"/>
  <c r="AT483" i="2"/>
  <c r="AT137" i="2"/>
  <c r="AT23" i="2"/>
  <c r="AT663" i="2"/>
  <c r="AT181" i="2"/>
  <c r="AT586" i="2"/>
  <c r="AR660" i="2"/>
  <c r="AR284" i="2"/>
  <c r="AR512" i="2"/>
  <c r="AR434" i="2"/>
  <c r="AR280" i="2"/>
  <c r="AR521" i="2"/>
  <c r="AR540" i="2"/>
  <c r="AR133" i="2"/>
  <c r="AR212" i="2"/>
  <c r="AR289" i="2"/>
  <c r="AR301" i="2"/>
  <c r="AR491" i="2"/>
  <c r="AR350" i="2"/>
  <c r="AR368" i="2"/>
  <c r="AR584" i="2"/>
  <c r="AR634" i="2"/>
  <c r="AR199" i="2"/>
  <c r="AR476" i="2"/>
  <c r="AR196" i="2"/>
  <c r="AR153" i="2"/>
  <c r="AR329" i="2"/>
  <c r="AR157" i="2"/>
  <c r="AR503" i="2"/>
  <c r="AR235" i="2"/>
  <c r="AR136" i="2"/>
  <c r="AR155" i="2"/>
  <c r="AR624" i="2"/>
  <c r="AR337" i="2"/>
  <c r="AR357" i="2"/>
  <c r="AR44" i="2"/>
  <c r="AR265" i="2"/>
  <c r="AR460" i="2"/>
  <c r="AR283" i="2"/>
  <c r="AR24" i="2"/>
  <c r="AR567" i="2"/>
  <c r="AR182" i="2"/>
  <c r="AR340" i="2"/>
  <c r="AR28" i="2"/>
  <c r="AR123" i="2"/>
  <c r="AR247" i="2"/>
  <c r="AR80" i="2"/>
  <c r="AR547" i="2"/>
  <c r="AR228" i="2"/>
  <c r="AR89" i="2"/>
  <c r="AR22" i="2"/>
  <c r="AR100" i="2"/>
  <c r="AR151" i="2"/>
  <c r="AU670" i="2"/>
  <c r="AU734" i="2"/>
  <c r="AU603" i="2"/>
  <c r="AU61" i="2"/>
  <c r="AT470" i="2"/>
  <c r="AT474" i="2"/>
  <c r="AT439" i="2"/>
  <c r="AT244" i="2"/>
  <c r="AT47" i="2"/>
  <c r="AT261" i="2"/>
  <c r="AT246" i="2"/>
  <c r="AT459" i="2"/>
  <c r="AT638" i="2"/>
  <c r="AT327" i="2"/>
  <c r="AT120" i="2"/>
  <c r="AT106" i="2"/>
  <c r="AT48" i="2"/>
  <c r="AT205" i="2"/>
  <c r="AT282" i="2"/>
  <c r="AT15" i="2"/>
  <c r="AT233" i="2"/>
  <c r="AT75" i="2"/>
  <c r="AT397" i="2"/>
  <c r="AT145" i="2"/>
  <c r="AT66" i="2"/>
  <c r="AT542" i="2"/>
  <c r="AT379" i="2"/>
  <c r="AT390" i="2"/>
  <c r="AR421" i="2"/>
  <c r="AR239" i="2"/>
  <c r="AR467" i="2"/>
  <c r="AR364" i="2"/>
  <c r="AR405" i="2"/>
  <c r="AR469" i="2"/>
  <c r="AR104" i="2"/>
  <c r="AR457" i="2"/>
  <c r="AR295" i="2"/>
  <c r="AR255" i="2"/>
  <c r="AR316" i="2"/>
  <c r="AR487" i="2"/>
  <c r="AR257" i="2"/>
  <c r="AR607" i="2"/>
  <c r="AR65" i="2"/>
  <c r="AR148" i="2"/>
  <c r="AR544" i="2"/>
  <c r="AR358" i="2"/>
  <c r="AR299" i="2"/>
  <c r="AR509" i="2"/>
  <c r="AR278" i="2"/>
  <c r="AR87" i="2"/>
  <c r="AR64" i="2"/>
  <c r="AR49" i="2"/>
  <c r="AR125" i="2"/>
  <c r="AR429" i="2"/>
  <c r="AR611" i="2"/>
  <c r="AR206" i="2"/>
  <c r="AR629" i="2"/>
  <c r="AR387" i="2"/>
  <c r="AR207" i="2"/>
  <c r="AR587" i="2"/>
  <c r="AR210" i="2"/>
  <c r="AR35" i="2"/>
  <c r="AR163" i="2"/>
  <c r="AR351" i="2"/>
  <c r="AR338" i="2"/>
  <c r="AR189" i="2"/>
  <c r="AR306" i="2"/>
  <c r="AR149" i="2"/>
  <c r="AR156" i="2"/>
  <c r="AR600" i="2"/>
  <c r="AU724" i="2"/>
  <c r="AU668" i="2"/>
  <c r="AU653" i="2"/>
  <c r="AU396" i="2"/>
  <c r="AU215" i="2"/>
  <c r="AU687" i="2"/>
  <c r="AT337" i="2"/>
  <c r="AT357" i="2"/>
  <c r="AT262" i="2"/>
  <c r="AT484" i="2"/>
  <c r="AT44" i="2"/>
  <c r="AT265" i="2"/>
  <c r="AT460" i="2"/>
  <c r="AT283" i="2"/>
  <c r="AT24" i="2"/>
  <c r="AT567" i="2"/>
  <c r="AT534" i="2"/>
  <c r="AT182" i="2"/>
  <c r="AT340" i="2"/>
  <c r="AT614" i="2"/>
  <c r="AT28" i="2"/>
  <c r="AT123" i="2"/>
  <c r="AT247" i="2"/>
  <c r="AT80" i="2"/>
  <c r="AT547" i="2"/>
  <c r="AT228" i="2"/>
  <c r="AT89" i="2"/>
  <c r="AT22" i="2"/>
  <c r="AT100" i="2"/>
  <c r="AT151" i="2"/>
  <c r="AR601" i="2"/>
  <c r="AR150" i="2"/>
  <c r="AR90" i="2"/>
  <c r="AR102" i="2"/>
  <c r="AR36" i="2"/>
  <c r="AR411" i="2"/>
  <c r="AR310" i="2"/>
  <c r="AR111" i="2"/>
  <c r="AR465" i="2"/>
  <c r="AR458" i="2"/>
  <c r="AR477" i="2"/>
  <c r="AR598" i="2"/>
  <c r="AR464" i="2"/>
  <c r="AR546" i="2"/>
  <c r="AR662" i="2"/>
  <c r="AR17" i="2"/>
  <c r="AR191" i="2"/>
  <c r="AR381" i="2"/>
  <c r="AR154" i="2"/>
  <c r="AR664" i="2"/>
  <c r="AR328" i="2"/>
  <c r="AR682" i="2"/>
  <c r="AR185" i="2"/>
  <c r="AR160" i="2"/>
  <c r="AR166" i="2"/>
  <c r="AR517" i="2"/>
  <c r="AR220" i="2"/>
  <c r="AR365" i="2"/>
  <c r="AR507" i="2"/>
  <c r="AR541" i="2"/>
  <c r="AR511" i="2"/>
  <c r="AR531" i="2"/>
  <c r="AR237" i="2"/>
  <c r="AR489" i="2"/>
  <c r="AR25" i="2"/>
  <c r="AR409" i="2"/>
  <c r="AR250" i="2"/>
  <c r="AR504" i="2"/>
  <c r="AR159" i="2"/>
  <c r="AR311" i="2"/>
  <c r="AR3" i="2"/>
  <c r="AR144" i="2"/>
  <c r="AR298" i="2"/>
  <c r="AR325" i="2"/>
  <c r="AR53" i="2"/>
  <c r="AR594" i="2"/>
  <c r="AU660" i="2"/>
  <c r="AU576" i="2"/>
  <c r="AU723" i="2"/>
  <c r="AU284" i="2"/>
  <c r="AU512" i="2"/>
  <c r="AU434" i="2"/>
  <c r="AU590" i="2"/>
  <c r="AU280" i="2"/>
  <c r="AU521" i="2"/>
  <c r="AT278" i="2"/>
  <c r="AT610" i="2"/>
  <c r="AT87" i="2"/>
  <c r="AT64" i="2"/>
  <c r="AT49" i="2"/>
  <c r="AT294" i="2"/>
  <c r="AT125" i="2"/>
  <c r="AT436" i="2"/>
  <c r="AT429" i="2"/>
  <c r="AT263" i="2"/>
  <c r="AT611" i="2"/>
  <c r="AT206" i="2"/>
  <c r="AT629" i="2"/>
  <c r="AT387" i="2"/>
  <c r="AT207" i="2"/>
  <c r="AT627" i="2"/>
  <c r="AT587" i="2"/>
  <c r="AT260" i="2"/>
  <c r="AT210" i="2"/>
  <c r="AT35" i="2"/>
  <c r="AT163" i="2"/>
  <c r="AT351" i="2"/>
  <c r="AT338" i="2"/>
  <c r="AT189" i="2"/>
  <c r="AT306" i="2"/>
  <c r="AT50" i="2"/>
  <c r="AT591" i="2"/>
  <c r="AT149" i="2"/>
  <c r="AT156" i="2"/>
  <c r="AT600" i="2"/>
  <c r="AR560" i="2"/>
  <c r="AR532" i="2"/>
  <c r="AR300" i="2"/>
  <c r="AR359" i="2"/>
  <c r="AR231" i="2"/>
  <c r="AR533" i="2"/>
  <c r="AR85" i="2"/>
  <c r="AR175" i="2"/>
  <c r="AR392" i="2"/>
  <c r="AR115" i="2"/>
  <c r="AR168" i="2"/>
  <c r="AR303" i="2"/>
  <c r="AR179" i="2"/>
  <c r="AR416" i="2"/>
  <c r="AR456" i="2"/>
  <c r="AR488" i="2"/>
  <c r="AR296" i="2"/>
  <c r="AR202" i="2"/>
  <c r="AR172" i="2"/>
  <c r="AR530" i="2"/>
  <c r="AR72" i="2"/>
  <c r="AR435" i="2"/>
  <c r="AR251" i="2"/>
  <c r="AR305" i="2"/>
  <c r="AR249" i="2"/>
  <c r="AR304" i="2"/>
  <c r="AR570" i="2"/>
  <c r="AR165" i="2"/>
  <c r="AR119" i="2"/>
  <c r="AR312" i="2"/>
  <c r="AR453" i="2"/>
  <c r="AR38" i="2"/>
  <c r="AR78" i="2"/>
  <c r="AR324" i="2"/>
  <c r="AR355" i="2"/>
  <c r="AR417" i="2"/>
  <c r="AR118" i="2"/>
  <c r="AR245" i="2"/>
  <c r="AU703" i="2"/>
  <c r="AU550" i="2"/>
  <c r="AU421" i="2"/>
  <c r="AU718" i="2"/>
  <c r="AU641" i="2"/>
  <c r="AU239" i="2"/>
  <c r="AU467" i="2"/>
  <c r="AU364" i="2"/>
  <c r="AU708" i="2"/>
  <c r="AT664" i="2"/>
  <c r="AT328" i="2"/>
  <c r="AT682" i="2"/>
  <c r="AT185" i="2"/>
  <c r="AT160" i="2"/>
  <c r="AT166" i="2"/>
  <c r="AT517" i="2"/>
  <c r="AT220" i="2"/>
  <c r="AT142" i="2"/>
  <c r="AT365" i="2"/>
  <c r="AT507" i="2"/>
  <c r="AT541" i="2"/>
  <c r="AT511" i="2"/>
  <c r="AT531" i="2"/>
  <c r="AT620" i="2"/>
  <c r="AT237" i="2"/>
  <c r="AT489" i="2"/>
  <c r="AT25" i="2"/>
  <c r="AT409" i="2"/>
  <c r="AT250" i="2"/>
  <c r="AT504" i="2"/>
  <c r="AT159" i="2"/>
  <c r="AT311" i="2"/>
  <c r="AT3" i="2"/>
  <c r="AT388" i="2"/>
  <c r="AT144" i="2"/>
  <c r="AT298" i="2"/>
  <c r="AT325" i="2"/>
  <c r="AT53" i="2"/>
  <c r="AT665" i="2"/>
  <c r="AT594" i="2"/>
  <c r="AR585" i="2"/>
  <c r="AR717" i="2"/>
  <c r="AR494" i="2"/>
  <c r="AR648" i="2"/>
  <c r="AR371" i="2"/>
  <c r="AR356" i="2"/>
  <c r="AR632" i="2"/>
  <c r="AR227" i="2"/>
  <c r="AR385" i="2"/>
  <c r="AR183" i="2"/>
  <c r="AR695" i="2"/>
  <c r="AR326" i="2"/>
  <c r="AR79" i="2"/>
  <c r="AR554" i="2"/>
  <c r="AR376" i="2"/>
  <c r="AR333" i="2"/>
  <c r="AR240" i="2"/>
  <c r="AR127" i="2"/>
  <c r="AR386" i="2"/>
  <c r="AR27" i="2"/>
  <c r="AR433" i="2"/>
  <c r="AR14" i="2"/>
  <c r="AR659" i="2"/>
  <c r="AR204" i="2"/>
  <c r="AR217" i="2"/>
  <c r="AR378" i="2"/>
  <c r="AR223" i="2"/>
  <c r="AR241" i="2"/>
  <c r="AR462" i="2"/>
  <c r="AR370" i="2"/>
  <c r="AR178" i="2"/>
  <c r="AR138" i="2"/>
  <c r="AR45" i="2"/>
  <c r="AR197" i="2"/>
  <c r="AR192" i="2"/>
  <c r="AR332" i="2"/>
  <c r="AR535" i="2"/>
  <c r="AU732" i="2"/>
  <c r="AU688" i="2"/>
  <c r="AU701" i="2"/>
  <c r="AU601" i="2"/>
  <c r="AU715" i="2"/>
  <c r="AU150" i="2"/>
  <c r="AU90" i="2"/>
  <c r="AU661" i="2"/>
  <c r="AT726" i="2"/>
  <c r="AT115" i="2"/>
  <c r="AT168" i="2"/>
  <c r="AT303" i="2"/>
  <c r="AT179" i="2"/>
  <c r="AT161" i="2"/>
  <c r="AT416" i="2"/>
  <c r="AT456" i="2"/>
  <c r="AT488" i="2"/>
  <c r="AT727" i="2"/>
  <c r="AT296" i="2"/>
  <c r="AT202" i="2"/>
  <c r="AT172" i="2"/>
  <c r="AT530" i="2"/>
  <c r="AT72" i="2"/>
  <c r="AT435" i="2"/>
  <c r="AT251" i="2"/>
  <c r="AT305" i="2"/>
  <c r="AT249" i="2"/>
  <c r="AT304" i="2"/>
  <c r="AT537" i="2"/>
  <c r="AT570" i="2"/>
  <c r="AT165" i="2"/>
  <c r="AT510" i="2"/>
  <c r="AT119" i="2"/>
  <c r="AT361" i="2"/>
  <c r="AT432" i="2"/>
  <c r="AT312" i="2"/>
  <c r="AT453" i="2"/>
  <c r="AT38" i="2"/>
  <c r="AT78" i="2"/>
  <c r="AT324" i="2"/>
  <c r="AT355" i="2"/>
  <c r="AT417" i="2"/>
  <c r="AT63" i="2"/>
  <c r="AT118" i="2"/>
  <c r="AT245" i="2"/>
  <c r="AT561" i="2"/>
  <c r="AR551" i="2"/>
  <c r="AR400" i="2"/>
  <c r="AR341" i="2"/>
  <c r="AR528" i="2"/>
  <c r="AR315" i="2"/>
  <c r="AR93" i="2"/>
  <c r="AR475" i="2"/>
  <c r="AR582" i="2"/>
  <c r="AR349" i="2"/>
  <c r="AR141" i="2"/>
  <c r="AR33" i="2"/>
  <c r="AR500" i="2"/>
  <c r="AR177" i="2"/>
  <c r="AR82" i="2"/>
  <c r="AR12" i="2"/>
  <c r="AR170" i="2"/>
  <c r="AR574" i="2"/>
  <c r="AR373" i="2"/>
  <c r="AR248" i="2"/>
  <c r="AR52" i="2"/>
  <c r="AR18" i="2"/>
  <c r="AR360" i="2"/>
  <c r="AR221" i="2"/>
  <c r="AR236" i="2"/>
  <c r="AR556" i="2"/>
  <c r="AR20" i="2"/>
  <c r="AR7" i="2"/>
  <c r="AR308" i="2"/>
  <c r="AR69" i="2"/>
  <c r="AR313" i="2"/>
  <c r="AR190" i="2"/>
  <c r="AU536" i="2"/>
  <c r="AU652" i="2"/>
  <c r="AU331" i="2"/>
  <c r="AU575" i="2"/>
  <c r="AU699" i="2"/>
  <c r="AU658" i="2"/>
  <c r="AU41" i="2"/>
  <c r="AU684" i="2"/>
  <c r="AU222" i="2"/>
  <c r="AU555" i="2"/>
  <c r="AU479" i="2"/>
  <c r="AU347" i="2"/>
  <c r="AU592" i="2"/>
  <c r="AU441" i="2"/>
  <c r="AU422" i="2"/>
  <c r="AU6" i="2"/>
  <c r="AU73" i="2"/>
  <c r="AU259" i="2"/>
  <c r="AU539" i="2"/>
  <c r="AU445" i="2"/>
  <c r="AU81" i="2"/>
  <c r="AU501" i="2"/>
  <c r="AU323" i="2"/>
  <c r="AU173" i="2"/>
  <c r="AU319" i="2"/>
  <c r="AU569" i="2"/>
  <c r="AU451" i="2"/>
  <c r="AU656" i="2"/>
  <c r="AU495" i="2"/>
  <c r="AU67" i="2"/>
  <c r="AU418" i="2"/>
  <c r="AU330" i="2"/>
  <c r="AU140" i="2"/>
  <c r="AU522" i="2"/>
  <c r="AU427" i="2"/>
  <c r="AU508" i="2"/>
  <c r="AU615" i="2"/>
  <c r="AU571" i="2"/>
  <c r="AU481" i="2"/>
  <c r="AU10" i="2"/>
  <c r="AU2" i="2"/>
  <c r="AU407" i="2"/>
  <c r="AU524" i="2"/>
  <c r="AU367" i="2"/>
  <c r="AU5" i="2"/>
  <c r="AU643" i="2"/>
  <c r="AU307" i="2"/>
  <c r="AU455" i="2"/>
  <c r="AU628" i="2"/>
  <c r="AU402" i="2"/>
  <c r="AU110" i="2"/>
  <c r="AU666" i="2"/>
  <c r="AU408" i="2"/>
  <c r="AU297" i="2"/>
  <c r="AU273" i="2"/>
  <c r="AU437" i="2"/>
  <c r="AU502" i="2"/>
  <c r="AU552" i="2"/>
  <c r="AU691" i="2"/>
  <c r="AU86" i="2"/>
  <c r="AU143" i="2"/>
  <c r="AU122" i="2"/>
  <c r="AU722" i="2"/>
  <c r="AU37" i="2"/>
  <c r="AU96" i="2"/>
  <c r="AU43" i="2"/>
  <c r="AU99" i="2"/>
  <c r="AU496" i="2"/>
  <c r="AU320" i="2"/>
  <c r="AU558" i="2"/>
  <c r="AU595" i="2"/>
  <c r="AU113" i="2"/>
  <c r="AU672" i="2"/>
  <c r="AU428" i="2"/>
  <c r="AU383" i="2"/>
  <c r="AU198" i="2"/>
  <c r="AU105" i="2"/>
  <c r="AU602" i="2"/>
  <c r="AU108" i="2"/>
  <c r="AU31" i="2"/>
  <c r="AU394" i="2"/>
  <c r="AU254" i="2"/>
  <c r="AU673" i="2"/>
  <c r="AU568" i="2"/>
  <c r="AU344" i="2"/>
  <c r="AU146" i="2"/>
  <c r="AU39" i="2"/>
  <c r="AU258" i="2"/>
  <c r="AU415" i="2"/>
  <c r="AU618" i="2"/>
  <c r="AU253" i="2"/>
  <c r="AU720" i="2"/>
  <c r="AU95" i="2"/>
  <c r="AU529" i="2"/>
  <c r="AU84" i="2"/>
  <c r="AU268" i="2"/>
  <c r="AU29" i="2"/>
  <c r="AU538" i="2"/>
  <c r="AU342" i="2"/>
  <c r="AU702" i="2"/>
  <c r="AU193" i="2"/>
  <c r="AU406" i="2"/>
  <c r="AU16" i="2"/>
  <c r="AU398" i="2"/>
  <c r="AU272" i="2"/>
  <c r="AU483" i="2"/>
  <c r="AU137" i="2"/>
  <c r="AU23" i="2"/>
  <c r="AU663" i="2"/>
  <c r="AU181" i="2"/>
  <c r="AU586" i="2"/>
  <c r="AU218" i="2"/>
  <c r="AU549" i="2"/>
  <c r="AU564" i="2"/>
  <c r="AU176" i="2"/>
  <c r="AU545" i="2"/>
  <c r="AU395" i="2"/>
  <c r="AU442" i="2"/>
  <c r="AU277" i="2"/>
  <c r="AU410" i="2"/>
  <c r="AU631" i="2"/>
  <c r="AU609" i="2"/>
  <c r="AU613" i="2"/>
  <c r="AU667" i="2"/>
  <c r="AU446" i="2"/>
  <c r="AU466" i="2"/>
  <c r="AU343" i="2"/>
  <c r="AU480" i="2"/>
  <c r="AU498" i="2"/>
  <c r="AU8" i="2"/>
  <c r="AU290" i="2"/>
  <c r="AU650" i="2"/>
  <c r="AU98" i="2"/>
  <c r="AU188" i="2"/>
  <c r="AU132" i="2"/>
  <c r="AU404" i="2"/>
  <c r="AU562" i="2"/>
  <c r="AU46" i="2"/>
  <c r="AU71" i="2"/>
  <c r="AU187" i="2"/>
  <c r="AU642" i="2"/>
  <c r="AU131" i="2"/>
  <c r="AU470" i="2"/>
  <c r="AU474" i="2"/>
  <c r="AU439" i="2"/>
  <c r="AU244" i="2"/>
  <c r="AU47" i="2"/>
  <c r="AU261" i="2"/>
  <c r="AU246" i="2"/>
  <c r="AU459" i="2"/>
  <c r="AU638" i="2"/>
  <c r="AU327" i="2"/>
  <c r="AU120" i="2"/>
  <c r="AU106" i="2"/>
  <c r="AU48" i="2"/>
  <c r="AU205" i="2"/>
  <c r="AU282" i="2"/>
  <c r="AU15" i="2"/>
  <c r="AU233" i="2"/>
  <c r="AU75" i="2"/>
  <c r="AU397" i="2"/>
  <c r="AU145" i="2"/>
  <c r="AU66" i="2"/>
  <c r="AU542" i="2"/>
  <c r="AU379" i="2"/>
  <c r="AU390" i="2"/>
  <c r="AU540" i="2"/>
  <c r="AU690" i="2"/>
  <c r="AU133" i="2"/>
  <c r="AU212" i="2"/>
  <c r="AU716" i="2"/>
  <c r="AU637" i="2"/>
  <c r="AU289" i="2"/>
  <c r="AU301" i="2"/>
  <c r="AU491" i="2"/>
  <c r="AU350" i="2"/>
  <c r="AU368" i="2"/>
  <c r="AU584" i="2"/>
  <c r="AU634" i="2"/>
  <c r="AU714" i="2"/>
  <c r="AU199" i="2"/>
  <c r="AU476" i="2"/>
  <c r="AU382" i="2"/>
  <c r="AU196" i="2"/>
  <c r="AU646" i="2"/>
  <c r="AU153" i="2"/>
  <c r="AU329" i="2"/>
  <c r="AU157" i="2"/>
  <c r="AU252" i="2"/>
  <c r="AU503" i="2"/>
  <c r="AU235" i="2"/>
  <c r="AU136" i="2"/>
  <c r="AU155" i="2"/>
  <c r="AU624" i="2"/>
  <c r="AU337" i="2"/>
  <c r="AU357" i="2"/>
  <c r="AU262" i="2"/>
  <c r="AU484" i="2"/>
  <c r="AU44" i="2"/>
  <c r="AU265" i="2"/>
  <c r="AU460" i="2"/>
  <c r="AU283" i="2"/>
  <c r="AU24" i="2"/>
  <c r="AU567" i="2"/>
  <c r="AU534" i="2"/>
  <c r="AU182" i="2"/>
  <c r="AU340" i="2"/>
  <c r="AU614" i="2"/>
  <c r="AU28" i="2"/>
  <c r="AU123" i="2"/>
  <c r="AU247" i="2"/>
  <c r="AU80" i="2"/>
  <c r="AU547" i="2"/>
  <c r="AU228" i="2"/>
  <c r="AU89" i="2"/>
  <c r="AU22" i="2"/>
  <c r="AU100" i="2"/>
  <c r="AU151" i="2"/>
  <c r="AU405" i="2"/>
  <c r="AU469" i="2"/>
  <c r="AU104" i="2"/>
  <c r="AU450" i="2"/>
  <c r="AU457" i="2"/>
  <c r="AU295" i="2"/>
  <c r="AU255" i="2"/>
  <c r="AU316" i="2"/>
  <c r="AU487" i="2"/>
  <c r="AU257" i="2"/>
  <c r="AU121" i="2"/>
  <c r="AU516" i="2"/>
  <c r="AU607" i="2"/>
  <c r="AU65" i="2"/>
  <c r="AU148" i="2"/>
  <c r="AU630" i="2"/>
  <c r="AU544" i="2"/>
  <c r="AU730" i="2"/>
  <c r="AU358" i="2"/>
  <c r="AU299" i="2"/>
  <c r="AU509" i="2"/>
  <c r="AU40" i="2"/>
  <c r="AU278" i="2"/>
  <c r="AU610" i="2"/>
  <c r="AU87" i="2"/>
  <c r="AU64" i="2"/>
  <c r="AU49" i="2"/>
  <c r="AU294" i="2"/>
  <c r="AU125" i="2"/>
  <c r="AU436" i="2"/>
  <c r="AU429" i="2"/>
  <c r="AU263" i="2"/>
  <c r="AU611" i="2"/>
  <c r="AU206" i="2"/>
  <c r="AU629" i="2"/>
  <c r="AU387" i="2"/>
  <c r="AU207" i="2"/>
  <c r="AU627" i="2"/>
  <c r="AU587" i="2"/>
  <c r="AU260" i="2"/>
  <c r="AU210" i="2"/>
  <c r="AU35" i="2"/>
  <c r="AU163" i="2"/>
  <c r="AU351" i="2"/>
  <c r="AU338" i="2"/>
  <c r="AU189" i="2"/>
  <c r="AU306" i="2"/>
  <c r="AU50" i="2"/>
  <c r="AU591" i="2"/>
  <c r="AU149" i="2"/>
  <c r="AU156" i="2"/>
  <c r="AU600" i="2"/>
  <c r="AU735" i="2"/>
  <c r="AU712" i="2"/>
  <c r="AU640" i="2"/>
  <c r="AU102" i="2"/>
  <c r="AU36" i="2"/>
  <c r="AU411" i="2"/>
  <c r="AU310" i="2"/>
  <c r="AU111" i="2"/>
  <c r="AU447" i="2"/>
  <c r="AU465" i="2"/>
  <c r="AU458" i="2"/>
  <c r="AU733" i="2"/>
  <c r="AU477" i="2"/>
  <c r="AU598" i="2"/>
  <c r="AU464" i="2"/>
  <c r="AU546" i="2"/>
  <c r="AU662" i="2"/>
  <c r="AU17" i="2"/>
  <c r="AU374" i="2"/>
  <c r="AU191" i="2"/>
  <c r="AU381" i="2"/>
  <c r="AU680" i="2"/>
  <c r="AU154" i="2"/>
  <c r="AU664" i="2"/>
  <c r="AU328" i="2"/>
  <c r="AU682" i="2"/>
  <c r="AU185" i="2"/>
  <c r="AU160" i="2"/>
  <c r="AU166" i="2"/>
  <c r="AU517" i="2"/>
  <c r="AU220" i="2"/>
  <c r="AU142" i="2"/>
  <c r="AU365" i="2"/>
  <c r="AU507" i="2"/>
  <c r="AU541" i="2"/>
  <c r="AU511" i="2"/>
  <c r="AU531" i="2"/>
  <c r="AU620" i="2"/>
  <c r="AU237" i="2"/>
  <c r="AU489" i="2"/>
  <c r="AU25" i="2"/>
  <c r="AU409" i="2"/>
  <c r="AU250" i="2"/>
  <c r="AU504" i="2"/>
  <c r="AU159" i="2"/>
  <c r="AU311" i="2"/>
  <c r="AU3" i="2"/>
  <c r="AU388" i="2"/>
  <c r="AU144" i="2"/>
  <c r="AU298" i="2"/>
  <c r="AU325" i="2"/>
  <c r="AU53" i="2"/>
  <c r="AU665" i="2"/>
  <c r="AU594" i="2"/>
  <c r="AR213" i="2"/>
  <c r="AR454" i="2"/>
  <c r="AR490" i="2"/>
  <c r="AR518" i="2"/>
  <c r="AR309" i="2"/>
  <c r="AR225" i="2"/>
  <c r="AR209" i="2"/>
  <c r="AR55" i="2"/>
  <c r="AR563" i="2"/>
  <c r="AR423" i="2"/>
  <c r="AR557" i="2"/>
  <c r="AR147" i="2"/>
  <c r="AR129" i="2"/>
  <c r="AR389" i="2"/>
  <c r="AR322" i="2"/>
  <c r="AU731" i="2"/>
  <c r="AU707" i="2"/>
  <c r="AU560" i="2"/>
  <c r="AU532" i="2"/>
  <c r="AU300" i="2"/>
  <c r="AU269" i="2"/>
  <c r="AU359" i="2"/>
  <c r="AU399" i="2"/>
  <c r="AU681" i="2"/>
  <c r="AU694" i="2"/>
  <c r="AU669" i="2"/>
  <c r="AU505" i="2"/>
  <c r="AU486" i="2"/>
  <c r="AU674" i="2"/>
  <c r="AU655" i="2"/>
  <c r="AU231" i="2"/>
  <c r="AU577" i="2"/>
  <c r="AU533" i="2"/>
  <c r="AU85" i="2"/>
  <c r="AU175" i="2"/>
  <c r="AU372" i="2"/>
  <c r="AU392" i="2"/>
  <c r="AU729" i="2"/>
  <c r="AU391" i="2"/>
  <c r="AU726" i="2"/>
  <c r="AU115" i="2"/>
  <c r="AU168" i="2"/>
  <c r="AU303" i="2"/>
  <c r="AU179" i="2"/>
  <c r="AU161" i="2"/>
  <c r="AU416" i="2"/>
  <c r="AU456" i="2"/>
  <c r="AU488" i="2"/>
  <c r="AU727" i="2"/>
  <c r="AU296" i="2"/>
  <c r="AU202" i="2"/>
  <c r="AU172" i="2"/>
  <c r="AU530" i="2"/>
  <c r="AU72" i="2"/>
  <c r="AU435" i="2"/>
  <c r="AU251" i="2"/>
  <c r="AU305" i="2"/>
  <c r="AU249" i="2"/>
  <c r="AU304" i="2"/>
  <c r="AU537" i="2"/>
  <c r="AU570" i="2"/>
  <c r="AU165" i="2"/>
  <c r="AU510" i="2"/>
  <c r="AU119" i="2"/>
  <c r="AU361" i="2"/>
  <c r="AU432" i="2"/>
  <c r="AU312" i="2"/>
  <c r="AU453" i="2"/>
  <c r="AU38" i="2"/>
  <c r="AU78" i="2"/>
  <c r="AU324" i="2"/>
  <c r="AU355" i="2"/>
  <c r="AU417" i="2"/>
  <c r="AU63" i="2"/>
  <c r="AU118" i="2"/>
  <c r="AU245" i="2"/>
  <c r="AU561" i="2"/>
  <c r="AU717" i="2"/>
  <c r="AU625" i="2"/>
  <c r="AU494" i="2"/>
  <c r="AU648" i="2"/>
  <c r="AU371" i="2"/>
  <c r="AU356" i="2"/>
  <c r="AU632" i="2"/>
  <c r="AU227" i="2"/>
  <c r="AU321" i="2"/>
  <c r="AU385" i="2"/>
  <c r="AU183" i="2"/>
  <c r="AU695" i="2"/>
  <c r="AU698" i="2"/>
  <c r="AU326" i="2"/>
  <c r="AU79" i="2"/>
  <c r="AU657" i="2"/>
  <c r="AU709" i="2"/>
  <c r="AU554" i="2"/>
  <c r="AU376" i="2"/>
  <c r="AU393" i="2"/>
  <c r="AU333" i="2"/>
  <c r="AU270" i="2"/>
  <c r="AU279" i="2"/>
  <c r="AU281" i="2"/>
  <c r="AU354" i="2"/>
  <c r="AU240" i="2"/>
  <c r="AU596" i="2"/>
  <c r="AU275" i="2"/>
  <c r="AU649" i="2"/>
  <c r="AU127" i="2"/>
  <c r="AU616" i="2"/>
  <c r="AU431" i="2"/>
  <c r="AU424" i="2"/>
  <c r="AU386" i="2"/>
  <c r="AU314" i="2"/>
  <c r="AU27" i="2"/>
  <c r="AU433" i="2"/>
  <c r="AU580" i="2"/>
  <c r="AU14" i="2"/>
  <c r="AU711" i="2"/>
  <c r="AU659" i="2"/>
  <c r="AU204" i="2"/>
  <c r="AU217" i="2"/>
  <c r="AU378" i="2"/>
  <c r="AU223" i="2"/>
  <c r="AU241" i="2"/>
  <c r="AU462" i="2"/>
  <c r="AU126" i="2"/>
  <c r="AU370" i="2"/>
  <c r="AU178" i="2"/>
  <c r="AU138" i="2"/>
  <c r="AU45" i="2"/>
  <c r="AU197" i="2"/>
  <c r="AU293" i="2"/>
  <c r="AU192" i="2"/>
  <c r="AU565" i="2"/>
  <c r="AU654" i="2"/>
  <c r="AU332" i="2"/>
  <c r="AU535" i="2"/>
  <c r="AU696" i="2"/>
  <c r="AU685" i="2"/>
  <c r="AU725" i="2"/>
  <c r="AU582" i="2"/>
  <c r="AU349" i="2"/>
  <c r="AU141" i="2"/>
  <c r="AU33" i="2"/>
  <c r="AU500" i="2"/>
  <c r="AU177" i="2"/>
  <c r="AU412" i="2"/>
  <c r="AU82" i="2"/>
  <c r="AU12" i="2"/>
  <c r="AU170" i="2"/>
  <c r="AU574" i="2"/>
  <c r="AU647" i="2"/>
  <c r="AU373" i="2"/>
  <c r="AU248" i="2"/>
  <c r="AU52" i="2"/>
  <c r="AU18" i="2"/>
  <c r="AU360" i="2"/>
  <c r="AU221" i="2"/>
  <c r="AU236" i="2"/>
  <c r="AU556" i="2"/>
  <c r="AU20" i="2"/>
  <c r="AU7" i="2"/>
  <c r="AU26" i="2"/>
  <c r="AU308" i="2"/>
  <c r="AU69" i="2"/>
  <c r="AU313" i="2"/>
  <c r="AU190" i="2"/>
  <c r="AU213" i="2"/>
  <c r="AU700" i="2"/>
  <c r="AU644" i="2"/>
  <c r="AU454" i="2"/>
  <c r="AU490" i="2"/>
  <c r="AU518" i="2"/>
  <c r="AU309" i="2"/>
  <c r="AU130" i="2"/>
  <c r="AU230" i="2"/>
  <c r="AU710" i="2"/>
  <c r="AU225" i="2"/>
  <c r="AU209" i="2"/>
  <c r="AU704" i="2"/>
  <c r="AU566" i="2"/>
  <c r="AU55" i="2"/>
  <c r="AU563" i="2"/>
  <c r="AU423" i="2"/>
  <c r="AU557" i="2"/>
  <c r="AU147" i="2"/>
  <c r="AU129" i="2"/>
  <c r="AU389" i="2"/>
  <c r="AU322" i="2"/>
  <c r="AU583" i="2"/>
  <c r="AU266" i="2"/>
  <c r="AU335" i="2"/>
  <c r="AU117" i="2"/>
  <c r="AU317" i="2"/>
  <c r="AU527" i="2"/>
  <c r="AU194" i="2"/>
  <c r="AU42" i="2"/>
  <c r="AU485" i="2"/>
  <c r="AU76" i="2"/>
  <c r="AU167" i="2"/>
  <c r="AU346" i="2"/>
  <c r="AU58" i="2"/>
  <c r="AU109" i="2"/>
  <c r="AU216" i="2"/>
  <c r="AU705" i="2"/>
  <c r="AU449" i="2"/>
  <c r="AU645" i="2"/>
  <c r="AU9" i="2"/>
  <c r="AU101" i="2"/>
  <c r="AU162" i="2"/>
  <c r="AU604" i="2"/>
  <c r="AU463" i="2"/>
  <c r="AU671" i="2"/>
  <c r="AU54" i="2"/>
  <c r="AU520" i="2"/>
  <c r="AU264" i="2"/>
  <c r="AU713" i="2"/>
  <c r="AU70" i="2"/>
  <c r="AU68" i="2"/>
  <c r="AU292" i="2"/>
  <c r="AU468" i="2"/>
  <c r="AU232" i="2"/>
  <c r="AU97" i="2"/>
  <c r="AU184" i="2"/>
  <c r="AU291" i="2"/>
  <c r="AU617" i="2"/>
  <c r="AU438" i="2"/>
  <c r="AU352" i="2"/>
  <c r="AU34" i="2"/>
  <c r="AU287" i="2"/>
  <c r="AU103" i="2"/>
  <c r="AU302" i="2"/>
  <c r="AU169" i="2"/>
  <c r="AU271" i="2"/>
  <c r="AU452" i="2"/>
  <c r="AU77" i="2"/>
  <c r="AU13" i="2"/>
  <c r="AU635" i="2"/>
  <c r="AU186" i="2"/>
  <c r="AU336" i="2"/>
  <c r="AU606" i="2"/>
  <c r="AU639" i="2"/>
  <c r="AU626" i="2"/>
  <c r="AU553" i="2"/>
  <c r="AU334" i="2"/>
  <c r="AU578" i="2"/>
  <c r="AU353" i="2"/>
  <c r="AU128" i="2"/>
  <c r="AU51" i="2"/>
  <c r="AU158" i="2"/>
  <c r="AU219" i="2"/>
  <c r="AU677" i="2"/>
  <c r="AU493" i="2"/>
  <c r="AU499" i="2"/>
  <c r="AU384" i="2"/>
  <c r="AU32" i="2"/>
  <c r="AU692" i="2"/>
  <c r="AU686" i="2"/>
  <c r="AU362" i="2"/>
  <c r="AU274" i="2"/>
  <c r="AU171" i="2"/>
  <c r="AU426" i="2"/>
  <c r="AU597" i="2"/>
  <c r="AU224" i="2"/>
  <c r="AU174" i="2"/>
  <c r="AU19" i="2"/>
  <c r="AU377" i="2"/>
  <c r="AU135" i="2"/>
  <c r="AU152" i="2"/>
  <c r="AU285" i="2"/>
  <c r="AU369" i="2"/>
  <c r="AU621" i="2"/>
  <c r="AU243" i="2"/>
  <c r="AU59" i="2"/>
  <c r="AU4" i="2"/>
  <c r="AU229" i="2"/>
  <c r="AU203" i="2"/>
  <c r="AU134" i="2"/>
  <c r="AU526" i="2"/>
  <c r="AU124" i="2"/>
  <c r="AU60" i="2"/>
  <c r="AU92" i="2"/>
  <c r="AU633" i="2"/>
  <c r="AU559" i="2"/>
  <c r="AU200" i="2"/>
  <c r="AU425" i="2"/>
  <c r="AU195" i="2"/>
  <c r="AU492" i="2"/>
  <c r="AU164" i="2"/>
  <c r="AU401" i="2"/>
  <c r="AU363" i="2"/>
  <c r="AU472" i="2"/>
  <c r="AU88" i="2"/>
  <c r="AU375" i="2"/>
  <c r="AU286" i="2"/>
  <c r="AU62" i="2"/>
  <c r="AU482" i="2"/>
  <c r="AU581" i="2"/>
  <c r="AV214" i="2" l="1"/>
  <c r="W13" i="3"/>
  <c r="Y89" i="3"/>
  <c r="Y31" i="3"/>
  <c r="W4" i="3"/>
  <c r="Y118" i="3"/>
  <c r="W50" i="3"/>
  <c r="Y67" i="3"/>
  <c r="W23" i="3"/>
  <c r="W28" i="3"/>
  <c r="W14" i="3"/>
  <c r="W66" i="3"/>
  <c r="W102" i="3"/>
  <c r="Y74" i="3"/>
  <c r="Y93" i="3"/>
  <c r="W61" i="3"/>
  <c r="W29" i="3"/>
  <c r="W47" i="3"/>
  <c r="W115" i="3"/>
  <c r="Y8" i="3"/>
  <c r="W118" i="3"/>
  <c r="Y57" i="3"/>
  <c r="Y81" i="3"/>
  <c r="Y26" i="3"/>
  <c r="Y32" i="3"/>
  <c r="Y62" i="3"/>
  <c r="Y59" i="3"/>
  <c r="Y87" i="3"/>
  <c r="Y111" i="3"/>
  <c r="Y53" i="3"/>
  <c r="Y43" i="3"/>
  <c r="Y35" i="3"/>
  <c r="W88" i="3"/>
  <c r="W42" i="3"/>
  <c r="W85" i="3"/>
  <c r="W20" i="3"/>
  <c r="W52" i="3"/>
  <c r="W59" i="3"/>
  <c r="W34" i="3"/>
  <c r="Y115" i="3"/>
  <c r="W18" i="3"/>
  <c r="Y56" i="3"/>
  <c r="W78" i="3"/>
  <c r="W31" i="3"/>
  <c r="W65" i="3"/>
  <c r="W92" i="3"/>
  <c r="Y6" i="3"/>
  <c r="W45" i="3"/>
  <c r="Y28" i="3"/>
  <c r="Y99" i="3"/>
  <c r="W111" i="3"/>
  <c r="Y2" i="3"/>
  <c r="Y85" i="3"/>
  <c r="Y22" i="3"/>
  <c r="Y80" i="3"/>
  <c r="Y37" i="3"/>
  <c r="W122" i="3"/>
  <c r="Y83" i="3"/>
  <c r="Y112" i="3"/>
  <c r="W110" i="3"/>
  <c r="Y66" i="3"/>
  <c r="Y113" i="3"/>
  <c r="Y41" i="3"/>
  <c r="W93" i="3"/>
  <c r="W40" i="3"/>
  <c r="W84" i="3"/>
  <c r="W72" i="3"/>
  <c r="W105" i="3"/>
  <c r="Y100" i="3"/>
  <c r="W98" i="3"/>
  <c r="Y16" i="3"/>
  <c r="W12" i="3"/>
  <c r="W103" i="3"/>
  <c r="W63" i="3"/>
  <c r="Y55" i="3"/>
  <c r="W33" i="3"/>
  <c r="Y79" i="3"/>
  <c r="Y78" i="3"/>
  <c r="W99" i="3"/>
  <c r="Y94" i="3"/>
  <c r="Y91" i="3"/>
  <c r="Y50" i="3"/>
  <c r="Y14" i="3"/>
  <c r="Y110" i="3"/>
  <c r="Y38" i="3"/>
  <c r="Y102" i="3"/>
  <c r="Y108" i="3"/>
  <c r="Y86" i="3"/>
  <c r="Y97" i="3"/>
  <c r="W54" i="3"/>
  <c r="W17" i="3"/>
  <c r="W94" i="3"/>
  <c r="W57" i="3"/>
  <c r="W15" i="3"/>
  <c r="W44" i="3"/>
  <c r="W36" i="3"/>
  <c r="W7" i="3"/>
  <c r="W80" i="3"/>
  <c r="Y73" i="3"/>
  <c r="AV719" i="2"/>
  <c r="Y114" i="3"/>
  <c r="Y61" i="3"/>
  <c r="Y76" i="3"/>
  <c r="Y88" i="3"/>
  <c r="Y36" i="3"/>
  <c r="Y106" i="3"/>
  <c r="Y72" i="3"/>
  <c r="Y121" i="3"/>
  <c r="Y98" i="3"/>
  <c r="W2" i="3"/>
  <c r="W73" i="3"/>
  <c r="W69" i="3"/>
  <c r="W60" i="3"/>
  <c r="W56" i="3"/>
  <c r="W39" i="3"/>
  <c r="W68" i="3"/>
  <c r="W16" i="3"/>
  <c r="Y30" i="3"/>
  <c r="W96" i="3"/>
  <c r="W97" i="3"/>
  <c r="Y54" i="3"/>
  <c r="Y13" i="3"/>
  <c r="W119" i="3"/>
  <c r="AV339" i="2"/>
  <c r="Y75" i="3"/>
  <c r="Y64" i="3"/>
  <c r="Y58" i="3"/>
  <c r="Y45" i="3"/>
  <c r="Y105" i="3"/>
  <c r="Y49" i="3"/>
  <c r="W120" i="3"/>
  <c r="W86" i="3"/>
  <c r="W53" i="3"/>
  <c r="W89" i="3"/>
  <c r="Y48" i="3"/>
  <c r="W62" i="3"/>
  <c r="W74" i="3"/>
  <c r="W49" i="3"/>
  <c r="Y68" i="3"/>
  <c r="W95" i="3"/>
  <c r="W91" i="3"/>
  <c r="W26" i="3"/>
  <c r="W87" i="3"/>
  <c r="Y47" i="3"/>
  <c r="W90" i="3"/>
  <c r="Y120" i="3"/>
  <c r="Y25" i="3"/>
  <c r="Y119" i="3"/>
  <c r="Y10" i="3"/>
  <c r="Y3" i="3"/>
  <c r="Y82" i="3"/>
  <c r="W76" i="3"/>
  <c r="Y90" i="3"/>
  <c r="Y107" i="3"/>
  <c r="W106" i="3"/>
  <c r="W43" i="3"/>
  <c r="W46" i="3"/>
  <c r="Y46" i="3"/>
  <c r="Y18" i="3"/>
  <c r="W70" i="3"/>
  <c r="Y20" i="3"/>
  <c r="W25" i="3"/>
  <c r="W109" i="3"/>
  <c r="W24" i="3"/>
  <c r="Y34" i="3"/>
  <c r="Y96" i="3"/>
  <c r="AV238" i="2"/>
  <c r="Y104" i="3"/>
  <c r="Y4" i="3"/>
  <c r="Y12" i="3"/>
  <c r="Y109" i="3"/>
  <c r="W81" i="3"/>
  <c r="Y11" i="3"/>
  <c r="Y17" i="3"/>
  <c r="Y9" i="3"/>
  <c r="W9" i="3"/>
  <c r="W6" i="3"/>
  <c r="W79" i="3"/>
  <c r="W112" i="3"/>
  <c r="W75" i="3"/>
  <c r="W48" i="3"/>
  <c r="W77" i="3"/>
  <c r="W37" i="3"/>
  <c r="W11" i="3"/>
  <c r="Y21" i="3"/>
  <c r="AV572" i="2"/>
  <c r="Y92" i="3"/>
  <c r="Y70" i="3"/>
  <c r="Y84" i="3"/>
  <c r="Y69" i="3"/>
  <c r="Y24" i="3"/>
  <c r="Y42" i="3"/>
  <c r="Y7" i="3"/>
  <c r="Y5" i="3"/>
  <c r="W104" i="3"/>
  <c r="Y60" i="3"/>
  <c r="W71" i="3"/>
  <c r="W8" i="3"/>
  <c r="W51" i="3"/>
  <c r="W117" i="3"/>
  <c r="W108" i="3"/>
  <c r="W19" i="3"/>
  <c r="W30" i="3"/>
  <c r="W83" i="3"/>
  <c r="W82" i="3"/>
  <c r="W67" i="3"/>
  <c r="Y122" i="3"/>
  <c r="Y95" i="3"/>
  <c r="Y15" i="3"/>
  <c r="Y63" i="3"/>
  <c r="Y116" i="3"/>
  <c r="Y40" i="3"/>
  <c r="Y101" i="3"/>
  <c r="Y44" i="3"/>
  <c r="Y71" i="3"/>
  <c r="Y117" i="3"/>
  <c r="W32" i="3"/>
  <c r="W100" i="3"/>
  <c r="W3" i="3"/>
  <c r="W21" i="3"/>
  <c r="Y33" i="3"/>
  <c r="Y19" i="3"/>
  <c r="W5" i="3"/>
  <c r="W10" i="3"/>
  <c r="W116" i="3"/>
  <c r="AV180" i="2"/>
  <c r="Y39" i="3"/>
  <c r="W121" i="3"/>
  <c r="Y51" i="3"/>
  <c r="Y77" i="3"/>
  <c r="Y23" i="3"/>
  <c r="Y29" i="3"/>
  <c r="Y27" i="3"/>
  <c r="W27" i="3"/>
  <c r="Y103" i="3"/>
  <c r="W55" i="3"/>
  <c r="W64" i="3"/>
  <c r="W35" i="3"/>
  <c r="W101" i="3"/>
  <c r="W58" i="3"/>
  <c r="W22" i="3"/>
  <c r="W41" i="3"/>
  <c r="W114" i="3"/>
  <c r="Y65" i="3"/>
  <c r="W113" i="3"/>
  <c r="Y52" i="3"/>
  <c r="W107" i="3"/>
  <c r="W38" i="3"/>
  <c r="AV670" i="2"/>
  <c r="AV697" i="2"/>
  <c r="AV107" i="2"/>
  <c r="AV684" i="2"/>
  <c r="AV81" i="2"/>
  <c r="AV338" i="2"/>
  <c r="AV421" i="2"/>
  <c r="AV301" i="2"/>
  <c r="AV512" i="2"/>
  <c r="AV272" i="2"/>
  <c r="AV215" i="2"/>
  <c r="AV601" i="2"/>
  <c r="AV206" i="2"/>
  <c r="AV698" i="2"/>
  <c r="AV717" i="2"/>
  <c r="AV577" i="2"/>
  <c r="AV49" i="2"/>
  <c r="AV88" i="2"/>
  <c r="AV60" i="2"/>
  <c r="AV152" i="2"/>
  <c r="AV692" i="2"/>
  <c r="AV334" i="2"/>
  <c r="AV103" i="2"/>
  <c r="AV68" i="2"/>
  <c r="AV9" i="2"/>
  <c r="AV373" i="2"/>
  <c r="AV654" i="2"/>
  <c r="AV223" i="2"/>
  <c r="AV424" i="2"/>
  <c r="AV333" i="2"/>
  <c r="AV63" i="2"/>
  <c r="AV165" i="2"/>
  <c r="AV296" i="2"/>
  <c r="AV729" i="2"/>
  <c r="AV3" i="2"/>
  <c r="AV541" i="2"/>
  <c r="AV154" i="2"/>
  <c r="AV458" i="2"/>
  <c r="AV90" i="2"/>
  <c r="AV196" i="2"/>
  <c r="AV397" i="2"/>
  <c r="AV246" i="2"/>
  <c r="AV562" i="2"/>
  <c r="AV446" i="2"/>
  <c r="AV208" i="2"/>
  <c r="AV57" i="2"/>
  <c r="AV608" i="2"/>
  <c r="AV83" i="2"/>
  <c r="AV307" i="2"/>
  <c r="AV427" i="2"/>
  <c r="AV194" i="2"/>
  <c r="AV610" i="2"/>
  <c r="AV253" i="2"/>
  <c r="AV728" i="2"/>
  <c r="AV550" i="2"/>
  <c r="AV475" i="2"/>
  <c r="AV641" i="2"/>
  <c r="AV273" i="2"/>
  <c r="AV603" i="2"/>
  <c r="AV497" i="2"/>
  <c r="AV734" i="2"/>
  <c r="AV357" i="2"/>
  <c r="AV286" i="2"/>
  <c r="AV633" i="2"/>
  <c r="AV369" i="2"/>
  <c r="AV362" i="2"/>
  <c r="AV353" i="2"/>
  <c r="AV169" i="2"/>
  <c r="AV468" i="2"/>
  <c r="AV162" i="2"/>
  <c r="AV209" i="2"/>
  <c r="AV190" i="2"/>
  <c r="AV52" i="2"/>
  <c r="AV535" i="2"/>
  <c r="AV462" i="2"/>
  <c r="AV314" i="2"/>
  <c r="AV279" i="2"/>
  <c r="AV245" i="2"/>
  <c r="AV119" i="2"/>
  <c r="AV172" i="2"/>
  <c r="AV726" i="2"/>
  <c r="AV144" i="2"/>
  <c r="AV531" i="2"/>
  <c r="AV328" i="2"/>
  <c r="AV477" i="2"/>
  <c r="AV735" i="2"/>
  <c r="AV123" i="2"/>
  <c r="AV484" i="2"/>
  <c r="AV153" i="2"/>
  <c r="AV66" i="2"/>
  <c r="AV638" i="2"/>
  <c r="AV71" i="2"/>
  <c r="AV343" i="2"/>
  <c r="AV234" i="2"/>
  <c r="AV506" i="2"/>
  <c r="AV548" i="2"/>
  <c r="AV74" i="2"/>
  <c r="AV628" i="2"/>
  <c r="AV615" i="2"/>
  <c r="AV76" i="2"/>
  <c r="AV532" i="2"/>
  <c r="AV266" i="2"/>
  <c r="AV255" i="2"/>
  <c r="AV685" i="2"/>
  <c r="AV257" i="2"/>
  <c r="AV37" i="2"/>
  <c r="AV494" i="2"/>
  <c r="AV85" i="2"/>
  <c r="AV269" i="2"/>
  <c r="AV150" i="2"/>
  <c r="AV627" i="2"/>
  <c r="AV591" i="2"/>
  <c r="AV316" i="2"/>
  <c r="AV350" i="2"/>
  <c r="AV590" i="2"/>
  <c r="AV218" i="2"/>
  <c r="AV347" i="2"/>
  <c r="AV323" i="2"/>
  <c r="AV699" i="2"/>
  <c r="AV69" i="2"/>
  <c r="AV375" i="2"/>
  <c r="AV92" i="2"/>
  <c r="AV285" i="2"/>
  <c r="AV686" i="2"/>
  <c r="AV578" i="2"/>
  <c r="AV302" i="2"/>
  <c r="AV292" i="2"/>
  <c r="AV101" i="2"/>
  <c r="AV225" i="2"/>
  <c r="AV313" i="2"/>
  <c r="AV248" i="2"/>
  <c r="AV332" i="2"/>
  <c r="AV241" i="2"/>
  <c r="AV386" i="2"/>
  <c r="AV270" i="2"/>
  <c r="AV118" i="2"/>
  <c r="AV510" i="2"/>
  <c r="AV202" i="2"/>
  <c r="AV391" i="2"/>
  <c r="AV388" i="2"/>
  <c r="AV511" i="2"/>
  <c r="AV664" i="2"/>
  <c r="AV733" i="2"/>
  <c r="AV661" i="2"/>
  <c r="AV28" i="2"/>
  <c r="AV262" i="2"/>
  <c r="AV646" i="2"/>
  <c r="AV145" i="2"/>
  <c r="AV459" i="2"/>
  <c r="AV46" i="2"/>
  <c r="AV466" i="2"/>
  <c r="AV444" i="2"/>
  <c r="AV211" i="2"/>
  <c r="AV114" i="2"/>
  <c r="AV513" i="2"/>
  <c r="AV455" i="2"/>
  <c r="AV508" i="2"/>
  <c r="AV485" i="2"/>
  <c r="AV429" i="2"/>
  <c r="AV406" i="2"/>
  <c r="AV708" i="2"/>
  <c r="AV696" i="2"/>
  <c r="AV104" i="2"/>
  <c r="AV625" i="2"/>
  <c r="AV533" i="2"/>
  <c r="AV707" i="2"/>
  <c r="AV715" i="2"/>
  <c r="AV387" i="2"/>
  <c r="AV306" i="2"/>
  <c r="AV405" i="2"/>
  <c r="AV491" i="2"/>
  <c r="AV434" i="2"/>
  <c r="AV687" i="2"/>
  <c r="AV588" i="2"/>
  <c r="AV555" i="2"/>
  <c r="AV501" i="2"/>
  <c r="AV331" i="2"/>
  <c r="AV710" i="2"/>
  <c r="AV472" i="2"/>
  <c r="AV124" i="2"/>
  <c r="AV135" i="2"/>
  <c r="AV32" i="2"/>
  <c r="AV553" i="2"/>
  <c r="AV287" i="2"/>
  <c r="AV70" i="2"/>
  <c r="AV645" i="2"/>
  <c r="AV389" i="2"/>
  <c r="AV230" i="2"/>
  <c r="AV308" i="2"/>
  <c r="AV647" i="2"/>
  <c r="AV565" i="2"/>
  <c r="AV378" i="2"/>
  <c r="AV431" i="2"/>
  <c r="AV393" i="2"/>
  <c r="AV417" i="2"/>
  <c r="AV570" i="2"/>
  <c r="AV727" i="2"/>
  <c r="AV392" i="2"/>
  <c r="AV311" i="2"/>
  <c r="AV507" i="2"/>
  <c r="AV680" i="2"/>
  <c r="AV465" i="2"/>
  <c r="AV340" i="2"/>
  <c r="AV337" i="2"/>
  <c r="AV382" i="2"/>
  <c r="AV75" i="2"/>
  <c r="AV261" i="2"/>
  <c r="AV404" i="2"/>
  <c r="AV667" i="2"/>
  <c r="AV226" i="2"/>
  <c r="AV430" i="2"/>
  <c r="AV380" i="2"/>
  <c r="AV30" i="2"/>
  <c r="AV643" i="2"/>
  <c r="AV522" i="2"/>
  <c r="AV317" i="2"/>
  <c r="AV544" i="2"/>
  <c r="AV31" i="2"/>
  <c r="AV413" i="2"/>
  <c r="AV529" i="2"/>
  <c r="AV93" i="2"/>
  <c r="AV695" i="2"/>
  <c r="AV706" i="2"/>
  <c r="AV231" i="2"/>
  <c r="AV299" i="2"/>
  <c r="AV701" i="2"/>
  <c r="AV263" i="2"/>
  <c r="AV163" i="2"/>
  <c r="AV289" i="2"/>
  <c r="AV284" i="2"/>
  <c r="AV95" i="2"/>
  <c r="AV396" i="2"/>
  <c r="AV318" i="2"/>
  <c r="AV658" i="2"/>
  <c r="AV586" i="2"/>
  <c r="AV445" i="2"/>
  <c r="AV478" i="2"/>
  <c r="AV536" i="2"/>
  <c r="AV363" i="2"/>
  <c r="AV526" i="2"/>
  <c r="AV377" i="2"/>
  <c r="AV384" i="2"/>
  <c r="AV626" i="2"/>
  <c r="AV34" i="2"/>
  <c r="AV713" i="2"/>
  <c r="AV449" i="2"/>
  <c r="AV129" i="2"/>
  <c r="AV130" i="2"/>
  <c r="AV26" i="2"/>
  <c r="AV574" i="2"/>
  <c r="AV192" i="2"/>
  <c r="AV217" i="2"/>
  <c r="AV616" i="2"/>
  <c r="AV376" i="2"/>
  <c r="AV355" i="2"/>
  <c r="AV537" i="2"/>
  <c r="AV488" i="2"/>
  <c r="AV159" i="2"/>
  <c r="AV365" i="2"/>
  <c r="AV381" i="2"/>
  <c r="AV447" i="2"/>
  <c r="AV151" i="2"/>
  <c r="AV182" i="2"/>
  <c r="AV624" i="2"/>
  <c r="AV476" i="2"/>
  <c r="AV233" i="2"/>
  <c r="AV47" i="2"/>
  <c r="AV132" i="2"/>
  <c r="AV613" i="2"/>
  <c r="AV348" i="2"/>
  <c r="AV366" i="2"/>
  <c r="AV11" i="2"/>
  <c r="AV139" i="2"/>
  <c r="AV5" i="2"/>
  <c r="AV140" i="2"/>
  <c r="AV335" i="2"/>
  <c r="AV121" i="2"/>
  <c r="AV558" i="2"/>
  <c r="AV673" i="2"/>
  <c r="AV315" i="2"/>
  <c r="AV183" i="2"/>
  <c r="AV300" i="2"/>
  <c r="AV181" i="2"/>
  <c r="AV655" i="2"/>
  <c r="AV607" i="2"/>
  <c r="AV688" i="2"/>
  <c r="AV64" i="2"/>
  <c r="AV483" i="2"/>
  <c r="AV210" i="2"/>
  <c r="AV637" i="2"/>
  <c r="AV723" i="2"/>
  <c r="AV394" i="2"/>
  <c r="AV653" i="2"/>
  <c r="AV443" i="2"/>
  <c r="AV575" i="2"/>
  <c r="AV702" i="2"/>
  <c r="AV539" i="2"/>
  <c r="AV471" i="2"/>
  <c r="AV401" i="2"/>
  <c r="AV134" i="2"/>
  <c r="AV19" i="2"/>
  <c r="AV499" i="2"/>
  <c r="AV639" i="2"/>
  <c r="AV336" i="2"/>
  <c r="AV352" i="2"/>
  <c r="AV264" i="2"/>
  <c r="AV705" i="2"/>
  <c r="AV147" i="2"/>
  <c r="AV309" i="2"/>
  <c r="AV7" i="2"/>
  <c r="AV170" i="2"/>
  <c r="AV293" i="2"/>
  <c r="AV204" i="2"/>
  <c r="AV127" i="2"/>
  <c r="AV554" i="2"/>
  <c r="AV324" i="2"/>
  <c r="AV304" i="2"/>
  <c r="AV456" i="2"/>
  <c r="AV504" i="2"/>
  <c r="AV142" i="2"/>
  <c r="AV191" i="2"/>
  <c r="AV111" i="2"/>
  <c r="AV100" i="2"/>
  <c r="AV534" i="2"/>
  <c r="AV155" i="2"/>
  <c r="AV199" i="2"/>
  <c r="AV15" i="2"/>
  <c r="AV244" i="2"/>
  <c r="AV188" i="2"/>
  <c r="AV609" i="2"/>
  <c r="AV267" i="2"/>
  <c r="AV589" i="2"/>
  <c r="AV514" i="2"/>
  <c r="AV94" i="2"/>
  <c r="AV367" i="2"/>
  <c r="AV330" i="2"/>
  <c r="AV583" i="2"/>
  <c r="AV450" i="2"/>
  <c r="AV691" i="2"/>
  <c r="AV672" i="2"/>
  <c r="AV528" i="2"/>
  <c r="AV385" i="2"/>
  <c r="AV436" i="2"/>
  <c r="AV342" i="2"/>
  <c r="AV674" i="2"/>
  <c r="AV295" i="2"/>
  <c r="AV732" i="2"/>
  <c r="AV358" i="2"/>
  <c r="AV84" i="2"/>
  <c r="AV587" i="2"/>
  <c r="AV716" i="2"/>
  <c r="AV576" i="2"/>
  <c r="AV595" i="2"/>
  <c r="AV668" i="2"/>
  <c r="AV593" i="2"/>
  <c r="AV652" i="2"/>
  <c r="AV415" i="2"/>
  <c r="AV259" i="2"/>
  <c r="AV519" i="2"/>
  <c r="AV164" i="2"/>
  <c r="AV203" i="2"/>
  <c r="AV174" i="2"/>
  <c r="AV493" i="2"/>
  <c r="AV606" i="2"/>
  <c r="AV186" i="2"/>
  <c r="AV438" i="2"/>
  <c r="AV520" i="2"/>
  <c r="AV216" i="2"/>
  <c r="AV557" i="2"/>
  <c r="AV518" i="2"/>
  <c r="AV20" i="2"/>
  <c r="AV12" i="2"/>
  <c r="AV197" i="2"/>
  <c r="AV659" i="2"/>
  <c r="AV649" i="2"/>
  <c r="AV709" i="2"/>
  <c r="AV78" i="2"/>
  <c r="AV249" i="2"/>
  <c r="AV416" i="2"/>
  <c r="AV250" i="2"/>
  <c r="AV220" i="2"/>
  <c r="AV374" i="2"/>
  <c r="AV310" i="2"/>
  <c r="AV22" i="2"/>
  <c r="AV567" i="2"/>
  <c r="AV136" i="2"/>
  <c r="AV714" i="2"/>
  <c r="AV282" i="2"/>
  <c r="AV439" i="2"/>
  <c r="AV98" i="2"/>
  <c r="AV631" i="2"/>
  <c r="AV414" i="2"/>
  <c r="AV636" i="2"/>
  <c r="AV116" i="2"/>
  <c r="AV56" i="2"/>
  <c r="AV524" i="2"/>
  <c r="AV418" i="2"/>
  <c r="AV239" i="2"/>
  <c r="AV109" i="2"/>
  <c r="AV676" i="2"/>
  <c r="AV122" i="2"/>
  <c r="AV341" i="2"/>
  <c r="AV321" i="2"/>
  <c r="AV278" i="2"/>
  <c r="AV258" i="2"/>
  <c r="AV486" i="2"/>
  <c r="AV364" i="2"/>
  <c r="AV23" i="2"/>
  <c r="AV149" i="2"/>
  <c r="AV516" i="2"/>
  <c r="AV568" i="2"/>
  <c r="AV207" i="2"/>
  <c r="AV193" i="2"/>
  <c r="AV212" i="2"/>
  <c r="AV660" i="2"/>
  <c r="AV86" i="2"/>
  <c r="AV724" i="2"/>
  <c r="AV573" i="2"/>
  <c r="AV543" i="2"/>
  <c r="AV61" i="2"/>
  <c r="AV73" i="2"/>
  <c r="AV612" i="2"/>
  <c r="AV492" i="2"/>
  <c r="AV229" i="2"/>
  <c r="AV224" i="2"/>
  <c r="AV677" i="2"/>
  <c r="AV635" i="2"/>
  <c r="AV617" i="2"/>
  <c r="AV54" i="2"/>
  <c r="AV423" i="2"/>
  <c r="AV490" i="2"/>
  <c r="AV556" i="2"/>
  <c r="AV82" i="2"/>
  <c r="AV45" i="2"/>
  <c r="AV711" i="2"/>
  <c r="AV275" i="2"/>
  <c r="AV657" i="2"/>
  <c r="AV38" i="2"/>
  <c r="AV305" i="2"/>
  <c r="AV161" i="2"/>
  <c r="AV594" i="2"/>
  <c r="AV409" i="2"/>
  <c r="AV517" i="2"/>
  <c r="AV17" i="2"/>
  <c r="AV411" i="2"/>
  <c r="AV89" i="2"/>
  <c r="AV24" i="2"/>
  <c r="AV235" i="2"/>
  <c r="AV634" i="2"/>
  <c r="AV205" i="2"/>
  <c r="AV474" i="2"/>
  <c r="AV650" i="2"/>
  <c r="AV410" i="2"/>
  <c r="AV297" i="2"/>
  <c r="AV242" i="2"/>
  <c r="AV201" i="2"/>
  <c r="AV461" i="2"/>
  <c r="AV622" i="2"/>
  <c r="AV407" i="2"/>
  <c r="AV67" i="2"/>
  <c r="AV346" i="2"/>
  <c r="AV585" i="2"/>
  <c r="AV33" i="2"/>
  <c r="AV551" i="2"/>
  <c r="AV227" i="2"/>
  <c r="AV630" i="2"/>
  <c r="AV602" i="2"/>
  <c r="AV505" i="2"/>
  <c r="AV703" i="2"/>
  <c r="AV268" i="2"/>
  <c r="AV50" i="2"/>
  <c r="AV457" i="2"/>
  <c r="AV428" i="2"/>
  <c r="AV629" i="2"/>
  <c r="AV618" i="2"/>
  <c r="AV133" i="2"/>
  <c r="AV395" i="2"/>
  <c r="AV137" i="2"/>
  <c r="AV675" i="2"/>
  <c r="AV599" i="2"/>
  <c r="AV496" i="2"/>
  <c r="AV422" i="2"/>
  <c r="AV16" i="2"/>
  <c r="AV195" i="2"/>
  <c r="AV4" i="2"/>
  <c r="AV597" i="2"/>
  <c r="AV219" i="2"/>
  <c r="AV651" i="2"/>
  <c r="AV13" i="2"/>
  <c r="AV291" i="2"/>
  <c r="AV671" i="2"/>
  <c r="AV563" i="2"/>
  <c r="AV454" i="2"/>
  <c r="AV236" i="2"/>
  <c r="AV412" i="2"/>
  <c r="AV138" i="2"/>
  <c r="AV14" i="2"/>
  <c r="AV596" i="2"/>
  <c r="AV79" i="2"/>
  <c r="AV453" i="2"/>
  <c r="AV251" i="2"/>
  <c r="AV179" i="2"/>
  <c r="AV665" i="2"/>
  <c r="AV25" i="2"/>
  <c r="AV166" i="2"/>
  <c r="AV662" i="2"/>
  <c r="AV36" i="2"/>
  <c r="AV228" i="2"/>
  <c r="AV283" i="2"/>
  <c r="AV503" i="2"/>
  <c r="AV584" i="2"/>
  <c r="AV48" i="2"/>
  <c r="AV470" i="2"/>
  <c r="AV290" i="2"/>
  <c r="AV277" i="2"/>
  <c r="AV420" i="2"/>
  <c r="AV605" i="2"/>
  <c r="AV525" i="2"/>
  <c r="AV21" i="2"/>
  <c r="AV403" i="2"/>
  <c r="AV408" i="2"/>
  <c r="AV2" i="2"/>
  <c r="AV495" i="2"/>
  <c r="AV167" i="2"/>
  <c r="AV560" i="2"/>
  <c r="AV141" i="2"/>
  <c r="AV359" i="2"/>
  <c r="AV663" i="2"/>
  <c r="AV632" i="2"/>
  <c r="AV487" i="2"/>
  <c r="AV99" i="2"/>
  <c r="AV669" i="2"/>
  <c r="AV344" i="2"/>
  <c r="AV189" i="2"/>
  <c r="AV467" i="2"/>
  <c r="AV722" i="2"/>
  <c r="AV611" i="2"/>
  <c r="AV108" i="2"/>
  <c r="AV690" i="2"/>
  <c r="AV545" i="2"/>
  <c r="AV29" i="2"/>
  <c r="AV689" i="2"/>
  <c r="AV679" i="2"/>
  <c r="AV502" i="2"/>
  <c r="AV592" i="2"/>
  <c r="AV720" i="2"/>
  <c r="AV614" i="2"/>
  <c r="AV581" i="2"/>
  <c r="AV425" i="2"/>
  <c r="AV59" i="2"/>
  <c r="AV426" i="2"/>
  <c r="AV158" i="2"/>
  <c r="AV683" i="2"/>
  <c r="AV77" i="2"/>
  <c r="AV184" i="2"/>
  <c r="AV463" i="2"/>
  <c r="AV55" i="2"/>
  <c r="AV644" i="2"/>
  <c r="AV221" i="2"/>
  <c r="AV177" i="2"/>
  <c r="AV178" i="2"/>
  <c r="AV580" i="2"/>
  <c r="AV240" i="2"/>
  <c r="AV326" i="2"/>
  <c r="AV312" i="2"/>
  <c r="AV435" i="2"/>
  <c r="AV303" i="2"/>
  <c r="AV53" i="2"/>
  <c r="AV489" i="2"/>
  <c r="AV160" i="2"/>
  <c r="AV546" i="2"/>
  <c r="AV102" i="2"/>
  <c r="AV547" i="2"/>
  <c r="AV460" i="2"/>
  <c r="AV252" i="2"/>
  <c r="AV390" i="2"/>
  <c r="AV106" i="2"/>
  <c r="AV131" i="2"/>
  <c r="AV8" i="2"/>
  <c r="AV442" i="2"/>
  <c r="AV345" i="2"/>
  <c r="AV619" i="2"/>
  <c r="AV276" i="2"/>
  <c r="AV91" i="2"/>
  <c r="AV523" i="2"/>
  <c r="AV666" i="2"/>
  <c r="AV10" i="2"/>
  <c r="AV656" i="2"/>
  <c r="AV42" i="2"/>
  <c r="AV294" i="2"/>
  <c r="AV349" i="2"/>
  <c r="AV731" i="2"/>
  <c r="AV538" i="2"/>
  <c r="AV356" i="2"/>
  <c r="AV469" i="2"/>
  <c r="AV437" i="2"/>
  <c r="AV694" i="2"/>
  <c r="AV198" i="2"/>
  <c r="AV351" i="2"/>
  <c r="AV125" i="2"/>
  <c r="AV320" i="2"/>
  <c r="AV540" i="2"/>
  <c r="AV176" i="2"/>
  <c r="AV146" i="2"/>
  <c r="AV678" i="2"/>
  <c r="AV721" i="2"/>
  <c r="AV569" i="2"/>
  <c r="AV479" i="2"/>
  <c r="AV254" i="2"/>
  <c r="AV322" i="2"/>
  <c r="AV398" i="2"/>
  <c r="AV482" i="2"/>
  <c r="AV200" i="2"/>
  <c r="AV243" i="2"/>
  <c r="AV171" i="2"/>
  <c r="AV51" i="2"/>
  <c r="AV452" i="2"/>
  <c r="AV97" i="2"/>
  <c r="AV604" i="2"/>
  <c r="AV566" i="2"/>
  <c r="AV700" i="2"/>
  <c r="AV360" i="2"/>
  <c r="AV500" i="2"/>
  <c r="AV370" i="2"/>
  <c r="AV433" i="2"/>
  <c r="AV354" i="2"/>
  <c r="AV432" i="2"/>
  <c r="AV72" i="2"/>
  <c r="AV168" i="2"/>
  <c r="AV325" i="2"/>
  <c r="AV237" i="2"/>
  <c r="AV185" i="2"/>
  <c r="AV464" i="2"/>
  <c r="AV640" i="2"/>
  <c r="AV80" i="2"/>
  <c r="AV265" i="2"/>
  <c r="AV157" i="2"/>
  <c r="AV379" i="2"/>
  <c r="AV120" i="2"/>
  <c r="AV642" i="2"/>
  <c r="AV498" i="2"/>
  <c r="AV579" i="2"/>
  <c r="AV419" i="2"/>
  <c r="AV112" i="2"/>
  <c r="AV623" i="2"/>
  <c r="AV473" i="2"/>
  <c r="AV110" i="2"/>
  <c r="AV481" i="2"/>
  <c r="AV451" i="2"/>
  <c r="AV400" i="2"/>
  <c r="AV527" i="2"/>
  <c r="AV509" i="2"/>
  <c r="AV582" i="2"/>
  <c r="AV87" i="2"/>
  <c r="AV39" i="2"/>
  <c r="AV371" i="2"/>
  <c r="AV718" i="2"/>
  <c r="AV372" i="2"/>
  <c r="AV681" i="2"/>
  <c r="AV96" i="2"/>
  <c r="AV35" i="2"/>
  <c r="AV600" i="2"/>
  <c r="AV40" i="2"/>
  <c r="AV552" i="2"/>
  <c r="AV521" i="2"/>
  <c r="AV564" i="2"/>
  <c r="AV105" i="2"/>
  <c r="AV6" i="2"/>
  <c r="AV319" i="2"/>
  <c r="AV222" i="2"/>
  <c r="AV113" i="2"/>
  <c r="AV62" i="2"/>
  <c r="AV559" i="2"/>
  <c r="AV621" i="2"/>
  <c r="AV274" i="2"/>
  <c r="AV128" i="2"/>
  <c r="AV271" i="2"/>
  <c r="AV232" i="2"/>
  <c r="AV704" i="2"/>
  <c r="AV213" i="2"/>
  <c r="AV18" i="2"/>
  <c r="AV126" i="2"/>
  <c r="AV27" i="2"/>
  <c r="AV281" i="2"/>
  <c r="AV561" i="2"/>
  <c r="AV361" i="2"/>
  <c r="AV530" i="2"/>
  <c r="AV115" i="2"/>
  <c r="AV298" i="2"/>
  <c r="AV620" i="2"/>
  <c r="AV682" i="2"/>
  <c r="AV598" i="2"/>
  <c r="AV712" i="2"/>
  <c r="AV247" i="2"/>
  <c r="AV44" i="2"/>
  <c r="AV329" i="2"/>
  <c r="AV542" i="2"/>
  <c r="AV327" i="2"/>
  <c r="AV187" i="2"/>
  <c r="AV480" i="2"/>
  <c r="AV440" i="2"/>
  <c r="AV448" i="2"/>
  <c r="AV256" i="2"/>
  <c r="AV288" i="2"/>
  <c r="AV402" i="2"/>
  <c r="AV571" i="2"/>
  <c r="AV58" i="2"/>
  <c r="AV693" i="2"/>
  <c r="AV117" i="2"/>
  <c r="AV65" i="2"/>
  <c r="AV725" i="2"/>
  <c r="AV730" i="2"/>
  <c r="AV383" i="2"/>
  <c r="AV648" i="2"/>
  <c r="AV175" i="2"/>
  <c r="AV399" i="2"/>
  <c r="AV260" i="2"/>
  <c r="AV156" i="2"/>
  <c r="AV148" i="2"/>
  <c r="AV368" i="2"/>
  <c r="AV280" i="2"/>
  <c r="AV549" i="2"/>
  <c r="AV43" i="2"/>
  <c r="AV441" i="2"/>
  <c r="AV173" i="2"/>
  <c r="AV41" i="2"/>
  <c r="AV143" i="2"/>
  <c r="X22" i="3" l="1"/>
  <c r="Z51" i="3"/>
  <c r="Z31" i="3"/>
  <c r="X53" i="3"/>
  <c r="Z38" i="3"/>
  <c r="Z104" i="3"/>
  <c r="X20" i="3"/>
  <c r="Z26" i="3"/>
  <c r="X101" i="3"/>
  <c r="Z39" i="3"/>
  <c r="Z71" i="3"/>
  <c r="X30" i="3"/>
  <c r="Z24" i="3"/>
  <c r="X112" i="3"/>
  <c r="X106" i="3"/>
  <c r="X87" i="3"/>
  <c r="X120" i="3"/>
  <c r="X96" i="3"/>
  <c r="Z72" i="3"/>
  <c r="X44" i="3"/>
  <c r="Z14" i="3"/>
  <c r="Z16" i="3"/>
  <c r="Z112" i="3"/>
  <c r="Z6" i="3"/>
  <c r="X85" i="3"/>
  <c r="Z81" i="3"/>
  <c r="X14" i="3"/>
  <c r="X82" i="3"/>
  <c r="X52" i="3"/>
  <c r="X43" i="3"/>
  <c r="Z47" i="3"/>
  <c r="X66" i="3"/>
  <c r="X35" i="3"/>
  <c r="Z44" i="3"/>
  <c r="X19" i="3"/>
  <c r="Z69" i="3"/>
  <c r="X79" i="3"/>
  <c r="Z96" i="3"/>
  <c r="Z107" i="3"/>
  <c r="X26" i="3"/>
  <c r="Z49" i="3"/>
  <c r="Z30" i="3"/>
  <c r="Z106" i="3"/>
  <c r="X15" i="3"/>
  <c r="Z50" i="3"/>
  <c r="X98" i="3"/>
  <c r="Z83" i="3"/>
  <c r="X92" i="3"/>
  <c r="X42" i="3"/>
  <c r="Z57" i="3"/>
  <c r="X28" i="3"/>
  <c r="X90" i="3"/>
  <c r="Z32" i="3"/>
  <c r="Z42" i="3"/>
  <c r="Z121" i="3"/>
  <c r="X64" i="3"/>
  <c r="X116" i="3"/>
  <c r="Z101" i="3"/>
  <c r="X108" i="3"/>
  <c r="Z84" i="3"/>
  <c r="X6" i="3"/>
  <c r="Z34" i="3"/>
  <c r="Z90" i="3"/>
  <c r="X91" i="3"/>
  <c r="Z105" i="3"/>
  <c r="X16" i="3"/>
  <c r="Z36" i="3"/>
  <c r="X57" i="3"/>
  <c r="Z91" i="3"/>
  <c r="Z100" i="3"/>
  <c r="X122" i="3"/>
  <c r="X65" i="3"/>
  <c r="X88" i="3"/>
  <c r="X118" i="3"/>
  <c r="X23" i="3"/>
  <c r="X32" i="3"/>
  <c r="X102" i="3"/>
  <c r="X12" i="3"/>
  <c r="X38" i="3"/>
  <c r="X55" i="3"/>
  <c r="X10" i="3"/>
  <c r="Z40" i="3"/>
  <c r="X117" i="3"/>
  <c r="Z70" i="3"/>
  <c r="X9" i="3"/>
  <c r="X24" i="3"/>
  <c r="X76" i="3"/>
  <c r="X95" i="3"/>
  <c r="Z45" i="3"/>
  <c r="X68" i="3"/>
  <c r="Z88" i="3"/>
  <c r="X94" i="3"/>
  <c r="Z94" i="3"/>
  <c r="X105" i="3"/>
  <c r="Z37" i="3"/>
  <c r="X31" i="3"/>
  <c r="Z35" i="3"/>
  <c r="Z8" i="3"/>
  <c r="Z67" i="3"/>
  <c r="X48" i="3"/>
  <c r="Z98" i="3"/>
  <c r="X121" i="3"/>
  <c r="X86" i="3"/>
  <c r="X107" i="3"/>
  <c r="Z103" i="3"/>
  <c r="X5" i="3"/>
  <c r="Z116" i="3"/>
  <c r="X51" i="3"/>
  <c r="Z92" i="3"/>
  <c r="Z9" i="3"/>
  <c r="X109" i="3"/>
  <c r="Z82" i="3"/>
  <c r="Z68" i="3"/>
  <c r="Z58" i="3"/>
  <c r="X39" i="3"/>
  <c r="Z76" i="3"/>
  <c r="X17" i="3"/>
  <c r="X99" i="3"/>
  <c r="X72" i="3"/>
  <c r="Z80" i="3"/>
  <c r="X78" i="3"/>
  <c r="Z43" i="3"/>
  <c r="X115" i="3"/>
  <c r="X50" i="3"/>
  <c r="X46" i="3"/>
  <c r="Z66" i="3"/>
  <c r="X75" i="3"/>
  <c r="Z110" i="3"/>
  <c r="Z52" i="3"/>
  <c r="X27" i="3"/>
  <c r="Z19" i="3"/>
  <c r="Z63" i="3"/>
  <c r="X8" i="3"/>
  <c r="Z17" i="3"/>
  <c r="X25" i="3"/>
  <c r="Z3" i="3"/>
  <c r="X49" i="3"/>
  <c r="Z64" i="3"/>
  <c r="X56" i="3"/>
  <c r="Z61" i="3"/>
  <c r="X54" i="3"/>
  <c r="Z78" i="3"/>
  <c r="X84" i="3"/>
  <c r="Z22" i="3"/>
  <c r="Z56" i="3"/>
  <c r="Z53" i="3"/>
  <c r="X47" i="3"/>
  <c r="Z118" i="3"/>
  <c r="Z4" i="3"/>
  <c r="Z28" i="3"/>
  <c r="X97" i="3"/>
  <c r="X113" i="3"/>
  <c r="Z27" i="3"/>
  <c r="Z33" i="3"/>
  <c r="Z15" i="3"/>
  <c r="X71" i="3"/>
  <c r="Z21" i="3"/>
  <c r="Z11" i="3"/>
  <c r="Z20" i="3"/>
  <c r="Z10" i="3"/>
  <c r="X74" i="3"/>
  <c r="Z75" i="3"/>
  <c r="X60" i="3"/>
  <c r="Z114" i="3"/>
  <c r="Z97" i="3"/>
  <c r="Z79" i="3"/>
  <c r="X40" i="3"/>
  <c r="Z85" i="3"/>
  <c r="X18" i="3"/>
  <c r="Z111" i="3"/>
  <c r="X29" i="3"/>
  <c r="X4" i="3"/>
  <c r="Z7" i="3"/>
  <c r="Z54" i="3"/>
  <c r="X58" i="3"/>
  <c r="X36" i="3"/>
  <c r="Z65" i="3"/>
  <c r="Z29" i="3"/>
  <c r="X21" i="3"/>
  <c r="Z95" i="3"/>
  <c r="Z60" i="3"/>
  <c r="X11" i="3"/>
  <c r="X81" i="3"/>
  <c r="X70" i="3"/>
  <c r="Z119" i="3"/>
  <c r="X62" i="3"/>
  <c r="X69" i="3"/>
  <c r="Z86" i="3"/>
  <c r="X33" i="3"/>
  <c r="X93" i="3"/>
  <c r="Z2" i="3"/>
  <c r="Z115" i="3"/>
  <c r="Z87" i="3"/>
  <c r="X61" i="3"/>
  <c r="X103" i="3"/>
  <c r="Z117" i="3"/>
  <c r="X110" i="3"/>
  <c r="X114" i="3"/>
  <c r="Z23" i="3"/>
  <c r="X3" i="3"/>
  <c r="Z122" i="3"/>
  <c r="X104" i="3"/>
  <c r="X37" i="3"/>
  <c r="Z109" i="3"/>
  <c r="Z18" i="3"/>
  <c r="Z25" i="3"/>
  <c r="Z48" i="3"/>
  <c r="X119" i="3"/>
  <c r="X73" i="3"/>
  <c r="Z73" i="3"/>
  <c r="Z108" i="3"/>
  <c r="Z55" i="3"/>
  <c r="Z41" i="3"/>
  <c r="X111" i="3"/>
  <c r="X34" i="3"/>
  <c r="Z59" i="3"/>
  <c r="Z93" i="3"/>
  <c r="Z89" i="3"/>
  <c r="X7" i="3"/>
  <c r="X83" i="3"/>
  <c r="X45" i="3"/>
  <c r="X41" i="3"/>
  <c r="Z77" i="3"/>
  <c r="X100" i="3"/>
  <c r="X67" i="3"/>
  <c r="Z5" i="3"/>
  <c r="X77" i="3"/>
  <c r="Z12" i="3"/>
  <c r="Z46" i="3"/>
  <c r="Z120" i="3"/>
  <c r="X89" i="3"/>
  <c r="Z13" i="3"/>
  <c r="X2" i="3"/>
  <c r="X80" i="3"/>
  <c r="Z102" i="3"/>
  <c r="X63" i="3"/>
  <c r="Z113" i="3"/>
  <c r="Z99" i="3"/>
  <c r="X59" i="3"/>
  <c r="Z62" i="3"/>
  <c r="Z74" i="3"/>
  <c r="X13" i="3"/>
</calcChain>
</file>

<file path=xl/sharedStrings.xml><?xml version="1.0" encoding="utf-8"?>
<sst xmlns="http://schemas.openxmlformats.org/spreadsheetml/2006/main" count="8939" uniqueCount="3130">
  <si>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</si>
  <si>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</si>
  <si>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</si>
  <si>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</si>
  <si>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</si>
  <si>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</si>
  <si>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</si>
  <si>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</si>
  <si>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</si>
  <si>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</si>
  <si>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</si>
  <si>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</si>
  <si>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</si>
  <si>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</si>
  <si>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</si>
  <si>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</si>
  <si>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</si>
  <si>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</si>
  <si>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</si>
  <si>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</si>
  <si>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</si>
  <si>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</si>
  <si>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</si>
  <si>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</si>
  <si>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</si>
  <si>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</si>
  <si>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</si>
  <si>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</si>
  <si>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</si>
  <si>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</si>
  <si>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</si>
  <si>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</si>
  <si>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</si>
  <si>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</si>
  <si>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</si>
  <si>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</si>
  <si>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</si>
  <si>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</si>
  <si>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</si>
  <si>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</si>
  <si>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</si>
  <si>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</si>
  <si>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</si>
  <si>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</si>
  <si>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</si>
  <si>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</si>
  <si>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</si>
  <si>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</si>
  <si>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</si>
  <si>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</si>
  <si>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</si>
  <si>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</si>
  <si>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</si>
  <si>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</si>
  <si>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</si>
  <si>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Oil and Natural Gas Corporation Ltd</t>
  </si>
  <si>
    <t>ONGC</t>
  </si>
  <si>
    <t>Oil &amp; Gas - Exploration &amp; Production</t>
  </si>
  <si>
    <t>NTPC Ltd</t>
  </si>
  <si>
    <t>NTPC</t>
  </si>
  <si>
    <t>Power Generation</t>
  </si>
  <si>
    <t>Maruti Suzuki India Ltd</t>
  </si>
  <si>
    <t>MARUTI</t>
  </si>
  <si>
    <t>Four Wheelers</t>
  </si>
  <si>
    <t>Tata Motors Ltd</t>
  </si>
  <si>
    <t>TATAMOTORS</t>
  </si>
  <si>
    <t>Adani Enterprises Ltd</t>
  </si>
  <si>
    <t>ADANIENT</t>
  </si>
  <si>
    <t>Commodities Trading</t>
  </si>
  <si>
    <t>Kotak Mahindra Bank Ltd</t>
  </si>
  <si>
    <t>KOTAKBANK</t>
  </si>
  <si>
    <t>Axis Bank Ltd</t>
  </si>
  <si>
    <t>AXISBANK</t>
  </si>
  <si>
    <t>Adani Ports and Special Economic Zone Ltd</t>
  </si>
  <si>
    <t>ADANIPORTS</t>
  </si>
  <si>
    <t>Ports</t>
  </si>
  <si>
    <t>UltraTech Cement Ltd</t>
  </si>
  <si>
    <t>ULTRACEMCO</t>
  </si>
  <si>
    <t>Cement</t>
  </si>
  <si>
    <t>Avenue Supermarts Ltd</t>
  </si>
  <si>
    <t>DMART</t>
  </si>
  <si>
    <t>Retail - Department Stores</t>
  </si>
  <si>
    <t>Coal India Ltd</t>
  </si>
  <si>
    <t>COALINDIA</t>
  </si>
  <si>
    <t>Mining - Coal</t>
  </si>
  <si>
    <t>Mahindra and Mahindra Ltd</t>
  </si>
  <si>
    <t>M&amp;M</t>
  </si>
  <si>
    <t>Power Grid Corporation of India Ltd</t>
  </si>
  <si>
    <t>POWERGRID</t>
  </si>
  <si>
    <t>Power Transmission &amp; Distribution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</si>
  <si>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</si>
  <si>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</si>
  <si>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</si>
  <si>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</si>
  <si>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</si>
  <si>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</si>
  <si>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</si>
  <si>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</si>
  <si>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</si>
  <si>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</si>
  <si>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</si>
  <si>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</si>
  <si>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Bajaj Auto Ltd</t>
  </si>
  <si>
    <t>BAJAJ-AUTO</t>
  </si>
  <si>
    <t>Two Wheelers</t>
  </si>
  <si>
    <t>Adani Power Ltd</t>
  </si>
  <si>
    <t>ADANIPOWER</t>
  </si>
  <si>
    <t>Wipro Ltd</t>
  </si>
  <si>
    <t>WIPRO</t>
  </si>
  <si>
    <t>Hindustan Zinc Ltd</t>
  </si>
  <si>
    <t>HINDZINC</t>
  </si>
  <si>
    <t>Mining - Diversified</t>
  </si>
  <si>
    <t>Bajaj Finserv Ltd</t>
  </si>
  <si>
    <t>BAJAJFINSV</t>
  </si>
  <si>
    <t>Siemens Ltd</t>
  </si>
  <si>
    <t>SIEMENS</t>
  </si>
  <si>
    <t>Conglomerates</t>
  </si>
  <si>
    <t>Indian Oil Corporation Ltd</t>
  </si>
  <si>
    <t>IOC</t>
  </si>
  <si>
    <t>Nestle India Ltd</t>
  </si>
  <si>
    <t>NESTLEIND</t>
  </si>
  <si>
    <t>FMCG - Foods</t>
  </si>
  <si>
    <t>Indian Railway Finance Corp Ltd</t>
  </si>
  <si>
    <t>IRFC</t>
  </si>
  <si>
    <t>Specialized Finance</t>
  </si>
  <si>
    <t>Zomato Ltd</t>
  </si>
  <si>
    <t>ZOMATO</t>
  </si>
  <si>
    <t>Online Services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</si>
  <si>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</si>
  <si>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</si>
  <si>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</si>
  <si>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</si>
  <si>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</si>
  <si>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</si>
  <si>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</si>
  <si>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</si>
  <si>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DLF Ltd</t>
  </si>
  <si>
    <t>DLF</t>
  </si>
  <si>
    <t>Real Estate</t>
  </si>
  <si>
    <t>Trent Ltd</t>
  </si>
  <si>
    <t>TRENT</t>
  </si>
  <si>
    <t>Retail - Apparel</t>
  </si>
  <si>
    <t>Varun Beverages Ltd</t>
  </si>
  <si>
    <t>VBL</t>
  </si>
  <si>
    <t>Soft Drinks</t>
  </si>
  <si>
    <t>Tata Steel Ltd</t>
  </si>
  <si>
    <t>TATASTEEL</t>
  </si>
  <si>
    <t>SBI Life Insurance Company Ltd</t>
  </si>
  <si>
    <t>SBILIFE</t>
  </si>
  <si>
    <t>Grasim Industries Ltd</t>
  </si>
  <si>
    <t>GRASIM</t>
  </si>
  <si>
    <t>ABB India Ltd</t>
  </si>
  <si>
    <t>ABB</t>
  </si>
  <si>
    <t>Heavy Electrical Equipments</t>
  </si>
  <si>
    <t>Vedanta Ltd</t>
  </si>
  <si>
    <t>VEDL</t>
  </si>
  <si>
    <t>Metals - Diversified</t>
  </si>
  <si>
    <t>Interglobe Aviation Ltd</t>
  </si>
  <si>
    <t>INDIGO</t>
  </si>
  <si>
    <t>Airlines</t>
  </si>
  <si>
    <t>Power Finance Corporation Ltd</t>
  </si>
  <si>
    <t>PFC</t>
  </si>
  <si>
    <t>Pidilite Industries Ltd</t>
  </si>
  <si>
    <t>PIDILITIND</t>
  </si>
  <si>
    <t>Diversified Chemicals</t>
  </si>
  <si>
    <t>LTIMindtree Ltd</t>
  </si>
  <si>
    <t>LTIM</t>
  </si>
  <si>
    <t>Ambuja Cements Ltd</t>
  </si>
  <si>
    <t>AMBUJACEM</t>
  </si>
  <si>
    <t>REC Limited</t>
  </si>
  <si>
    <t>RECLTD</t>
  </si>
  <si>
    <t>HDFC Life Insurance Company Ltd</t>
  </si>
  <si>
    <t>HDFCLIFE</t>
  </si>
  <si>
    <t>TATAMTRDVR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</si>
  <si>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</si>
  <si>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</si>
  <si>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</si>
  <si>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</si>
  <si>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</si>
  <si>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</si>
  <si>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Bharat Petroleum Corporation Ltd</t>
  </si>
  <si>
    <t>BPCL</t>
  </si>
  <si>
    <t>Tech Mahindra Ltd</t>
  </si>
  <si>
    <t>TECHM</t>
  </si>
  <si>
    <t>Britannia Industries Ltd</t>
  </si>
  <si>
    <t>BRITANNIA</t>
  </si>
  <si>
    <t>Hindalco Industries Ltd</t>
  </si>
  <si>
    <t>HINDALCO</t>
  </si>
  <si>
    <t>Metals - Aluminium</t>
  </si>
  <si>
    <t>Tata Power Company Ltd</t>
  </si>
  <si>
    <t>TATAPOWER</t>
  </si>
  <si>
    <t>Adani Energy Solutions Ltd</t>
  </si>
  <si>
    <t>ADANIENSOL</t>
  </si>
  <si>
    <t>Power Infrastructure</t>
  </si>
  <si>
    <t>Zydus Lifesciences Ltd</t>
  </si>
  <si>
    <t>ZYDUSLIFE</t>
  </si>
  <si>
    <t>Divi's Laboratories Ltd</t>
  </si>
  <si>
    <t>DIVISLAB</t>
  </si>
  <si>
    <t>Labs &amp; Life Sciences Services</t>
  </si>
  <si>
    <t>Cipla Ltd</t>
  </si>
  <si>
    <t>CIPLA</t>
  </si>
  <si>
    <t>Punjab National Bank</t>
  </si>
  <si>
    <t>PNB</t>
  </si>
  <si>
    <t>Eicher Motors Ltd</t>
  </si>
  <si>
    <t>EICHERMOT</t>
  </si>
  <si>
    <t>Trucks &amp; Buses</t>
  </si>
  <si>
    <t>Bank of Baroda Ltd</t>
  </si>
  <si>
    <t>BANKBARODA</t>
  </si>
  <si>
    <t>Samvardhana Motherson International Ltd</t>
  </si>
  <si>
    <t>MOTHERSON</t>
  </si>
  <si>
    <t>Auto Parts</t>
  </si>
  <si>
    <t>JSW Energy Ltd</t>
  </si>
  <si>
    <t>JSWENERGY</t>
  </si>
  <si>
    <t>TVS Motor Company Ltd</t>
  </si>
  <si>
    <t>TVSMOTOR</t>
  </si>
  <si>
    <t>Macrotech Developers Ltd</t>
  </si>
  <si>
    <t>LODHA</t>
  </si>
  <si>
    <t>Tata Consumer Products Ltd</t>
  </si>
  <si>
    <t>TATACONSUM</t>
  </si>
  <si>
    <t>Tea &amp; Coffee</t>
  </si>
  <si>
    <t>Indian Overseas Bank</t>
  </si>
  <si>
    <t>IOB</t>
  </si>
  <si>
    <t>Dr Reddy's Laboratories Ltd</t>
  </si>
  <si>
    <t>DRREDDY</t>
  </si>
  <si>
    <t>Cholamandalam Investment and Finance Company Ltd</t>
  </si>
  <si>
    <t>CHOLAFIN</t>
  </si>
  <si>
    <t>Dabur India Ltd</t>
  </si>
  <si>
    <t>DABUR</t>
  </si>
  <si>
    <t>Torrent Pharmaceuticals Ltd</t>
  </si>
  <si>
    <t>TORNTPHARM</t>
  </si>
  <si>
    <t>Indus Towers Ltd</t>
  </si>
  <si>
    <t>INDUSTOWER</t>
  </si>
  <si>
    <t>Telecom Infrastructure</t>
  </si>
  <si>
    <t>Rail Vikas Nigam Ltd</t>
  </si>
  <si>
    <t>RVNL</t>
  </si>
  <si>
    <t>Havells India Ltd</t>
  </si>
  <si>
    <t>HAVELLS</t>
  </si>
  <si>
    <t>Electrical Components &amp; Equipments</t>
  </si>
  <si>
    <t>Vodafone Idea Ltd</t>
  </si>
  <si>
    <t>IDEA</t>
  </si>
  <si>
    <t>Shriram Finance Ltd</t>
  </si>
  <si>
    <t>SHRIRAMFIN</t>
  </si>
  <si>
    <t>ICICI Prudential Life Insurance Company Ltd</t>
  </si>
  <si>
    <t>ICICIPRULI</t>
  </si>
  <si>
    <t>United Spirits Ltd</t>
  </si>
  <si>
    <t>UNITDSPR</t>
  </si>
  <si>
    <t>Alcoholic Beverages</t>
  </si>
  <si>
    <t>Indusind Bank Ltd</t>
  </si>
  <si>
    <t>INDUSINDBK</t>
  </si>
  <si>
    <t>Bajaj Holdings and Investment Ltd</t>
  </si>
  <si>
    <t>BAJAJHLDNG</t>
  </si>
  <si>
    <t>Asset Management</t>
  </si>
  <si>
    <t>GMR Airports Infrastructure Ltd</t>
  </si>
  <si>
    <t>GMRINFRA</t>
  </si>
  <si>
    <t>CG Power and Industrial Solutions Ltd</t>
  </si>
  <si>
    <t>CGPOWER</t>
  </si>
  <si>
    <t>Bharat Heavy Electricals Ltd</t>
  </si>
  <si>
    <t>BHEL</t>
  </si>
  <si>
    <t>Cummins India Ltd</t>
  </si>
  <si>
    <t>CUMMINSIND</t>
  </si>
  <si>
    <t>Industrial Machinery</t>
  </si>
  <si>
    <t>Hero MotoCorp Ltd</t>
  </si>
  <si>
    <t>HEROMOTOCO</t>
  </si>
  <si>
    <t>IDBI Bank Ltd</t>
  </si>
  <si>
    <t>IDBI</t>
  </si>
  <si>
    <t>Private Bank</t>
  </si>
  <si>
    <t>Polycab India Ltd</t>
  </si>
  <si>
    <t>POLYCAB</t>
  </si>
  <si>
    <t>Oil India Ltd</t>
  </si>
  <si>
    <t>OIL</t>
  </si>
  <si>
    <t>Suzlon Energy Ltd</t>
  </si>
  <si>
    <t>SUZLON</t>
  </si>
  <si>
    <t>Renewable Energy Equipment &amp; Services</t>
  </si>
  <si>
    <t>NHPC Ltd</t>
  </si>
  <si>
    <t>NHPC</t>
  </si>
  <si>
    <t>Mazagon Dock Shipbuilders Ltd</t>
  </si>
  <si>
    <t>MAZDOCK</t>
  </si>
  <si>
    <t>Shipbuilding</t>
  </si>
  <si>
    <t>ICICI Lombard General Insurance Company Ltd</t>
  </si>
  <si>
    <t>ICICIGI</t>
  </si>
  <si>
    <t>Canara Bank Ltd</t>
  </si>
  <si>
    <t>CANBK</t>
  </si>
  <si>
    <t>Adani Total Gas Ltd</t>
  </si>
  <si>
    <t>ATGL</t>
  </si>
  <si>
    <t>Colgate-Palmolive (India) Ltd</t>
  </si>
  <si>
    <t>COLPAL</t>
  </si>
  <si>
    <t>Apollo Hospitals Enterprise Ltd</t>
  </si>
  <si>
    <t>APOLLOHOSP</t>
  </si>
  <si>
    <t>Hospitals &amp; Diagnostic Centres</t>
  </si>
  <si>
    <t>Bosch Ltd</t>
  </si>
  <si>
    <t>BOSCHLTD</t>
  </si>
  <si>
    <t>Lupin Ltd</t>
  </si>
  <si>
    <t>LUPIN</t>
  </si>
  <si>
    <t>Solar Industries India Ltd</t>
  </si>
  <si>
    <t>SOLARINDS</t>
  </si>
  <si>
    <t>Commodity Chemicals</t>
  </si>
  <si>
    <t>Jindal Steel And Power Ltd</t>
  </si>
  <si>
    <t>JINDALSTEL</t>
  </si>
  <si>
    <t>Union Bank of India Ltd</t>
  </si>
  <si>
    <t>UNIONBANK</t>
  </si>
  <si>
    <t>Info Edge (India) Ltd</t>
  </si>
  <si>
    <t>NAUKRI</t>
  </si>
  <si>
    <t>HDFC Asset Management Company Ltd</t>
  </si>
  <si>
    <t>HDFCAMC</t>
  </si>
  <si>
    <t>Indian Hotels Company Ltd</t>
  </si>
  <si>
    <t>INDHOTEL</t>
  </si>
  <si>
    <t>Hotels, Resorts &amp; Cruise Lines</t>
  </si>
  <si>
    <t>Oracle Financial Services Software Ltd</t>
  </si>
  <si>
    <t>OFSS</t>
  </si>
  <si>
    <t>Software Services</t>
  </si>
  <si>
    <t>Shree Cement Ltd</t>
  </si>
  <si>
    <t>SHREECEM</t>
  </si>
  <si>
    <t>Aurobindo Pharma Ltd</t>
  </si>
  <si>
    <t>AUROPHARMA</t>
  </si>
  <si>
    <t>Max Healthcare Institute Ltd</t>
  </si>
  <si>
    <t>MAXHEALTH</t>
  </si>
  <si>
    <t>Marico Ltd</t>
  </si>
  <si>
    <t>MARICO</t>
  </si>
  <si>
    <t>Torrent Power Ltd</t>
  </si>
  <si>
    <t>TORNTPOWER</t>
  </si>
  <si>
    <t>Mankind Pharma Ltd</t>
  </si>
  <si>
    <t>MANKIND</t>
  </si>
  <si>
    <t>Hindustan Petroleum Corp Ltd</t>
  </si>
  <si>
    <t>HINDPETRO</t>
  </si>
  <si>
    <t>Godrej Properties Ltd</t>
  </si>
  <si>
    <t>GODREJPROP</t>
  </si>
  <si>
    <t>Tube Investments of India Ltd</t>
  </si>
  <si>
    <t>TIINDIA</t>
  </si>
  <si>
    <t>Cycles</t>
  </si>
  <si>
    <t>SRF Ltd</t>
  </si>
  <si>
    <t>SRF</t>
  </si>
  <si>
    <t>Yes Bank Ltd</t>
  </si>
  <si>
    <t>YESBANK</t>
  </si>
  <si>
    <t>Indian Bank</t>
  </si>
  <si>
    <t>INDIANB</t>
  </si>
  <si>
    <t>Bharat Forge Ltd</t>
  </si>
  <si>
    <t>BHARATFORG</t>
  </si>
  <si>
    <t>Muthoot Finance Ltd</t>
  </si>
  <si>
    <t>MUTHOOTFIN</t>
  </si>
  <si>
    <t>Indian Railway Catering and Tourism Corporation Ltd</t>
  </si>
  <si>
    <t>IRCTC</t>
  </si>
  <si>
    <t>Ashok Leyland Ltd</t>
  </si>
  <si>
    <t>ASHOKLEY</t>
  </si>
  <si>
    <t>Persistent Systems Ltd</t>
  </si>
  <si>
    <t>PERSISTENT</t>
  </si>
  <si>
    <t>General Insurance Corporation of India</t>
  </si>
  <si>
    <t>GICRE</t>
  </si>
  <si>
    <t>Dixon Technologies (India) Ltd</t>
  </si>
  <si>
    <t>DIXON</t>
  </si>
  <si>
    <t>Home Electronics &amp; Appliances</t>
  </si>
  <si>
    <t>SBI Cards and Payment Services Ltd</t>
  </si>
  <si>
    <t>SBICARD</t>
  </si>
  <si>
    <t>Payment Infrastructure</t>
  </si>
  <si>
    <t>Alkem Laboratories Ltd</t>
  </si>
  <si>
    <t>ALKEM</t>
  </si>
  <si>
    <t>PI Industries Ltd</t>
  </si>
  <si>
    <t>PIIND</t>
  </si>
  <si>
    <t>PB Fintech Ltd</t>
  </si>
  <si>
    <t>POLICYBZR</t>
  </si>
  <si>
    <t>Prestige Estates Projects Ltd</t>
  </si>
  <si>
    <t>PRESTIGE</t>
  </si>
  <si>
    <t>Indian Renewable Energy Development Agency Ltd</t>
  </si>
  <si>
    <t>IREDA</t>
  </si>
  <si>
    <t>JSW Infrastructure Ltd</t>
  </si>
  <si>
    <t>JSWINFRA</t>
  </si>
  <si>
    <t>Linde India Ltd</t>
  </si>
  <si>
    <t>LINDEINDIA</t>
  </si>
  <si>
    <t>NMDC Ltd</t>
  </si>
  <si>
    <t>NMDC</t>
  </si>
  <si>
    <t>Mining - Iron Ore</t>
  </si>
  <si>
    <t>Patanjali Foods Ltd</t>
  </si>
  <si>
    <t>PATANJALI</t>
  </si>
  <si>
    <t>Packaged Foods &amp; Meats</t>
  </si>
  <si>
    <t>Supreme Industries Ltd</t>
  </si>
  <si>
    <t>SUPREMEIND</t>
  </si>
  <si>
    <t>Plastic Products</t>
  </si>
  <si>
    <t>Oberoi Realty Ltd</t>
  </si>
  <si>
    <t>OBEROIRLTY</t>
  </si>
  <si>
    <t>Fertilisers And Chemicals Travancore Ltd</t>
  </si>
  <si>
    <t>FACT</t>
  </si>
  <si>
    <t>Fertilizers &amp; Agro Chemicals</t>
  </si>
  <si>
    <t>UCO Bank</t>
  </si>
  <si>
    <t>UCOBANK</t>
  </si>
  <si>
    <t>Schaeffler India Ltd</t>
  </si>
  <si>
    <t>SCHAEFFLER</t>
  </si>
  <si>
    <t>Cochin Shipyard Ltd</t>
  </si>
  <si>
    <t>COCHINSHIP</t>
  </si>
  <si>
    <t>Container Corporation of India Ltd</t>
  </si>
  <si>
    <t>CONCOR</t>
  </si>
  <si>
    <t>Logistics</t>
  </si>
  <si>
    <t>Balkrishna Industries Ltd</t>
  </si>
  <si>
    <t>BALKRISIND</t>
  </si>
  <si>
    <t>Tires &amp; Rubber</t>
  </si>
  <si>
    <t>Berger Paints India Ltd</t>
  </si>
  <si>
    <t>BERGEPAINT</t>
  </si>
  <si>
    <t>MRF Ltd</t>
  </si>
  <si>
    <t>MRF</t>
  </si>
  <si>
    <t>Phoenix Mills Ltd</t>
  </si>
  <si>
    <t>PHOENIXLTD</t>
  </si>
  <si>
    <t>Housing and Urban Development Corporation Ltd</t>
  </si>
  <si>
    <t>HUDCO</t>
  </si>
  <si>
    <t>Abbott India Ltd</t>
  </si>
  <si>
    <t>ABBOTINDIA</t>
  </si>
  <si>
    <t>Steel Authority of India Ltd</t>
  </si>
  <si>
    <t>SAIL</t>
  </si>
  <si>
    <t>UNO Minda Ltd</t>
  </si>
  <si>
    <t>UNOMINDA</t>
  </si>
  <si>
    <t>Bharti Hexacom Ltd</t>
  </si>
  <si>
    <t>BHARTIHEXA</t>
  </si>
  <si>
    <t>Astral Ltd</t>
  </si>
  <si>
    <t>ASTRAL</t>
  </si>
  <si>
    <t>Building Products - Pipes</t>
  </si>
  <si>
    <t>Procter &amp; Gamble Hygiene and Health Care Ltd</t>
  </si>
  <si>
    <t>PGHH</t>
  </si>
  <si>
    <t>Kalyan Jewellers India Ltd</t>
  </si>
  <si>
    <t>KALYANKJIL</t>
  </si>
  <si>
    <t>SJVN Ltd</t>
  </si>
  <si>
    <t>SJVN</t>
  </si>
  <si>
    <t>Aditya Birla Capital Ltd</t>
  </si>
  <si>
    <t>ABCAPITAL</t>
  </si>
  <si>
    <t>Diversified Financials</t>
  </si>
  <si>
    <t>Jindal Stainless Ltd</t>
  </si>
  <si>
    <t>JSL</t>
  </si>
  <si>
    <t>Petronet LNG Ltd</t>
  </si>
  <si>
    <t>PETRONET</t>
  </si>
  <si>
    <t>Oil &amp; Gas - Storage &amp; Transportation</t>
  </si>
  <si>
    <t>Bank of India Ltd</t>
  </si>
  <si>
    <t>BANKINDIA</t>
  </si>
  <si>
    <t>Fsn E-Commerce Ventures Ltd</t>
  </si>
  <si>
    <t>NYKAA</t>
  </si>
  <si>
    <t>Wellness Services</t>
  </si>
  <si>
    <t>IDFC First Bank Ltd</t>
  </si>
  <si>
    <t>IDFCFIRSTB</t>
  </si>
  <si>
    <t>Tata Communications Ltd</t>
  </si>
  <si>
    <t>TATACOMM</t>
  </si>
  <si>
    <t>Central Bank of India Ltd</t>
  </si>
  <si>
    <t>CENTRALBK</t>
  </si>
  <si>
    <t>Bharat Dynamics Ltd</t>
  </si>
  <si>
    <t>BDL</t>
  </si>
  <si>
    <t>L&amp;T Technology Services Ltd</t>
  </si>
  <si>
    <t>LTTS</t>
  </si>
  <si>
    <t>United Breweries Ltd</t>
  </si>
  <si>
    <t>UBL</t>
  </si>
  <si>
    <t>Adani Wilmar Ltd</t>
  </si>
  <si>
    <t>AWL</t>
  </si>
  <si>
    <t>Mphasis Ltd</t>
  </si>
  <si>
    <t>MPHASIS</t>
  </si>
  <si>
    <t>Thermax Limited</t>
  </si>
  <si>
    <t>THERMAX</t>
  </si>
  <si>
    <t>GlaxoSmithKline Pharmaceuticals Ltd</t>
  </si>
  <si>
    <t>GLAXO</t>
  </si>
  <si>
    <t>Coromandel International Ltd</t>
  </si>
  <si>
    <t>COROMANDEL</t>
  </si>
  <si>
    <t>Voltas Ltd</t>
  </si>
  <si>
    <t>VOLTAS</t>
  </si>
  <si>
    <t>Federal Bank Ltd</t>
  </si>
  <si>
    <t>FEDERALBNK</t>
  </si>
  <si>
    <t>Hitachi Energy India Ltd</t>
  </si>
  <si>
    <t>POWERINDIA</t>
  </si>
  <si>
    <t>AU Small Finance Bank Ltd</t>
  </si>
  <si>
    <t>AUBANK</t>
  </si>
  <si>
    <t>KPIT Technologies Ltd</t>
  </si>
  <si>
    <t>KPITTECH</t>
  </si>
  <si>
    <t>Honeywell Automation India Ltd</t>
  </si>
  <si>
    <t>HONAUT</t>
  </si>
  <si>
    <t>Page Industries Ltd</t>
  </si>
  <si>
    <t>PAGEIND</t>
  </si>
  <si>
    <t>Apparel &amp; Accessories</t>
  </si>
  <si>
    <t>Ge T&amp;D India Ltd</t>
  </si>
  <si>
    <t>GET&amp;D</t>
  </si>
  <si>
    <t>ACC Ltd</t>
  </si>
  <si>
    <t>ACC</t>
  </si>
  <si>
    <t>Bank of Maharashtra Ltd</t>
  </si>
  <si>
    <t>MAHABANK</t>
  </si>
  <si>
    <t>AIA Engineering Ltd</t>
  </si>
  <si>
    <t>AIAENG</t>
  </si>
  <si>
    <t>New India Assurance Company Ltd</t>
  </si>
  <si>
    <t>NIACL</t>
  </si>
  <si>
    <t>Gujarat Gas Ltd</t>
  </si>
  <si>
    <t>GUJGASLTD</t>
  </si>
  <si>
    <t>Tata Elxsi Ltd</t>
  </si>
  <si>
    <t>TATAELXSI</t>
  </si>
  <si>
    <t>3M India Ltd</t>
  </si>
  <si>
    <t>3MINDIA</t>
  </si>
  <si>
    <t>Stationery</t>
  </si>
  <si>
    <t>Deepak Nitrite Ltd</t>
  </si>
  <si>
    <t>DEEPAKNTR</t>
  </si>
  <si>
    <t>Sundaram Finance Ltd</t>
  </si>
  <si>
    <t>SUNDARMFIN</t>
  </si>
  <si>
    <t>Exide Industries Ltd</t>
  </si>
  <si>
    <t>EXIDEIND</t>
  </si>
  <si>
    <t>Batteries</t>
  </si>
  <si>
    <t>L&amp;T Finance Ltd</t>
  </si>
  <si>
    <t>LTF</t>
  </si>
  <si>
    <t>Punjab &amp; Sind Bank</t>
  </si>
  <si>
    <t>PSB</t>
  </si>
  <si>
    <t>UPL Ltd</t>
  </si>
  <si>
    <t>UPL</t>
  </si>
  <si>
    <t>Glenmark Pharmaceuticals Ltd</t>
  </si>
  <si>
    <t>GLENMARK</t>
  </si>
  <si>
    <t>Nippon Life India Asset Management Ltd</t>
  </si>
  <si>
    <t>NAM-INDIA</t>
  </si>
  <si>
    <t>Biocon Ltd</t>
  </si>
  <si>
    <t>BIOCON</t>
  </si>
  <si>
    <t>Biotechnology</t>
  </si>
  <si>
    <t>Tata Technologies Ltd</t>
  </si>
  <si>
    <t>TATATECH</t>
  </si>
  <si>
    <t>Escorts Kubota Ltd</t>
  </si>
  <si>
    <t>ESCORTS</t>
  </si>
  <si>
    <t>Tractors</t>
  </si>
  <si>
    <t>APL Apollo Tubes Ltd</t>
  </si>
  <si>
    <t>APLAPOLLO</t>
  </si>
  <si>
    <t>Jubilant Foodworks Ltd</t>
  </si>
  <si>
    <t>JUBLFOOD</t>
  </si>
  <si>
    <t>Restaurants &amp; Cafes</t>
  </si>
  <si>
    <t>Coforge Ltd</t>
  </si>
  <si>
    <t>COFORGE</t>
  </si>
  <si>
    <t>Lloyds Metals And Energy Ltd</t>
  </si>
  <si>
    <t>LLOYDSME</t>
  </si>
  <si>
    <t>IRB Infrastructure Developers Ltd</t>
  </si>
  <si>
    <t>IRB</t>
  </si>
  <si>
    <t>Sona BLW Precision Forgings Ltd</t>
  </si>
  <si>
    <t>SONACOMS</t>
  </si>
  <si>
    <t>Max Financial Services Ltd</t>
  </si>
  <si>
    <t>MFSL</t>
  </si>
  <si>
    <t>Indraprastha Gas Ltd</t>
  </si>
  <si>
    <t>IGL</t>
  </si>
  <si>
    <t>360 One Wam Ltd</t>
  </si>
  <si>
    <t>360ONE</t>
  </si>
  <si>
    <t>Investment Banking &amp; Brokerage</t>
  </si>
  <si>
    <t>KEI Industries Ltd</t>
  </si>
  <si>
    <t>KEI</t>
  </si>
  <si>
    <t>Cables</t>
  </si>
  <si>
    <t>Gujarat Fluorochemicals Ltd</t>
  </si>
  <si>
    <t>FLUOROCHEM</t>
  </si>
  <si>
    <t>Specialty Chemicals</t>
  </si>
  <si>
    <t>Ajanta Pharma Ltd</t>
  </si>
  <si>
    <t>AJANTPHARM</t>
  </si>
  <si>
    <t>Fortis Healthcare Ltd</t>
  </si>
  <si>
    <t>FORTIS</t>
  </si>
  <si>
    <t>Mahindra and Mahindra Financial Services Ltd</t>
  </si>
  <si>
    <t>M&amp;MFIN</t>
  </si>
  <si>
    <t>NLC India Ltd</t>
  </si>
  <si>
    <t>NLCINDIA</t>
  </si>
  <si>
    <t>Metro Brands Ltd</t>
  </si>
  <si>
    <t>METROBRAND</t>
  </si>
  <si>
    <t>Footwear</t>
  </si>
  <si>
    <t>Endurance Technologies Ltd</t>
  </si>
  <si>
    <t>ENDURANCE</t>
  </si>
  <si>
    <t>Motilal Oswal Financial Services Ltd</t>
  </si>
  <si>
    <t>MOTILALOFS</t>
  </si>
  <si>
    <t>Mangalore Refinery and Petrochemicals Ltd</t>
  </si>
  <si>
    <t>MRPL</t>
  </si>
  <si>
    <t>LIC Housing Finance Ltd</t>
  </si>
  <si>
    <t>LICHSGFIN</t>
  </si>
  <si>
    <t>Home Financing</t>
  </si>
  <si>
    <t>BSE Ltd</t>
  </si>
  <si>
    <t>BSE</t>
  </si>
  <si>
    <t>Stock Exchanges &amp; Ratings</t>
  </si>
  <si>
    <t>Sun Tv Network Ltd</t>
  </si>
  <si>
    <t>SUNTV</t>
  </si>
  <si>
    <t>TV Channels &amp; Broadcasters</t>
  </si>
  <si>
    <t>IPCA Laboratories Ltd</t>
  </si>
  <si>
    <t>IPCALAB</t>
  </si>
  <si>
    <t>Star Health and Allied Insurance Company Ltd</t>
  </si>
  <si>
    <t>STARHEALTH</t>
  </si>
  <si>
    <t>Emami Ltd</t>
  </si>
  <si>
    <t>EMAMILTD</t>
  </si>
  <si>
    <t>Syngene International Ltd</t>
  </si>
  <si>
    <t>SYNGENE</t>
  </si>
  <si>
    <t>Gland Pharma Ltd</t>
  </si>
  <si>
    <t>GLAND</t>
  </si>
  <si>
    <t>Apar Industries Ltd</t>
  </si>
  <si>
    <t>APARINDS</t>
  </si>
  <si>
    <t>Blue Star Ltd</t>
  </si>
  <si>
    <t>BLUESTARCO</t>
  </si>
  <si>
    <t>Dalmia Bharat Ltd</t>
  </si>
  <si>
    <t>DALBHARAT</t>
  </si>
  <si>
    <t>BASF India Ltd</t>
  </si>
  <si>
    <t>BASF</t>
  </si>
  <si>
    <t>J K Cement Ltd</t>
  </si>
  <si>
    <t>JKCEMENT</t>
  </si>
  <si>
    <t>CRISIL Ltd</t>
  </si>
  <si>
    <t>CRISIL</t>
  </si>
  <si>
    <t>Apollo Tyres Ltd</t>
  </si>
  <si>
    <t>APOLLOTYRE</t>
  </si>
  <si>
    <t>One 97 Communications Ltd</t>
  </si>
  <si>
    <t>PAYTM</t>
  </si>
  <si>
    <t>Business Support Services</t>
  </si>
  <si>
    <t>Embassy Office Parks REIT</t>
  </si>
  <si>
    <t>EMBASSY</t>
  </si>
  <si>
    <t>Bandhan Bank Ltd</t>
  </si>
  <si>
    <t>BANDHANBNK</t>
  </si>
  <si>
    <t>Aditya Birla Fashion and Retail Ltd</t>
  </si>
  <si>
    <t>ABFRL</t>
  </si>
  <si>
    <t>Motherson Sumi Wiring India Ltd</t>
  </si>
  <si>
    <t>MSUMI</t>
  </si>
  <si>
    <t>National Aluminium Co Ltd</t>
  </si>
  <si>
    <t>NATIONALUM</t>
  </si>
  <si>
    <t>Global Health Ltd</t>
  </si>
  <si>
    <t>MEDANTA</t>
  </si>
  <si>
    <t>Timken India Ltd</t>
  </si>
  <si>
    <t>TIMKEN</t>
  </si>
  <si>
    <t>KPR Mill Ltd</t>
  </si>
  <si>
    <t>KPRMILL</t>
  </si>
  <si>
    <t>Textiles</t>
  </si>
  <si>
    <t>Bayer Cropscience Ltd</t>
  </si>
  <si>
    <t>BAYERCROP</t>
  </si>
  <si>
    <t>Tata Investment Corporation Ltd</t>
  </si>
  <si>
    <t>TATAINVEST</t>
  </si>
  <si>
    <t>NBCC (India) Ltd</t>
  </si>
  <si>
    <t>NBCC</t>
  </si>
  <si>
    <t>Go Digit General Insurance Ltd</t>
  </si>
  <si>
    <t>GODIGIT</t>
  </si>
  <si>
    <t>J B Chemicals and Pharmaceuticals Ltd</t>
  </si>
  <si>
    <t>JBCHEPHARM</t>
  </si>
  <si>
    <t>Delhivery Ltd</t>
  </si>
  <si>
    <t>DELHIVERY</t>
  </si>
  <si>
    <t>TVS Holdings Ltd</t>
  </si>
  <si>
    <t>TVSHLTD</t>
  </si>
  <si>
    <t>Carborundum Universal Ltd</t>
  </si>
  <si>
    <t>CARBORUNIV</t>
  </si>
  <si>
    <t>Godrej Industries Ltd</t>
  </si>
  <si>
    <t>GODREJIND</t>
  </si>
  <si>
    <t>ZF Commercial Vehicle Control Systems India Ltd</t>
  </si>
  <si>
    <t>ZFCVINDIA</t>
  </si>
  <si>
    <t>Hindustan Copper Ltd</t>
  </si>
  <si>
    <t>HINDCOPPER</t>
  </si>
  <si>
    <t>Mining - Copper</t>
  </si>
  <si>
    <t>Sundram Fasteners Ltd</t>
  </si>
  <si>
    <t>SUNDRMFAST</t>
  </si>
  <si>
    <t>Poonawalla Fincorp Ltd</t>
  </si>
  <si>
    <t>POONAWALLA</t>
  </si>
  <si>
    <t>Hatsun Agro Product Ltd</t>
  </si>
  <si>
    <t>HATSUN</t>
  </si>
  <si>
    <t>Crompton Greaves Consumer Electricals Ltd</t>
  </si>
  <si>
    <t>CROMPTON</t>
  </si>
  <si>
    <t>ITI Ltd</t>
  </si>
  <si>
    <t>ITI</t>
  </si>
  <si>
    <t>Telecom Equipments</t>
  </si>
  <si>
    <t>Cholamandalam Financial Holdings Ltd</t>
  </si>
  <si>
    <t>CHOLAHLDNG</t>
  </si>
  <si>
    <t>Amara Raja Energy &amp; Mobility Ltd</t>
  </si>
  <si>
    <t>ARE&amp;M</t>
  </si>
  <si>
    <t>Kaynes Technology India Ltd</t>
  </si>
  <si>
    <t>KAYNES</t>
  </si>
  <si>
    <t>Vedant Fashions Ltd</t>
  </si>
  <si>
    <t>MANYAVAR</t>
  </si>
  <si>
    <t>Aarti Industries Ltd</t>
  </si>
  <si>
    <t>AARTIIND</t>
  </si>
  <si>
    <t>Brigade Enterprises Ltd</t>
  </si>
  <si>
    <t>BRIGADE</t>
  </si>
  <si>
    <t>SKF India Ltd</t>
  </si>
  <si>
    <t>SKFINDIA</t>
  </si>
  <si>
    <t>Pfizer Ltd</t>
  </si>
  <si>
    <t>PFIZER</t>
  </si>
  <si>
    <t>Whirlpool of India Ltd</t>
  </si>
  <si>
    <t>WHIRLPOOL</t>
  </si>
  <si>
    <t>Grindwell Norton Ltd</t>
  </si>
  <si>
    <t>GRINDWELL</t>
  </si>
  <si>
    <t>Dr. Lal PathLabs Ltd</t>
  </si>
  <si>
    <t>LALPATHLAB</t>
  </si>
  <si>
    <t>Tata Chemicals Ltd</t>
  </si>
  <si>
    <t>TATACHEM</t>
  </si>
  <si>
    <t>Gillette India Ltd</t>
  </si>
  <si>
    <t>GILLETTE</t>
  </si>
  <si>
    <t>Natco Pharma Ltd</t>
  </si>
  <si>
    <t>NATCOPHARM</t>
  </si>
  <si>
    <t>Aegis Logistics Ltd</t>
  </si>
  <si>
    <t>AEGISLOG</t>
  </si>
  <si>
    <t>Central Depository Services (India) Ltd</t>
  </si>
  <si>
    <t>CDSL</t>
  </si>
  <si>
    <t>Sumitomo Chemical India Ltd</t>
  </si>
  <si>
    <t>SUMICHEM</t>
  </si>
  <si>
    <t>Ircon International Ltd</t>
  </si>
  <si>
    <t>IRCON</t>
  </si>
  <si>
    <t>Castrol India Ltd</t>
  </si>
  <si>
    <t>CASTROLIND</t>
  </si>
  <si>
    <t>Suven Pharmaceuticals Ltd</t>
  </si>
  <si>
    <t>SUVENPHAR</t>
  </si>
  <si>
    <t>Ratnamani Metals and Tubes Ltd</t>
  </si>
  <si>
    <t>RATNAMANI</t>
  </si>
  <si>
    <t>KIOCL Ltd</t>
  </si>
  <si>
    <t>KIOCL</t>
  </si>
  <si>
    <t>Narayana Hrudayalaya Ltd</t>
  </si>
  <si>
    <t>NH</t>
  </si>
  <si>
    <t>Piramal Pharma Ltd</t>
  </si>
  <si>
    <t>PPLPHARMA</t>
  </si>
  <si>
    <t>Emcure Pharmaceuticals Ltd</t>
  </si>
  <si>
    <t>EMCURE</t>
  </si>
  <si>
    <t>Jyoti CNC Automation Ltd</t>
  </si>
  <si>
    <t>JYOTICNC</t>
  </si>
  <si>
    <t>Computer Hardware</t>
  </si>
  <si>
    <t>ICICI Securities Ltd</t>
  </si>
  <si>
    <t>ISEC</t>
  </si>
  <si>
    <t>Vinati Organics Ltd</t>
  </si>
  <si>
    <t>VINATIORGA</t>
  </si>
  <si>
    <t>Century Textiles and Industries Ltd</t>
  </si>
  <si>
    <t>CENTURYTEX</t>
  </si>
  <si>
    <t>Paper Products</t>
  </si>
  <si>
    <t>Garden Reach Shipbuilders &amp; Engineers Ltd</t>
  </si>
  <si>
    <t>GRSE</t>
  </si>
  <si>
    <t>Kansai Nerolac Paints Ltd</t>
  </si>
  <si>
    <t>KANSAINER</t>
  </si>
  <si>
    <t>Alembic Pharmaceuticals Ltd</t>
  </si>
  <si>
    <t>APLLTD</t>
  </si>
  <si>
    <t>Jupiter Wagons Ltd</t>
  </si>
  <si>
    <t>JWL</t>
  </si>
  <si>
    <t>Rail</t>
  </si>
  <si>
    <t>Atul Ltd</t>
  </si>
  <si>
    <t>ATUL</t>
  </si>
  <si>
    <t>Kajaria Ceramics Ltd</t>
  </si>
  <si>
    <t>KAJARIACER</t>
  </si>
  <si>
    <t>Building Products - Ceramics</t>
  </si>
  <si>
    <t>EIH Ltd</t>
  </si>
  <si>
    <t>EIHOTEL</t>
  </si>
  <si>
    <t>Laurus Labs Ltd</t>
  </si>
  <si>
    <t>LAURUSLABS</t>
  </si>
  <si>
    <t>CESC Ltd</t>
  </si>
  <si>
    <t>CESC</t>
  </si>
  <si>
    <t>Himadri Speciality Chemical Ltd</t>
  </si>
  <si>
    <t>HSCL</t>
  </si>
  <si>
    <t>CPSE ETF</t>
  </si>
  <si>
    <t>CPSEETF</t>
  </si>
  <si>
    <t>Equity</t>
  </si>
  <si>
    <t>Finolex Cables Ltd</t>
  </si>
  <si>
    <t>FINCABLES</t>
  </si>
  <si>
    <t>Radico Khaitan Ltd</t>
  </si>
  <si>
    <t>RADICO</t>
  </si>
  <si>
    <t>Inox Wind Ltd</t>
  </si>
  <si>
    <t>INOXWIND</t>
  </si>
  <si>
    <t>KEC International Ltd</t>
  </si>
  <si>
    <t>KEC</t>
  </si>
  <si>
    <t>Triveni Turbine Ltd</t>
  </si>
  <si>
    <t>TRITURBINE</t>
  </si>
  <si>
    <t>JBM Auto Ltd</t>
  </si>
  <si>
    <t>JBMA</t>
  </si>
  <si>
    <t>Nuvama Wealth Management Ltd</t>
  </si>
  <si>
    <t>NUVAMA</t>
  </si>
  <si>
    <t>Multi Commodity Exchange of India Ltd</t>
  </si>
  <si>
    <t>MCX</t>
  </si>
  <si>
    <t>Godfrey Phillips India Ltd</t>
  </si>
  <si>
    <t>GODFRYPHLP</t>
  </si>
  <si>
    <t>Swan Energy Ltd</t>
  </si>
  <si>
    <t>SWANENERGY</t>
  </si>
  <si>
    <t>Five-Star Business Finance Ltd</t>
  </si>
  <si>
    <t>FIVESTAR</t>
  </si>
  <si>
    <t>Tejas Networks Ltd</t>
  </si>
  <si>
    <t>TEJASNET</t>
  </si>
  <si>
    <t>Devyani International Ltd</t>
  </si>
  <si>
    <t>DEVYANI</t>
  </si>
  <si>
    <t>Piramal Enterprises Ltd</t>
  </si>
  <si>
    <t>PEL</t>
  </si>
  <si>
    <t>Computer Age Management Services Ltd</t>
  </si>
  <si>
    <t>CAMS</t>
  </si>
  <si>
    <t>PNB Housing Finance Ltd</t>
  </si>
  <si>
    <t>PNBHOUSING</t>
  </si>
  <si>
    <t>Affle (India) Ltd</t>
  </si>
  <si>
    <t>AFFLE</t>
  </si>
  <si>
    <t>Advertising</t>
  </si>
  <si>
    <t>Relaxo Footwears Ltd</t>
  </si>
  <si>
    <t>RELAXO</t>
  </si>
  <si>
    <t>CIE Automotive India Ltd</t>
  </si>
  <si>
    <t>CIEINDIA</t>
  </si>
  <si>
    <t>Chambal Fertilisers and Chemicals Ltd</t>
  </si>
  <si>
    <t>CHAMBLFERT</t>
  </si>
  <si>
    <t>Cello World Ltd</t>
  </si>
  <si>
    <t>CELLO</t>
  </si>
  <si>
    <t>V Guard Industries Ltd</t>
  </si>
  <si>
    <t>VGUARD</t>
  </si>
  <si>
    <t>Kalpataru Projects International Ltd</t>
  </si>
  <si>
    <t>KPIL</t>
  </si>
  <si>
    <t>Jindal SAW Ltd</t>
  </si>
  <si>
    <t>JINDALSAW</t>
  </si>
  <si>
    <t>Nexus Select Trust</t>
  </si>
  <si>
    <t>NXST</t>
  </si>
  <si>
    <t>Mindspace Business Parks REIT</t>
  </si>
  <si>
    <t>MINDSPACE</t>
  </si>
  <si>
    <t>PTC Industries Ltd</t>
  </si>
  <si>
    <t>PTCIL</t>
  </si>
  <si>
    <t>Jyothy Labs Ltd</t>
  </si>
  <si>
    <t>JYOTHYLAB</t>
  </si>
  <si>
    <t>Shyam Metalics and Energy Ltd</t>
  </si>
  <si>
    <t>SHYAMMETL</t>
  </si>
  <si>
    <t>Bikaji Foods International Ltd</t>
  </si>
  <si>
    <t>BIKAJI</t>
  </si>
  <si>
    <t>Elgi Equipments Ltd</t>
  </si>
  <si>
    <t>ELGIEQUIP</t>
  </si>
  <si>
    <t>CreditAccess Grameen Ltd</t>
  </si>
  <si>
    <t>CREDITACC</t>
  </si>
  <si>
    <t>NCC Ltd</t>
  </si>
  <si>
    <t>NCC</t>
  </si>
  <si>
    <t>Schneider Electric Infrastructure Ltd</t>
  </si>
  <si>
    <t>SCHNEIDER</t>
  </si>
  <si>
    <t>Aster DM Healthcare Ltd</t>
  </si>
  <si>
    <t>ASTERDM</t>
  </si>
  <si>
    <t>Signatureglobal (India) Ltd</t>
  </si>
  <si>
    <t>SIGNATURE</t>
  </si>
  <si>
    <t>HFCL Ltd</t>
  </si>
  <si>
    <t>HFCL</t>
  </si>
  <si>
    <t>IFCI Ltd</t>
  </si>
  <si>
    <t>IFCI</t>
  </si>
  <si>
    <t>Firstsource Solutions Ltd</t>
  </si>
  <si>
    <t>FSL</t>
  </si>
  <si>
    <t>Outsourced services</t>
  </si>
  <si>
    <t>Great Eastern Shipping Company Ltd</t>
  </si>
  <si>
    <t>GESHIP</t>
  </si>
  <si>
    <t>Angel One Ltd</t>
  </si>
  <si>
    <t>ANGELONE</t>
  </si>
  <si>
    <t>Sobha Ltd</t>
  </si>
  <si>
    <t>SOBHA</t>
  </si>
  <si>
    <t>Trident Ltd</t>
  </si>
  <si>
    <t>TRIDENT</t>
  </si>
  <si>
    <t>Blue Dart Express Ltd</t>
  </si>
  <si>
    <t>BLUEDART</t>
  </si>
  <si>
    <t>Gujarat State Petronet Ltd</t>
  </si>
  <si>
    <t>GSPL</t>
  </si>
  <si>
    <t>Aditya Birla Sun Life Amc Ltd</t>
  </si>
  <si>
    <t>ABSLAMC</t>
  </si>
  <si>
    <t>Techno Electric &amp; Engineering Company Ltd</t>
  </si>
  <si>
    <t>TECHNOE</t>
  </si>
  <si>
    <t>R R Kabel Ltd</t>
  </si>
  <si>
    <t>RRKABEL</t>
  </si>
  <si>
    <t>Ramco Cements Limited</t>
  </si>
  <si>
    <t>RAMCOCEM</t>
  </si>
  <si>
    <t>Bata India Ltd</t>
  </si>
  <si>
    <t>BATAINDIA</t>
  </si>
  <si>
    <t>Cyient Ltd</t>
  </si>
  <si>
    <t>CYIENT</t>
  </si>
  <si>
    <t>Tata Teleservices (Maharashtra) Ltd</t>
  </si>
  <si>
    <t>TTML</t>
  </si>
  <si>
    <t>Tbo Tek Ltd</t>
  </si>
  <si>
    <t>TBOTEK</t>
  </si>
  <si>
    <t>Tour &amp; Travel Services</t>
  </si>
  <si>
    <t>Titagarh Rail Systems Ltd</t>
  </si>
  <si>
    <t>TITAGARH</t>
  </si>
  <si>
    <t>IIFL Finance Ltd</t>
  </si>
  <si>
    <t>IIFL</t>
  </si>
  <si>
    <t>Aadhar Housing Finance Ltd</t>
  </si>
  <si>
    <t>AADHARHFC</t>
  </si>
  <si>
    <t>Finolex Industries Ltd</t>
  </si>
  <si>
    <t>FINPIPE</t>
  </si>
  <si>
    <t>Poly Medicure Ltd</t>
  </si>
  <si>
    <t>POLYMED</t>
  </si>
  <si>
    <t>Health Care Equipment &amp; Supplies</t>
  </si>
  <si>
    <t>Mahanagar Gas Ltd</t>
  </si>
  <si>
    <t>MGL</t>
  </si>
  <si>
    <t>DCM Shriram Ltd</t>
  </si>
  <si>
    <t>DCMSHRIRAM</t>
  </si>
  <si>
    <t>Anant Raj Ltd</t>
  </si>
  <si>
    <t>ANANTRAJ</t>
  </si>
  <si>
    <t>Navin Fluorine International Ltd</t>
  </si>
  <si>
    <t>NAVINFLUOR</t>
  </si>
  <si>
    <t>Krishna Institute of Medical Sciences Ltd</t>
  </si>
  <si>
    <t>KIMS</t>
  </si>
  <si>
    <t>Welspun Living Ltd</t>
  </si>
  <si>
    <t>WELSPUNLIV</t>
  </si>
  <si>
    <t>Indian Energy Exchange Ltd</t>
  </si>
  <si>
    <t>IEX</t>
  </si>
  <si>
    <t>Power Trading &amp; Consultancy</t>
  </si>
  <si>
    <t>Chalet Hotels Ltd</t>
  </si>
  <si>
    <t>CHALET</t>
  </si>
  <si>
    <t>Sonata Software Ltd</t>
  </si>
  <si>
    <t>SONATSOFTW</t>
  </si>
  <si>
    <t>Zensar Technologies Ltd</t>
  </si>
  <si>
    <t>ZENSARTECH</t>
  </si>
  <si>
    <t>IDFC Ltd</t>
  </si>
  <si>
    <t>IDFC</t>
  </si>
  <si>
    <t>Authum Investment &amp; Infrastructure Ltd</t>
  </si>
  <si>
    <t>AIIL</t>
  </si>
  <si>
    <t>Karur Vysya Bank Ltd</t>
  </si>
  <si>
    <t>KARURVYSYA</t>
  </si>
  <si>
    <t>Welspun Corp Ltd</t>
  </si>
  <si>
    <t>WELCORP</t>
  </si>
  <si>
    <t>Capri Global Capital Ltd</t>
  </si>
  <si>
    <t>CGCL</t>
  </si>
  <si>
    <t>Clean Science and Technology Ltd</t>
  </si>
  <si>
    <t>CLEAN</t>
  </si>
  <si>
    <t>Ramkrishna Forgings Ltd</t>
  </si>
  <si>
    <t>RKFORGE</t>
  </si>
  <si>
    <t>Manappuram Finance Ltd</t>
  </si>
  <si>
    <t>MANAPPURAM</t>
  </si>
  <si>
    <t>Indiamart Intermesh Ltd</t>
  </si>
  <si>
    <t>INDIAMART</t>
  </si>
  <si>
    <t>Kirloskar Oil Engines Ltd</t>
  </si>
  <si>
    <t>KIRLOSENG</t>
  </si>
  <si>
    <t>BEML Ltd</t>
  </si>
  <si>
    <t>BEML</t>
  </si>
  <si>
    <t>Concord Biotech Ltd</t>
  </si>
  <si>
    <t>CONCORDBIO</t>
  </si>
  <si>
    <t>RITES Ltd</t>
  </si>
  <si>
    <t>RITES</t>
  </si>
  <si>
    <t>Data Patterns (India) Ltd</t>
  </si>
  <si>
    <t>DATAPATTNS</t>
  </si>
  <si>
    <t>Astrazeneca Pharma India Ltd</t>
  </si>
  <si>
    <t>ASTRAZEN</t>
  </si>
  <si>
    <t>HBL Power Systems Ltd</t>
  </si>
  <si>
    <t>HBLPOWER</t>
  </si>
  <si>
    <t>Jai Balaji Industries Ltd</t>
  </si>
  <si>
    <t>JAIBALAJI</t>
  </si>
  <si>
    <t>Bls International Services Ltd</t>
  </si>
  <si>
    <t>BLS</t>
  </si>
  <si>
    <t>NMDC Steel Ltd</t>
  </si>
  <si>
    <t>NSLNISP</t>
  </si>
  <si>
    <t>Honasa Consumer Ltd</t>
  </si>
  <si>
    <t>HONASA</t>
  </si>
  <si>
    <t>Fine Organic Industries Ltd</t>
  </si>
  <si>
    <t>FINEORG</t>
  </si>
  <si>
    <t>KSB Ltd</t>
  </si>
  <si>
    <t>KSB</t>
  </si>
  <si>
    <t>Century Plyboards (India) Ltd</t>
  </si>
  <si>
    <t>CENTURYPLY</t>
  </si>
  <si>
    <t>Wood Products</t>
  </si>
  <si>
    <t>Eris Lifesciences Ltd</t>
  </si>
  <si>
    <t>ERIS</t>
  </si>
  <si>
    <t>Granules India Ltd</t>
  </si>
  <si>
    <t>GRANULES</t>
  </si>
  <si>
    <t>Kirloskar Brothers Ltd</t>
  </si>
  <si>
    <t>KIRLOSBROS</t>
  </si>
  <si>
    <t>Birlasoft Ltd</t>
  </si>
  <si>
    <t>BSOFT</t>
  </si>
  <si>
    <t>Waaree Renewable Technologies Ltd</t>
  </si>
  <si>
    <t>WAAREERTL</t>
  </si>
  <si>
    <t>G R Infraprojects Ltd</t>
  </si>
  <si>
    <t>GRINFRA</t>
  </si>
  <si>
    <t>Asahi India Glass Ltd</t>
  </si>
  <si>
    <t>ASAHIINDIA</t>
  </si>
  <si>
    <t>Bombay Burmah Trading Corporation Ltd</t>
  </si>
  <si>
    <t>BBTC</t>
  </si>
  <si>
    <t>Kfin Technologies Ltd</t>
  </si>
  <si>
    <t>KFINTECH</t>
  </si>
  <si>
    <t>Lakshmi Machine Works Ltd</t>
  </si>
  <si>
    <t>LAXMIMACH</t>
  </si>
  <si>
    <t>Sterling and Wilson Renewable Energy Ltd</t>
  </si>
  <si>
    <t>SWSOLAR</t>
  </si>
  <si>
    <t>UTI S&amp;P BSE Sensex ETF</t>
  </si>
  <si>
    <t>UTISENSETF</t>
  </si>
  <si>
    <t>Action Construction Equipment Ltd</t>
  </si>
  <si>
    <t>ACE</t>
  </si>
  <si>
    <t>Heavy Machinery</t>
  </si>
  <si>
    <t>Aptus Value Housing Finance India Ltd</t>
  </si>
  <si>
    <t>APTUS</t>
  </si>
  <si>
    <t>Godrej Agrovet Ltd</t>
  </si>
  <si>
    <t>GODREJAGRO</t>
  </si>
  <si>
    <t>Agro Products</t>
  </si>
  <si>
    <t>Supreme Petrochem Ltd</t>
  </si>
  <si>
    <t>SPLPETRO</t>
  </si>
  <si>
    <t>MMTC Ltd</t>
  </si>
  <si>
    <t>MMTC</t>
  </si>
  <si>
    <t>PCBL Ltd</t>
  </si>
  <si>
    <t>PCBL</t>
  </si>
  <si>
    <t>Sanofi India Ltd</t>
  </si>
  <si>
    <t>SANOFI</t>
  </si>
  <si>
    <t>Godawari Power and Ispat Ltd</t>
  </si>
  <si>
    <t>GPIL</t>
  </si>
  <si>
    <t>Akzo Nobel India Ltd</t>
  </si>
  <si>
    <t>AKZOINDIA</t>
  </si>
  <si>
    <t>Neuland Laboratories Ltd</t>
  </si>
  <si>
    <t>NEULANDLAB</t>
  </si>
  <si>
    <t>Anand Rathi Wealth Ltd</t>
  </si>
  <si>
    <t>ANANDRATHI</t>
  </si>
  <si>
    <t>Vardhman Textiles Ltd</t>
  </si>
  <si>
    <t>VTL</t>
  </si>
  <si>
    <t>Redington Ltd</t>
  </si>
  <si>
    <t>REDINGTON</t>
  </si>
  <si>
    <t>Technology Hardware</t>
  </si>
  <si>
    <t>Railtel Corporation of India Ltd</t>
  </si>
  <si>
    <t>RAILTEL</t>
  </si>
  <si>
    <t>Communication &amp; Networking</t>
  </si>
  <si>
    <t>Amber Enterprises India Ltd</t>
  </si>
  <si>
    <t>AMBER</t>
  </si>
  <si>
    <t>Zydus Wellness Ltd</t>
  </si>
  <si>
    <t>ZYDUSWELL</t>
  </si>
  <si>
    <t>Doms Industries Ltd</t>
  </si>
  <si>
    <t>DOMS</t>
  </si>
  <si>
    <t>Office Supplies</t>
  </si>
  <si>
    <t>PVR INOX Ltd</t>
  </si>
  <si>
    <t>PVRINOX</t>
  </si>
  <si>
    <t>Theatres</t>
  </si>
  <si>
    <t>Newgen Software Technologies Ltd</t>
  </si>
  <si>
    <t>NEWGEN</t>
  </si>
  <si>
    <t>Wockhardt Ltd</t>
  </si>
  <si>
    <t>WOCKPHARMA</t>
  </si>
  <si>
    <t>Zen Technologies Ltd</t>
  </si>
  <si>
    <t>ZENTEC</t>
  </si>
  <si>
    <t>TTK Prestige Ltd</t>
  </si>
  <si>
    <t>TTKPRESTIG</t>
  </si>
  <si>
    <t>Chennai Petroleum Corporation Ltd</t>
  </si>
  <si>
    <t>CHENNPETRO</t>
  </si>
  <si>
    <t>Voltamp Transformers Ltd</t>
  </si>
  <si>
    <t>VOLTAMP</t>
  </si>
  <si>
    <t>Nava Limited</t>
  </si>
  <si>
    <t>NAVA</t>
  </si>
  <si>
    <t>Indegene Ltd</t>
  </si>
  <si>
    <t>INDGN</t>
  </si>
  <si>
    <t>E I D-Parry (India) Ltd</t>
  </si>
  <si>
    <t>EIDPARRY</t>
  </si>
  <si>
    <t>Sugar</t>
  </si>
  <si>
    <t>Cera Sanitaryware Ltd</t>
  </si>
  <si>
    <t>CERA</t>
  </si>
  <si>
    <t>Jubilant Pharmova Ltd</t>
  </si>
  <si>
    <t>JUBLPHARMA</t>
  </si>
  <si>
    <t>Zee Entertainment Enterprises Ltd</t>
  </si>
  <si>
    <t>ZEEL</t>
  </si>
  <si>
    <t>Elecon Engineering Company Ltd</t>
  </si>
  <si>
    <t>ELECON</t>
  </si>
  <si>
    <t>RBL Bank Ltd</t>
  </si>
  <si>
    <t>RBLBANK</t>
  </si>
  <si>
    <t>Aavas Financiers Ltd</t>
  </si>
  <si>
    <t>AAVAS</t>
  </si>
  <si>
    <t>Alok Industries Ltd</t>
  </si>
  <si>
    <t>ALOKINDS</t>
  </si>
  <si>
    <t>Cube Highways Trust</t>
  </si>
  <si>
    <t>CUBEINVIT</t>
  </si>
  <si>
    <t>Roads</t>
  </si>
  <si>
    <t>Intellect Design Arena Ltd</t>
  </si>
  <si>
    <t>INTELLECT</t>
  </si>
  <si>
    <t>Ingersoll-Rand (India) Ltd</t>
  </si>
  <si>
    <t>INGERRAND</t>
  </si>
  <si>
    <t>Tanla Platforms Ltd</t>
  </si>
  <si>
    <t>TANLA</t>
  </si>
  <si>
    <t>Raymond Ltd</t>
  </si>
  <si>
    <t>RAYMOND</t>
  </si>
  <si>
    <t>Engineers India Ltd</t>
  </si>
  <si>
    <t>ENGINERSIN</t>
  </si>
  <si>
    <t>Netweb Technologies India Ltd</t>
  </si>
  <si>
    <t>NETWEB</t>
  </si>
  <si>
    <t>Olectra Greentech Ltd</t>
  </si>
  <si>
    <t>OLECTRA</t>
  </si>
  <si>
    <t>UTI Asset Management Company Ltd</t>
  </si>
  <si>
    <t>UTIAMC</t>
  </si>
  <si>
    <t>Jammu and Kashmir Bank Ltd</t>
  </si>
  <si>
    <t>J&amp;KBANK</t>
  </si>
  <si>
    <t>Akums Drugs and Pharmaceuticals Ltd</t>
  </si>
  <si>
    <t>AKUMS</t>
  </si>
  <si>
    <t>Craftsman Automation Ltd</t>
  </si>
  <si>
    <t>CRAFTSMAN</t>
  </si>
  <si>
    <t>Electrosteel Castings Ltd</t>
  </si>
  <si>
    <t>ELECTCAST</t>
  </si>
  <si>
    <t>Deepak Fertilisers and Petrochemicals Corp Ltd</t>
  </si>
  <si>
    <t>DEEPAKFERT</t>
  </si>
  <si>
    <t>Reliance Power Ltd</t>
  </si>
  <si>
    <t>RPOWER</t>
  </si>
  <si>
    <t>Westlife Foodworld Ltd</t>
  </si>
  <si>
    <t>WESTLIFE</t>
  </si>
  <si>
    <t>Rainbow Children's Medicare Ltd</t>
  </si>
  <si>
    <t>RAINBOW</t>
  </si>
  <si>
    <t>Praj Industries Ltd</t>
  </si>
  <si>
    <t>PRAJIND</t>
  </si>
  <si>
    <t>Jaiprakash Power Ventures Ltd</t>
  </si>
  <si>
    <t>JPPOWER</t>
  </si>
  <si>
    <t>Minda Corporation Ltd</t>
  </si>
  <si>
    <t>MINDACORP</t>
  </si>
  <si>
    <t>KPI Green Energy Ltd</t>
  </si>
  <si>
    <t>KPIGREEN</t>
  </si>
  <si>
    <t>RHI Magnesita India Ltd</t>
  </si>
  <si>
    <t>RHIM</t>
  </si>
  <si>
    <t>City Union Bank Ltd</t>
  </si>
  <si>
    <t>CUB</t>
  </si>
  <si>
    <t>Gravita India Ltd</t>
  </si>
  <si>
    <t>GRAVITA</t>
  </si>
  <si>
    <t>Metals - Lead</t>
  </si>
  <si>
    <t>shipping corporation of India Ltd</t>
  </si>
  <si>
    <t>SCI</t>
  </si>
  <si>
    <t>PNC Infratech Ltd</t>
  </si>
  <si>
    <t>PNCINFRA</t>
  </si>
  <si>
    <t>Tega Industries Ltd</t>
  </si>
  <si>
    <t>TEGA</t>
  </si>
  <si>
    <t>Eclerx Services Ltd</t>
  </si>
  <si>
    <t>ECLERX</t>
  </si>
  <si>
    <t>Nuvoco Vistas Corporation Ltd</t>
  </si>
  <si>
    <t>NUVOCO</t>
  </si>
  <si>
    <t>CE Info Systems Ltd</t>
  </si>
  <si>
    <t>MAPMYINDIA</t>
  </si>
  <si>
    <t>Gujarat Mineral Development Corporation Ltd</t>
  </si>
  <si>
    <t>GMDCLTD</t>
  </si>
  <si>
    <t>Happy Forgings Ltd</t>
  </si>
  <si>
    <t>HAPPYFORGE</t>
  </si>
  <si>
    <t>Auto, Truck &amp; Motorcycle Parts</t>
  </si>
  <si>
    <t>Happiest Minds Technologies Ltd</t>
  </si>
  <si>
    <t>HAPPSTMNDS</t>
  </si>
  <si>
    <t>Aether Industries Ltd</t>
  </si>
  <si>
    <t>AETHER</t>
  </si>
  <si>
    <t>Powergrid Infrastructure Investment Trust</t>
  </si>
  <si>
    <t>PGINVIT</t>
  </si>
  <si>
    <t>Symphony Ltd</t>
  </si>
  <si>
    <t>SYMPHONY</t>
  </si>
  <si>
    <t>India Cements Ltd</t>
  </si>
  <si>
    <t>INDIACEM</t>
  </si>
  <si>
    <t>Inox India Ltd</t>
  </si>
  <si>
    <t>INOXINDIA</t>
  </si>
  <si>
    <t>Sea-Borne Tankers</t>
  </si>
  <si>
    <t>Safari Industries (India) Ltd</t>
  </si>
  <si>
    <t>SAFARI</t>
  </si>
  <si>
    <t>Glenmark Life Sciences Ltd</t>
  </si>
  <si>
    <t>GLS</t>
  </si>
  <si>
    <t>Caplin Point Laboratories Ltd</t>
  </si>
  <si>
    <t>CAPLIPOINT</t>
  </si>
  <si>
    <t>Puravankara Ltd</t>
  </si>
  <si>
    <t>PURVA</t>
  </si>
  <si>
    <t>PG Electroplast Ltd</t>
  </si>
  <si>
    <t>PGEL</t>
  </si>
  <si>
    <t>Bajaj Electricals Ltd</t>
  </si>
  <si>
    <t>BAJAJELEC</t>
  </si>
  <si>
    <t>Genus Power Infrastructures Ltd</t>
  </si>
  <si>
    <t>GENUSPOWER</t>
  </si>
  <si>
    <t>Gujarat Pipavav Port Ltd</t>
  </si>
  <si>
    <t>GPPL</t>
  </si>
  <si>
    <t>Rashtriya Chemicals and Fertilizers Ltd</t>
  </si>
  <si>
    <t>RCF</t>
  </si>
  <si>
    <t>Birla Corporation Ltd</t>
  </si>
  <si>
    <t>BIRLACORPN</t>
  </si>
  <si>
    <t>Force Motors Ltd</t>
  </si>
  <si>
    <t>FORCEMOT</t>
  </si>
  <si>
    <t>Valor Estate Ltd</t>
  </si>
  <si>
    <t>DBREALTY</t>
  </si>
  <si>
    <t>Bharat 22 ETF</t>
  </si>
  <si>
    <t>ICICIB22</t>
  </si>
  <si>
    <t>HMT Ltd</t>
  </si>
  <si>
    <t>HMT</t>
  </si>
  <si>
    <t>Usha Martin Ltd</t>
  </si>
  <si>
    <t>USHAMART</t>
  </si>
  <si>
    <t>CEAT Ltd</t>
  </si>
  <si>
    <t>CEATLTD</t>
  </si>
  <si>
    <t>LT Foods Ltd</t>
  </si>
  <si>
    <t>LTFOODS</t>
  </si>
  <si>
    <t>Alkyl Amines Chemicals Ltd</t>
  </si>
  <si>
    <t>ALKYLAMINE</t>
  </si>
  <si>
    <t>Rattanindia Enterprises Ltd</t>
  </si>
  <si>
    <t>RTNINDIA</t>
  </si>
  <si>
    <t>Nippon India ETF Nifty Bank BeES</t>
  </si>
  <si>
    <t>BANKBEES</t>
  </si>
  <si>
    <t>JK Tyre &amp; Industries Ltd</t>
  </si>
  <si>
    <t>JKTYRE</t>
  </si>
  <si>
    <t>HG Infra Engineering Ltd</t>
  </si>
  <si>
    <t>HGINFRA</t>
  </si>
  <si>
    <t>Metropolis Healthcare Ltd</t>
  </si>
  <si>
    <t>METROPOLIS</t>
  </si>
  <si>
    <t>Just Dial Ltd</t>
  </si>
  <si>
    <t>JUSTDIAL</t>
  </si>
  <si>
    <t>Transformers and Rectifiers (India) Ltd</t>
  </si>
  <si>
    <t>TRIL</t>
  </si>
  <si>
    <t>Strides Pharma Science Ltd</t>
  </si>
  <si>
    <t>STAR</t>
  </si>
  <si>
    <t>Can Fin Homes Ltd</t>
  </si>
  <si>
    <t>CANFINHOME</t>
  </si>
  <si>
    <t>Bengal &amp; Assam Company Ltd</t>
  </si>
  <si>
    <t>BENGALASM</t>
  </si>
  <si>
    <t>Kirloskar Ferrous Industries Ltd</t>
  </si>
  <si>
    <t>KIRLFER</t>
  </si>
  <si>
    <t>Jubilant Ingrevia Ltd</t>
  </si>
  <si>
    <t>JUBLINGREA</t>
  </si>
  <si>
    <t>Vesuvius India Ltd</t>
  </si>
  <si>
    <t>VESUVIUS</t>
  </si>
  <si>
    <t>Sheela Foam Ltd</t>
  </si>
  <si>
    <t>SFL</t>
  </si>
  <si>
    <t>Home Furnishing</t>
  </si>
  <si>
    <t>Sapphire Foods India Ltd</t>
  </si>
  <si>
    <t>SAPPHIRE</t>
  </si>
  <si>
    <t>Maharashtra Scooters Ltd</t>
  </si>
  <si>
    <t>MAHSCOOTER</t>
  </si>
  <si>
    <t>Galaxy Surfactants Ltd</t>
  </si>
  <si>
    <t>GALAXYSURF</t>
  </si>
  <si>
    <t>Route Mobile Ltd</t>
  </si>
  <si>
    <t>ROUTE</t>
  </si>
  <si>
    <t>KNR Constructions Ltd</t>
  </si>
  <si>
    <t>KNRCON</t>
  </si>
  <si>
    <t>Graphite India Ltd</t>
  </si>
  <si>
    <t>GRAPHITE</t>
  </si>
  <si>
    <t>Latent View Analytics Ltd</t>
  </si>
  <si>
    <t>LATENTVIEW</t>
  </si>
  <si>
    <t>Network18 Media &amp; Investments Ltd</t>
  </si>
  <si>
    <t>NETWORK18</t>
  </si>
  <si>
    <t>Movies &amp; TV Serials</t>
  </si>
  <si>
    <t>Quess Corp Ltd</t>
  </si>
  <si>
    <t>QUESS</t>
  </si>
  <si>
    <t>Employment Services</t>
  </si>
  <si>
    <t>Arvind Ltd</t>
  </si>
  <si>
    <t>ARVIND</t>
  </si>
  <si>
    <t>Sarda Energy &amp; Minerals Ltd</t>
  </si>
  <si>
    <t>SARDAEN</t>
  </si>
  <si>
    <t>Lemon Tree Hotels Ltd</t>
  </si>
  <si>
    <t>LEMONTREE</t>
  </si>
  <si>
    <t>Balrampur Chini Mills Ltd</t>
  </si>
  <si>
    <t>BALRAMCHIN</t>
  </si>
  <si>
    <t>Inox Wind Energy Ltd</t>
  </si>
  <si>
    <t>IWEL</t>
  </si>
  <si>
    <t>Shree Renuka Sugars Ltd</t>
  </si>
  <si>
    <t>RENUKA</t>
  </si>
  <si>
    <t>Gujarat Narmada Valley Fertilizers &amp; Chemicals Ltd</t>
  </si>
  <si>
    <t>GNFC</t>
  </si>
  <si>
    <t>JK Lakshmi Cement Ltd</t>
  </si>
  <si>
    <t>JKLAKSHMI</t>
  </si>
  <si>
    <t>Brookfield India Real Estate Trust</t>
  </si>
  <si>
    <t>BIRET</t>
  </si>
  <si>
    <t>ESAB India Ltd</t>
  </si>
  <si>
    <t>ESABINDIA</t>
  </si>
  <si>
    <t>Azad Engineering Ltd</t>
  </si>
  <si>
    <t>AZAD</t>
  </si>
  <si>
    <t>RedTape</t>
  </si>
  <si>
    <t>REDTAPE</t>
  </si>
  <si>
    <t>Thomas Cook (India) Ltd</t>
  </si>
  <si>
    <t>THOMASCOOK</t>
  </si>
  <si>
    <t>India Grid Trust</t>
  </si>
  <si>
    <t>INDIGRID</t>
  </si>
  <si>
    <t>Isgec Heavy Engineering Ltd</t>
  </si>
  <si>
    <t>ISGEC</t>
  </si>
  <si>
    <t>Prudent Corporate Advisory Services Ltd</t>
  </si>
  <si>
    <t>PRUDENT</t>
  </si>
  <si>
    <t>JM Financial Ltd</t>
  </si>
  <si>
    <t>JMFINANCIL</t>
  </si>
  <si>
    <t>Sammaan Capital Ltd</t>
  </si>
  <si>
    <t>SAMMAANCAP</t>
  </si>
  <si>
    <t>Saregama India Ltd</t>
  </si>
  <si>
    <t>SAREGAMA</t>
  </si>
  <si>
    <t>ELANTAS Beck India Ltd</t>
  </si>
  <si>
    <t>ELANTAS</t>
  </si>
  <si>
    <t>ITD Cementation India Ltd</t>
  </si>
  <si>
    <t>ITDCEM</t>
  </si>
  <si>
    <t>Rategain Travel Technologies Ltd</t>
  </si>
  <si>
    <t>RATEGAIN</t>
  </si>
  <si>
    <t>Infibeam Avenues Ltd</t>
  </si>
  <si>
    <t>INFIBEAM</t>
  </si>
  <si>
    <t>National Standard (India) Ltd</t>
  </si>
  <si>
    <t>NATIONSTD</t>
  </si>
  <si>
    <t>Juniper Hotels Ltd</t>
  </si>
  <si>
    <t>JUNIPER</t>
  </si>
  <si>
    <t>Home First Finance Company India Ltd</t>
  </si>
  <si>
    <t>HOMEFIRST</t>
  </si>
  <si>
    <t>Black Box Ltd</t>
  </si>
  <si>
    <t>BBOX</t>
  </si>
  <si>
    <t>Shakti Pumps (India) Ltd</t>
  </si>
  <si>
    <t>SHAKTIPUMP</t>
  </si>
  <si>
    <t>Moil Ltd</t>
  </si>
  <si>
    <t>MOIL</t>
  </si>
  <si>
    <t>Mining - Manganese</t>
  </si>
  <si>
    <t>Avanti Feeds Ltd</t>
  </si>
  <si>
    <t>AVANTIFEED</t>
  </si>
  <si>
    <t>Aurionpro Solutions Ltd</t>
  </si>
  <si>
    <t>AURIONPRO</t>
  </si>
  <si>
    <t>Gujarat State Fertilizers &amp; Chemicals Ltd</t>
  </si>
  <si>
    <t>GSFC</t>
  </si>
  <si>
    <t>Campus Activewear Ltd</t>
  </si>
  <si>
    <t>CAMPUS</t>
  </si>
  <si>
    <t>Eureka Forbes Ltd</t>
  </si>
  <si>
    <t>EUREKAFORBE</t>
  </si>
  <si>
    <t>Household Appliances</t>
  </si>
  <si>
    <t>Lloyds Engineering Works Ltd</t>
  </si>
  <si>
    <t>LLOYDSENGG</t>
  </si>
  <si>
    <t>Sandur Manganese and Iron Ores Ltd</t>
  </si>
  <si>
    <t>SANDUMA</t>
  </si>
  <si>
    <t>Equitas Small Finance Bank Ltd</t>
  </si>
  <si>
    <t>EQUITASBNK</t>
  </si>
  <si>
    <t>Marksans Pharma Ltd</t>
  </si>
  <si>
    <t>MARKSANS</t>
  </si>
  <si>
    <t>Ahluwalia Contracts (India) Ltd</t>
  </si>
  <si>
    <t>AHLUCONT</t>
  </si>
  <si>
    <t>CCL Products (India) Ltd</t>
  </si>
  <si>
    <t>CCL</t>
  </si>
  <si>
    <t>CMS Info Systems Ltd</t>
  </si>
  <si>
    <t>CMSINFO</t>
  </si>
  <si>
    <t>Rajesh Exports Ltd</t>
  </si>
  <si>
    <t>RAJESHEXPO</t>
  </si>
  <si>
    <t>Kama Holdings Ltd</t>
  </si>
  <si>
    <t>KAMAHOLD</t>
  </si>
  <si>
    <t>Power Mech Projects Ltd</t>
  </si>
  <si>
    <t>POWERMECH</t>
  </si>
  <si>
    <t>Varroc Engineering Ltd</t>
  </si>
  <si>
    <t>VARROC</t>
  </si>
  <si>
    <t>SBFC Finance Ltd</t>
  </si>
  <si>
    <t>SBFC</t>
  </si>
  <si>
    <t>Mastek Ltd</t>
  </si>
  <si>
    <t>MASTEK</t>
  </si>
  <si>
    <t>Mahindra Lifespace Developers Ltd</t>
  </si>
  <si>
    <t>MAHLIFE</t>
  </si>
  <si>
    <t>Kotak Nifty Bank ETF</t>
  </si>
  <si>
    <t>BANKNIFTY1</t>
  </si>
  <si>
    <t>Jupiter Life Line Hospitals Ltd</t>
  </si>
  <si>
    <t>JLHL</t>
  </si>
  <si>
    <t>Tips Industries Ltd</t>
  </si>
  <si>
    <t>TIPSINDLTD</t>
  </si>
  <si>
    <t>Procter &amp; Gamble Health Ltd</t>
  </si>
  <si>
    <t>PGHL</t>
  </si>
  <si>
    <t>RattanIndia Power Ltd</t>
  </si>
  <si>
    <t>RTNPOWER</t>
  </si>
  <si>
    <t>Electronics Mart India Ltd</t>
  </si>
  <si>
    <t>EMIL</t>
  </si>
  <si>
    <t>Anupam Rasayan India Ltd</t>
  </si>
  <si>
    <t>ANURAS</t>
  </si>
  <si>
    <t>IFB Industries Ltd</t>
  </si>
  <si>
    <t>IFBIND</t>
  </si>
  <si>
    <t>Mahindra Holidays and Resorts India Ltd</t>
  </si>
  <si>
    <t>MHRIL</t>
  </si>
  <si>
    <t>Keystone Realtors Ltd</t>
  </si>
  <si>
    <t>RUSTOMJEE</t>
  </si>
  <si>
    <t>Blue Jet Healthcare Ltd</t>
  </si>
  <si>
    <t>BLUEJET</t>
  </si>
  <si>
    <t>Archean Chemical Industries Ltd</t>
  </si>
  <si>
    <t>ACI</t>
  </si>
  <si>
    <t>Mishra Dhatu Nigam Ltd</t>
  </si>
  <si>
    <t>MIDHANI</t>
  </si>
  <si>
    <t>SBI Nifty 50 ETF</t>
  </si>
  <si>
    <t>SETFNIF50</t>
  </si>
  <si>
    <t>BHARAT Bond ETF-April 2023-Growth</t>
  </si>
  <si>
    <t>EBBETF0423</t>
  </si>
  <si>
    <t>Debt</t>
  </si>
  <si>
    <t>TVS Supply Chain Solutions Ltd</t>
  </si>
  <si>
    <t>TVSSCS</t>
  </si>
  <si>
    <t>Sunteck Realty Ltd</t>
  </si>
  <si>
    <t>SUNTECK</t>
  </si>
  <si>
    <t>Dhanuka Agritech Ltd</t>
  </si>
  <si>
    <t>DHANUKA</t>
  </si>
  <si>
    <t>Chemplast Sanmar Ltd</t>
  </si>
  <si>
    <t>CHEMPLASTS</t>
  </si>
  <si>
    <t>Triveni Engineering and Industries Ltd</t>
  </si>
  <si>
    <t>TRIVENI</t>
  </si>
  <si>
    <t>Reliance Infrastructure Ltd</t>
  </si>
  <si>
    <t>RELINFRA</t>
  </si>
  <si>
    <t>Ion Exchange (India) Ltd</t>
  </si>
  <si>
    <t>IONEXCHANG</t>
  </si>
  <si>
    <t>Environmental Services</t>
  </si>
  <si>
    <t>Kirloskar Pneumatic Company Ltd</t>
  </si>
  <si>
    <t>KIRLPNU</t>
  </si>
  <si>
    <t>Ujjivan Small Finance Bank Ltd</t>
  </si>
  <si>
    <t>UJJIVANSFB</t>
  </si>
  <si>
    <t>Karnataka Bank Ltd</t>
  </si>
  <si>
    <t>KTKBANK</t>
  </si>
  <si>
    <t>Shriram Pistons &amp; Rings Ltd</t>
  </si>
  <si>
    <t>SHRIPISTON</t>
  </si>
  <si>
    <t>F D C Ltd</t>
  </si>
  <si>
    <t>FDC</t>
  </si>
  <si>
    <t>Vijaya Diagnostic Centre Ltd</t>
  </si>
  <si>
    <t>VIJAYA</t>
  </si>
  <si>
    <t>Allied Blenders and Distillers Ltd</t>
  </si>
  <si>
    <t>ABDL</t>
  </si>
  <si>
    <t>JK Paper Ltd</t>
  </si>
  <si>
    <t>JKPAPER</t>
  </si>
  <si>
    <t>Prism Johnson Ltd</t>
  </si>
  <si>
    <t>PRSMJOHNSN</t>
  </si>
  <si>
    <t>Shoppers Stop Ltd</t>
  </si>
  <si>
    <t>SHOPERSTOP</t>
  </si>
  <si>
    <t>Va Tech Wabag Ltd</t>
  </si>
  <si>
    <t>WABAG</t>
  </si>
  <si>
    <t>Water Management</t>
  </si>
  <si>
    <t>Senco Gold Ltd</t>
  </si>
  <si>
    <t>SENCO</t>
  </si>
  <si>
    <t>Star Cement Ltd</t>
  </si>
  <si>
    <t>STARCEMENT</t>
  </si>
  <si>
    <t>Piccadily Agro Industries Ltd</t>
  </si>
  <si>
    <t>PICCADIL</t>
  </si>
  <si>
    <t>Epigral Ltd</t>
  </si>
  <si>
    <t>EPIGRAL</t>
  </si>
  <si>
    <t>Religare Enterprises Ltd</t>
  </si>
  <si>
    <t>RELIGARE</t>
  </si>
  <si>
    <t>Astra Microwave Products Ltd</t>
  </si>
  <si>
    <t>ASTRAMICRO</t>
  </si>
  <si>
    <t>HEG Ltd</t>
  </si>
  <si>
    <t>HEG</t>
  </si>
  <si>
    <t>ASK Automotive Ltd</t>
  </si>
  <si>
    <t>ASKAUTOLTD</t>
  </si>
  <si>
    <t>Equinox India Developments Ltd</t>
  </si>
  <si>
    <t>EMBDL</t>
  </si>
  <si>
    <t>Mrs. Bectors Food Specialities Ltd</t>
  </si>
  <si>
    <t>BECTORFOOD</t>
  </si>
  <si>
    <t>Dilip Buildcon Ltd</t>
  </si>
  <si>
    <t>DBL</t>
  </si>
  <si>
    <t>Diamond Power Infrastructure Ltd</t>
  </si>
  <si>
    <t>DIACABS</t>
  </si>
  <si>
    <t>TV18 Broadcast Ltd</t>
  </si>
  <si>
    <t>TV18BRDCST</t>
  </si>
  <si>
    <t>Texmaco Rail &amp; Engineering Ltd</t>
  </si>
  <si>
    <t>TEXRAIL</t>
  </si>
  <si>
    <t>Hindustan Construction Company Ltd</t>
  </si>
  <si>
    <t>HCC</t>
  </si>
  <si>
    <t>MedPlus Health Services Ltd</t>
  </si>
  <si>
    <t>MEDPLUS</t>
  </si>
  <si>
    <t>Transport Corporation of India Ltd</t>
  </si>
  <si>
    <t>TCI</t>
  </si>
  <si>
    <t>Maharashtra Seamless Ltd</t>
  </si>
  <si>
    <t>MAHSEAMLES</t>
  </si>
  <si>
    <t>Max Estates Ltd</t>
  </si>
  <si>
    <t>MAXESTATES</t>
  </si>
  <si>
    <t>Indo Count Industries Ltd</t>
  </si>
  <si>
    <t>ICIL</t>
  </si>
  <si>
    <t>Choice International Ltd</t>
  </si>
  <si>
    <t>CHOICEIN</t>
  </si>
  <si>
    <t>India Shelter Finance Corporation Ltd</t>
  </si>
  <si>
    <t>INDIASHLTR</t>
  </si>
  <si>
    <t>Magellanic Cloud Ltd</t>
  </si>
  <si>
    <t>MCLOUD</t>
  </si>
  <si>
    <t>Jindal Worldwide Ltd</t>
  </si>
  <si>
    <t>JINDWORLD</t>
  </si>
  <si>
    <t>Gallantt Ispat Ltd</t>
  </si>
  <si>
    <t>GALLANTT</t>
  </si>
  <si>
    <t>Garware Technical Fibres Ltd</t>
  </si>
  <si>
    <t>GARFIBRES</t>
  </si>
  <si>
    <t>Sansera Engineering Ltd</t>
  </si>
  <si>
    <t>SANSERA</t>
  </si>
  <si>
    <t>Ethos Ltd</t>
  </si>
  <si>
    <t>ETHOSLTD</t>
  </si>
  <si>
    <t>PDS Limited</t>
  </si>
  <si>
    <t>PDSL</t>
  </si>
  <si>
    <t>Protean eGov Technologies Ltd</t>
  </si>
  <si>
    <t>PROTEAN</t>
  </si>
  <si>
    <t>IT Consulting &amp; Other Services</t>
  </si>
  <si>
    <t>Laxmi Organic Industries Ltd</t>
  </si>
  <si>
    <t>LXCHEM</t>
  </si>
  <si>
    <t>JSW Holdings Ltd</t>
  </si>
  <si>
    <t>JSWHL</t>
  </si>
  <si>
    <t>Welspun Enterprises Ltd</t>
  </si>
  <si>
    <t>WELENT</t>
  </si>
  <si>
    <t>Greenlam Industries Ltd</t>
  </si>
  <si>
    <t>GREENLAM</t>
  </si>
  <si>
    <t>Building Products - Laminates</t>
  </si>
  <si>
    <t>Ganesh Housing Corp Ltd</t>
  </si>
  <si>
    <t>GANESHHOUC</t>
  </si>
  <si>
    <t>Time Technoplast Ltd</t>
  </si>
  <si>
    <t>TIMETECHNO</t>
  </si>
  <si>
    <t>Balaji Amines Ltd</t>
  </si>
  <si>
    <t>BALAMINES</t>
  </si>
  <si>
    <t>Responsive Industries Ltd</t>
  </si>
  <si>
    <t>RESPONIND</t>
  </si>
  <si>
    <t>Building Products - Granite</t>
  </si>
  <si>
    <t>Orient Cement Ltd</t>
  </si>
  <si>
    <t>ORIENTCEM</t>
  </si>
  <si>
    <t>Syrma SGS Technology Ltd</t>
  </si>
  <si>
    <t>SYRMA</t>
  </si>
  <si>
    <t>Tamilnad Mercantile Bank Ltd</t>
  </si>
  <si>
    <t>TMB</t>
  </si>
  <si>
    <t>V-mart Retail Ltd</t>
  </si>
  <si>
    <t>VMART</t>
  </si>
  <si>
    <t>Technocraft Industries (India) Ltd</t>
  </si>
  <si>
    <t>TIIL</t>
  </si>
  <si>
    <t>Nazara Technologies Ltd</t>
  </si>
  <si>
    <t>NAZARA</t>
  </si>
  <si>
    <t>Theme Parks &amp; Gaming</t>
  </si>
  <si>
    <t>Sun Pharma Advanced Research Co Ltd</t>
  </si>
  <si>
    <t>SPARC</t>
  </si>
  <si>
    <t>Orchid Pharma Ltd</t>
  </si>
  <si>
    <t>ORCHPHARMA</t>
  </si>
  <si>
    <t>Dodla Dairy Ltd</t>
  </si>
  <si>
    <t>DODLA</t>
  </si>
  <si>
    <t>GMR Power and Urban Infra Ltd</t>
  </si>
  <si>
    <t>GMRP&amp;UI</t>
  </si>
  <si>
    <t>Gabriel India Ltd</t>
  </si>
  <si>
    <t>GABRIEL</t>
  </si>
  <si>
    <t>Kennametal India Ltd</t>
  </si>
  <si>
    <t>KENNAMET</t>
  </si>
  <si>
    <t>eMudhra Ltd</t>
  </si>
  <si>
    <t>EMUDHRA</t>
  </si>
  <si>
    <t>Easy Trip Planners Ltd</t>
  </si>
  <si>
    <t>EASEMYTRIP</t>
  </si>
  <si>
    <t>Shilpa Medicare Ltd</t>
  </si>
  <si>
    <t>SHILPAMED</t>
  </si>
  <si>
    <t>Rallis India Ltd</t>
  </si>
  <si>
    <t>RALLIS</t>
  </si>
  <si>
    <t>Lux Industries Ltd</t>
  </si>
  <si>
    <t>LUXIND</t>
  </si>
  <si>
    <t>Indigo Paints Ltd</t>
  </si>
  <si>
    <t>INDIGOPNTS</t>
  </si>
  <si>
    <t>Sterlite Technologies Ltd</t>
  </si>
  <si>
    <t>STLTECH</t>
  </si>
  <si>
    <t>Suprajit Engineering Ltd</t>
  </si>
  <si>
    <t>SUPRAJIT</t>
  </si>
  <si>
    <t>Man Infraconstruction Ltd</t>
  </si>
  <si>
    <t>MANINFRA</t>
  </si>
  <si>
    <t>Gokaldas Exports Ltd</t>
  </si>
  <si>
    <t>GOKEX</t>
  </si>
  <si>
    <t>Paradeep Phosphates Ltd</t>
  </si>
  <si>
    <t>PARADEEP</t>
  </si>
  <si>
    <t>National Highways Infra Trust</t>
  </si>
  <si>
    <t>NHIT</t>
  </si>
  <si>
    <t>Ceigall India Ltd</t>
  </si>
  <si>
    <t>CEIGALL</t>
  </si>
  <si>
    <t>Garware Hi-Tech Films Ltd</t>
  </si>
  <si>
    <t>GRWRHITECH</t>
  </si>
  <si>
    <t>EPL Ltd</t>
  </si>
  <si>
    <t>EPL</t>
  </si>
  <si>
    <t>Packaging</t>
  </si>
  <si>
    <t>Prince Pipes and Fittings Ltd</t>
  </si>
  <si>
    <t>PRINCEPIPE</t>
  </si>
  <si>
    <t>National Fertilizers Ltd</t>
  </si>
  <si>
    <t>NFL</t>
  </si>
  <si>
    <t>Ashoka Buildcon Ltd</t>
  </si>
  <si>
    <t>ASHOKA</t>
  </si>
  <si>
    <t>Borosil Renewables Ltd</t>
  </si>
  <si>
    <t>BORORENEW</t>
  </si>
  <si>
    <t>Housewares</t>
  </si>
  <si>
    <t>BHARAT Bond ETF-April 2030-Growth</t>
  </si>
  <si>
    <t>EBBETF0430</t>
  </si>
  <si>
    <t>Insolation Energy Ltd</t>
  </si>
  <si>
    <t>INA</t>
  </si>
  <si>
    <t>Semiconductors</t>
  </si>
  <si>
    <t>Sudarshan Chemical Industries Ltd</t>
  </si>
  <si>
    <t>SUDARSCHEM</t>
  </si>
  <si>
    <t>South Indian Bank Ltd</t>
  </si>
  <si>
    <t>SOUTHBANK</t>
  </si>
  <si>
    <t>Sharda Motor Industries Ltd</t>
  </si>
  <si>
    <t>SHARDAMOTR</t>
  </si>
  <si>
    <t>BHARAT Bond ETF-April 2032</t>
  </si>
  <si>
    <t>BBETF0432</t>
  </si>
  <si>
    <t>Le Travenues Technology Ltd</t>
  </si>
  <si>
    <t>IXIGO</t>
  </si>
  <si>
    <t>IIFL Securities Ltd</t>
  </si>
  <si>
    <t>IIFLSEC</t>
  </si>
  <si>
    <t>Kesoram Industries Ltd</t>
  </si>
  <si>
    <t>KESORAMIND</t>
  </si>
  <si>
    <t>Arvind Fashions Ltd</t>
  </si>
  <si>
    <t>ARVINDFASN</t>
  </si>
  <si>
    <t>Hindustan Foods Ltd</t>
  </si>
  <si>
    <t>HNDFDS</t>
  </si>
  <si>
    <t>KRBL Ltd</t>
  </si>
  <si>
    <t>KRBL</t>
  </si>
  <si>
    <t>Edelweiss Financial Services Ltd</t>
  </si>
  <si>
    <t>EDELWEISS</t>
  </si>
  <si>
    <t>Niit Learning Systems Ltd</t>
  </si>
  <si>
    <t>NIITMTS</t>
  </si>
  <si>
    <t>Education Services</t>
  </si>
  <si>
    <t>Tarc Ltd</t>
  </si>
  <si>
    <t>TARC</t>
  </si>
  <si>
    <t>MSTC Ltd</t>
  </si>
  <si>
    <t>MSTCLTD</t>
  </si>
  <si>
    <t>V I P Industries Ltd</t>
  </si>
  <si>
    <t>VIPIND</t>
  </si>
  <si>
    <t>VST Industries Ltd</t>
  </si>
  <si>
    <t>VSTIND</t>
  </si>
  <si>
    <t>India Infrastructure Trust</t>
  </si>
  <si>
    <t>INFRATRUST</t>
  </si>
  <si>
    <t>India Tourism Development Corp Ltd</t>
  </si>
  <si>
    <t>ITDC</t>
  </si>
  <si>
    <t>Rolex Rings Ltd</t>
  </si>
  <si>
    <t>ROLEXRINGS</t>
  </si>
  <si>
    <t>Jana Small Finance Bank Ltd</t>
  </si>
  <si>
    <t>JSFB</t>
  </si>
  <si>
    <t>Sundaram Finance Holdings Ltd</t>
  </si>
  <si>
    <t>SUNDARMHLD</t>
  </si>
  <si>
    <t>Indinfravit Trust</t>
  </si>
  <si>
    <t>INDINFR</t>
  </si>
  <si>
    <t>PTC India Ltd</t>
  </si>
  <si>
    <t>PTC</t>
  </si>
  <si>
    <t>Nesco Ltd</t>
  </si>
  <si>
    <t>NESCO</t>
  </si>
  <si>
    <t>TD Power Systems Ltd</t>
  </si>
  <si>
    <t>TDPOWERSYS</t>
  </si>
  <si>
    <t>SIS Ltd</t>
  </si>
  <si>
    <t>SIS</t>
  </si>
  <si>
    <t>Cyient DLM Ltd</t>
  </si>
  <si>
    <t>CYIENTDLM</t>
  </si>
  <si>
    <t>GMM Pfaudler Ltd</t>
  </si>
  <si>
    <t>GMMPFAUDLR</t>
  </si>
  <si>
    <t>Share India Securities Ltd</t>
  </si>
  <si>
    <t>SHAREINDIA</t>
  </si>
  <si>
    <t>Balu Forge Industries Ltd</t>
  </si>
  <si>
    <t>BALUFORGE</t>
  </si>
  <si>
    <t>Bondada Engineering Ltd</t>
  </si>
  <si>
    <t>BONDADA</t>
  </si>
  <si>
    <t>Pricol Ltd</t>
  </si>
  <si>
    <t>PRICOLLTD</t>
  </si>
  <si>
    <t>Surya Roshni Ltd</t>
  </si>
  <si>
    <t>SURYAROSNI</t>
  </si>
  <si>
    <t>Jai Corp Ltd</t>
  </si>
  <si>
    <t>JAICORPLTD</t>
  </si>
  <si>
    <t>J Kumar Infraprojects Ltd</t>
  </si>
  <si>
    <t>JKIL</t>
  </si>
  <si>
    <t>DB Corp Ltd</t>
  </si>
  <si>
    <t>DBCORP</t>
  </si>
  <si>
    <t>Publishing</t>
  </si>
  <si>
    <t>Go Fashion (India) Ltd</t>
  </si>
  <si>
    <t>GOCOLORS</t>
  </si>
  <si>
    <t>Paisalo Digital Ltd</t>
  </si>
  <si>
    <t>PAISALO</t>
  </si>
  <si>
    <t>Allcargo Logistics Ltd</t>
  </si>
  <si>
    <t>ALLCARGO</t>
  </si>
  <si>
    <t>Gujarat Ambuja Exports Ltd</t>
  </si>
  <si>
    <t>GAEL</t>
  </si>
  <si>
    <t>GHCL Ltd</t>
  </si>
  <si>
    <t>GHCL</t>
  </si>
  <si>
    <t>Orient Electric Ltd</t>
  </si>
  <si>
    <t>ORIENTELEC</t>
  </si>
  <si>
    <t>Gulf Oil Lubricants India Ltd</t>
  </si>
  <si>
    <t>GULFOILLUB</t>
  </si>
  <si>
    <t>Privi Speciality Chemicals Ltd</t>
  </si>
  <si>
    <t>PRIVISCL</t>
  </si>
  <si>
    <t>Kaveri Seed Company Ltd</t>
  </si>
  <si>
    <t>KSCL</t>
  </si>
  <si>
    <t>Seeds</t>
  </si>
  <si>
    <t>Hemisphere Properties India Ltd</t>
  </si>
  <si>
    <t>HEMIPROP</t>
  </si>
  <si>
    <t>ICRA Ltd</t>
  </si>
  <si>
    <t>ICRA</t>
  </si>
  <si>
    <t>MTAR Technologies Ltd</t>
  </si>
  <si>
    <t>MTARTECH</t>
  </si>
  <si>
    <t>R Systems International Ltd</t>
  </si>
  <si>
    <t>RSYSTEMS</t>
  </si>
  <si>
    <t>Bansal Wire Industries Ltd</t>
  </si>
  <si>
    <t>BANSALWIRE</t>
  </si>
  <si>
    <t>Aarti Pharmalabs Ltd</t>
  </si>
  <si>
    <t>AARTIPHARM</t>
  </si>
  <si>
    <t>Gujarat Alkalies And Chemicals Ltd</t>
  </si>
  <si>
    <t>GUJALKALI</t>
  </si>
  <si>
    <t>CSB Bank Ltd</t>
  </si>
  <si>
    <t>CSBBANK</t>
  </si>
  <si>
    <t>Johnson Controls-Hitachi Air Conditioning India Ltd</t>
  </si>
  <si>
    <t>JCHAC</t>
  </si>
  <si>
    <t>Network People Services Technologies Ltd</t>
  </si>
  <si>
    <t>NPST</t>
  </si>
  <si>
    <t>Utkarsh Small Finance Bank Ltd</t>
  </si>
  <si>
    <t>UTKARSHBNK</t>
  </si>
  <si>
    <t>Pilani Investment And Industries Corporation Ltd</t>
  </si>
  <si>
    <t>PILANIINVS</t>
  </si>
  <si>
    <t>Kirloskar Industries Ltd</t>
  </si>
  <si>
    <t>KIRLOSIND</t>
  </si>
  <si>
    <t>Rain Industries Ltd</t>
  </si>
  <si>
    <t>RAIN</t>
  </si>
  <si>
    <t>Entero Healthcare Solutions Ltd</t>
  </si>
  <si>
    <t>ENTERO</t>
  </si>
  <si>
    <t>Restaurant Brands Asia Ltd</t>
  </si>
  <si>
    <t>RBA</t>
  </si>
  <si>
    <t>Blue Cloud Softech Solutions Ltd</t>
  </si>
  <si>
    <t>BLUECLOUDS</t>
  </si>
  <si>
    <t>Aditya Vision Ltd</t>
  </si>
  <si>
    <t>AVL</t>
  </si>
  <si>
    <t>Retail - Speciality</t>
  </si>
  <si>
    <t>Kovai Medical Center and Hospital Ltd</t>
  </si>
  <si>
    <t>KOVAI</t>
  </si>
  <si>
    <t>Gateway Distriparks Ltd</t>
  </si>
  <si>
    <t>GATEWAY</t>
  </si>
  <si>
    <t>Ami Organics Ltd</t>
  </si>
  <si>
    <t>AMIORG</t>
  </si>
  <si>
    <t>Heritage Foods Ltd</t>
  </si>
  <si>
    <t>HERITGFOOD</t>
  </si>
  <si>
    <t>Nippon India ETF Gold BeES</t>
  </si>
  <si>
    <t>GOLDBEES</t>
  </si>
  <si>
    <t>Gold</t>
  </si>
  <si>
    <t>TeamLease Services Ltd</t>
  </si>
  <si>
    <t>TEAMLEASE</t>
  </si>
  <si>
    <t>Jamna Auto Industries Ltd</t>
  </si>
  <si>
    <t>JAMNAAUTO</t>
  </si>
  <si>
    <t>Inox Green Energy Services Ltd</t>
  </si>
  <si>
    <t>INOXGREEN</t>
  </si>
  <si>
    <t>Bharat Bijlee Ltd</t>
  </si>
  <si>
    <t>BBL</t>
  </si>
  <si>
    <t>Rossari Biotech Ltd</t>
  </si>
  <si>
    <t>ROSSARI</t>
  </si>
  <si>
    <t>Bajaj Hindusthan Sugar Ltd</t>
  </si>
  <si>
    <t>BAJAJHIND</t>
  </si>
  <si>
    <t>AGI Greenpac Ltd</t>
  </si>
  <si>
    <t>AGI</t>
  </si>
  <si>
    <t>Heidelbergcement India Ltd</t>
  </si>
  <si>
    <t>HEIDELBERG</t>
  </si>
  <si>
    <t>MAS Financial Services Ltd</t>
  </si>
  <si>
    <t>MASFIN</t>
  </si>
  <si>
    <t>Healthcare Global Enterprises Ltd</t>
  </si>
  <si>
    <t>HCG</t>
  </si>
  <si>
    <t>Vaibhav Global Ltd</t>
  </si>
  <si>
    <t>VAIBHAVGBL</t>
  </si>
  <si>
    <t>Sharda Cropchem Ltd</t>
  </si>
  <si>
    <t>SHARDACROP</t>
  </si>
  <si>
    <t>Harsha Engineers International Ltd</t>
  </si>
  <si>
    <t>HARSHA</t>
  </si>
  <si>
    <t>Exicom Tele-Systems Ltd</t>
  </si>
  <si>
    <t>EXICOM</t>
  </si>
  <si>
    <t>Shilchar Technologies Ltd</t>
  </si>
  <si>
    <t>SHILCTECH</t>
  </si>
  <si>
    <t>Ramky Infrastructure Ltd</t>
  </si>
  <si>
    <t>RAMKY</t>
  </si>
  <si>
    <t>Banco Products (India) Ltd</t>
  </si>
  <si>
    <t>BANCOINDIA</t>
  </si>
  <si>
    <t>Moschip Technologies Ltd</t>
  </si>
  <si>
    <t>MOSCHIP</t>
  </si>
  <si>
    <t>Imagicaaworld Entertainment Ltd</t>
  </si>
  <si>
    <t>IMAGICAA</t>
  </si>
  <si>
    <t>Lloyds Enterprises Ltd</t>
  </si>
  <si>
    <t>LLOYDSENT</t>
  </si>
  <si>
    <t>Trading Companies &amp; Distributors</t>
  </si>
  <si>
    <t>EMS Ltd</t>
  </si>
  <si>
    <t>EMSLIMITED</t>
  </si>
  <si>
    <t>Nocil Ltd</t>
  </si>
  <si>
    <t>NOCIL</t>
  </si>
  <si>
    <t>Aarti Drugs Ltd</t>
  </si>
  <si>
    <t>AARTIDRUGS</t>
  </si>
  <si>
    <t>Paras Defence and Space Technologies Ltd</t>
  </si>
  <si>
    <t>PARAS</t>
  </si>
  <si>
    <t>Borosil Ltd</t>
  </si>
  <si>
    <t>BOROLTD</t>
  </si>
  <si>
    <t>Thangamayil Jewellery Ltd</t>
  </si>
  <si>
    <t>THANGAMAYL</t>
  </si>
  <si>
    <t>Spright Agro Ltd</t>
  </si>
  <si>
    <t>SPRIGHT</t>
  </si>
  <si>
    <t>Advanced Enzyme Technologies Ltd</t>
  </si>
  <si>
    <t>ADVENZYMES</t>
  </si>
  <si>
    <t>Spicejet Ltd</t>
  </si>
  <si>
    <t>SPICEJET</t>
  </si>
  <si>
    <t>Styrenix Performance Materials Ltd</t>
  </si>
  <si>
    <t>STYRENIX</t>
  </si>
  <si>
    <t>Balmer Lawrie and Company Ltd</t>
  </si>
  <si>
    <t>BALMLAWRIE</t>
  </si>
  <si>
    <t>Jayaswal Neco Industries Ltd</t>
  </si>
  <si>
    <t>JAYNECOIND</t>
  </si>
  <si>
    <t>Awfis Space Solutions Ltd</t>
  </si>
  <si>
    <t>AWFIS</t>
  </si>
  <si>
    <t>Tilaknagar Industries Ltd</t>
  </si>
  <si>
    <t>TI</t>
  </si>
  <si>
    <t>Greenply Industries Ltd</t>
  </si>
  <si>
    <t>GREENPLY</t>
  </si>
  <si>
    <t>Jain Irrigation Systems Ltd</t>
  </si>
  <si>
    <t>JISLJALEQS</t>
  </si>
  <si>
    <t>Agricultural &amp; Farm Machinery</t>
  </si>
  <si>
    <t>Shanthi Gears Ltd</t>
  </si>
  <si>
    <t>SHANTIGEAR</t>
  </si>
  <si>
    <t>Wonderla Holidays Ltd</t>
  </si>
  <si>
    <t>WONDERLA</t>
  </si>
  <si>
    <t>VRL Logistics Ltd</t>
  </si>
  <si>
    <t>VRLLOG</t>
  </si>
  <si>
    <t>JTEKT India Ltd</t>
  </si>
  <si>
    <t>JTEKTINDIA</t>
  </si>
  <si>
    <t>Bharat Rasayan Ltd</t>
  </si>
  <si>
    <t>BHARATRAS</t>
  </si>
  <si>
    <t>Fedbank Financial Services Ltd</t>
  </si>
  <si>
    <t>FEDFINA</t>
  </si>
  <si>
    <t>Dynamatic Technologies Ltd</t>
  </si>
  <si>
    <t>DYNAMATECH</t>
  </si>
  <si>
    <t>Tinplate Company of India Ltd</t>
  </si>
  <si>
    <t>TINPLATE</t>
  </si>
  <si>
    <t>WPIL Ltd</t>
  </si>
  <si>
    <t>WPIL</t>
  </si>
  <si>
    <t>Ujaas Energy Ltd</t>
  </si>
  <si>
    <t>UEL</t>
  </si>
  <si>
    <t>Avantel Ltd</t>
  </si>
  <si>
    <t>AVANTEL</t>
  </si>
  <si>
    <t>Hawkins Cookers Ltd</t>
  </si>
  <si>
    <t>HAWKINCOOK</t>
  </si>
  <si>
    <t>TCI Express Ltd</t>
  </si>
  <si>
    <t>TCIEXP</t>
  </si>
  <si>
    <t>Greenpanel Industries Ltd</t>
  </si>
  <si>
    <t>GREENPANEL</t>
  </si>
  <si>
    <t>Nippon India ETF Nifty 50 BeES</t>
  </si>
  <si>
    <t>NIFTYBEES</t>
  </si>
  <si>
    <t>Bombay Dyeing and Mfg Co Ltd</t>
  </si>
  <si>
    <t>BOMDYEING</t>
  </si>
  <si>
    <t>Zaggle Prepaid Ocean Services Ltd</t>
  </si>
  <si>
    <t>ZAGGLE</t>
  </si>
  <si>
    <t>Patel Engineering Ltd</t>
  </si>
  <si>
    <t>PATELENG</t>
  </si>
  <si>
    <t>Skipper Ltd</t>
  </si>
  <si>
    <t>SKIPPER</t>
  </si>
  <si>
    <t>Fineotex Chemical Ltd</t>
  </si>
  <si>
    <t>FCL</t>
  </si>
  <si>
    <t>KDDL Ltd</t>
  </si>
  <si>
    <t>KDDL</t>
  </si>
  <si>
    <t>Gopal Snacks Ltd</t>
  </si>
  <si>
    <t>GOPAL</t>
  </si>
  <si>
    <t>Pearl Global Industries Ltd</t>
  </si>
  <si>
    <t>PGIL</t>
  </si>
  <si>
    <t>Pitti Engineering Ltd</t>
  </si>
  <si>
    <t>PITTIENG</t>
  </si>
  <si>
    <t>Sunflag Iron and Steel Co Ltd</t>
  </si>
  <si>
    <t>SUNFLAG</t>
  </si>
  <si>
    <t>Samhi Hotels Ltd</t>
  </si>
  <si>
    <t>SAMHI</t>
  </si>
  <si>
    <t>Shipping Corporation of India Land and Assets Ltd</t>
  </si>
  <si>
    <t>SCILAL</t>
  </si>
  <si>
    <t>Spandana Sphoorty Financial Ltd</t>
  </si>
  <si>
    <t>SPANDANA</t>
  </si>
  <si>
    <t>Bhagiradha Chemicals and Industries Ltd</t>
  </si>
  <si>
    <t>BHAGCHEM</t>
  </si>
  <si>
    <t>Orissa Minerals Development Company Ltd</t>
  </si>
  <si>
    <t>ORISSAMINE</t>
  </si>
  <si>
    <t>Venus Pipes and Tubes Ltd</t>
  </si>
  <si>
    <t>VENUSPIPES</t>
  </si>
  <si>
    <t>PC Jeweller Ltd</t>
  </si>
  <si>
    <t>PCJEWELLER</t>
  </si>
  <si>
    <t>Cartrade Tech Ltd</t>
  </si>
  <si>
    <t>CARTRADE</t>
  </si>
  <si>
    <t>Thyrocare Technologies Ltd</t>
  </si>
  <si>
    <t>THYROCARE</t>
  </si>
  <si>
    <t>Prime Focus Ltd</t>
  </si>
  <si>
    <t>PFOCUS</t>
  </si>
  <si>
    <t>Animation</t>
  </si>
  <si>
    <t>Mahanagar Telephone Nigam Ltd</t>
  </si>
  <si>
    <t>MTNL</t>
  </si>
  <si>
    <t>Subros Ltd</t>
  </si>
  <si>
    <t>SUBROS</t>
  </si>
  <si>
    <t>Ddev Plastiks Industries Ltd</t>
  </si>
  <si>
    <t>DDEVPLASTIK</t>
  </si>
  <si>
    <t>Manorama Industries Ltd</t>
  </si>
  <si>
    <t>MANORAMA</t>
  </si>
  <si>
    <t>LS Industries Ltd</t>
  </si>
  <si>
    <t>LSIND</t>
  </si>
  <si>
    <t>SG Mart Ltd</t>
  </si>
  <si>
    <t>SGMART</t>
  </si>
  <si>
    <t>Renewable Electricity</t>
  </si>
  <si>
    <t>LG Balakrishnan &amp; Bros Ltd</t>
  </si>
  <si>
    <t>LGBBROSLTD</t>
  </si>
  <si>
    <t>Optiemus Infracom Ltd</t>
  </si>
  <si>
    <t>OPTIEMUS</t>
  </si>
  <si>
    <t>Neogen Chemicals Ltd</t>
  </si>
  <si>
    <t>NEOGEN</t>
  </si>
  <si>
    <t>Tide Water Oil Co India Ltd</t>
  </si>
  <si>
    <t>TIDEWATER</t>
  </si>
  <si>
    <t>Uflex Ltd</t>
  </si>
  <si>
    <t>UFLEX</t>
  </si>
  <si>
    <t>Oriana Power Ltd</t>
  </si>
  <si>
    <t>ORIANA</t>
  </si>
  <si>
    <t>Unichem Laboratories Ltd</t>
  </si>
  <si>
    <t>UNICHEMLAB</t>
  </si>
  <si>
    <t>Shrem InvIT</t>
  </si>
  <si>
    <t>SHREMINVIT</t>
  </si>
  <si>
    <t>Sula Vineyards Ltd</t>
  </si>
  <si>
    <t>SULA</t>
  </si>
  <si>
    <t>Kewal Kiran Clothing Ltd</t>
  </si>
  <si>
    <t>KKCL</t>
  </si>
  <si>
    <t>JNK India Ltd</t>
  </si>
  <si>
    <t>JNKINDIA</t>
  </si>
  <si>
    <t>Shaily Engineering Plastics Ltd</t>
  </si>
  <si>
    <t>SHAILY</t>
  </si>
  <si>
    <t>DCX Systems Ltd</t>
  </si>
  <si>
    <t>DCXINDIA</t>
  </si>
  <si>
    <t>Ganesha Ecosphere Ltd</t>
  </si>
  <si>
    <t>GANECOS</t>
  </si>
  <si>
    <t>Bajaj Consumer Care Ltd</t>
  </si>
  <si>
    <t>BAJAJCON</t>
  </si>
  <si>
    <t>JTL Industries Ltd</t>
  </si>
  <si>
    <t>JTLIND</t>
  </si>
  <si>
    <t>Savita Oil Technologies Ltd</t>
  </si>
  <si>
    <t>SOTL</t>
  </si>
  <si>
    <t>Bannari Amman Sugars Ltd</t>
  </si>
  <si>
    <t>BANARISUG</t>
  </si>
  <si>
    <t>Grauer And Weil (India) Ltd</t>
  </si>
  <si>
    <t>GRAUWEIL</t>
  </si>
  <si>
    <t>Honda India Power Products Ltd</t>
  </si>
  <si>
    <t>HONDAPOWER</t>
  </si>
  <si>
    <t>Hikal Ltd</t>
  </si>
  <si>
    <t>HIKAL</t>
  </si>
  <si>
    <t>West Coast Paper Mills Ltd</t>
  </si>
  <si>
    <t>WSTCSTPAPR</t>
  </si>
  <si>
    <t>Apeejay Surrendra Park Hotels Ltd</t>
  </si>
  <si>
    <t>PARKHOTELS</t>
  </si>
  <si>
    <t>Seamec Ltd</t>
  </si>
  <si>
    <t>SEAMECLTD</t>
  </si>
  <si>
    <t>Oil &amp; Gas - Equipment &amp; Services</t>
  </si>
  <si>
    <t>Sandhar Technologies Ltd</t>
  </si>
  <si>
    <t>SANDHAR</t>
  </si>
  <si>
    <t>HPL Electric &amp; Power Ltd</t>
  </si>
  <si>
    <t>HPL</t>
  </si>
  <si>
    <t>Lumax AutoTechnologies Ltd</t>
  </si>
  <si>
    <t>LUMAXTECH</t>
  </si>
  <si>
    <t>Yatharth Hospital &amp; Trauma Care Services Ltd</t>
  </si>
  <si>
    <t>YATHARTH</t>
  </si>
  <si>
    <t>Hathway Cable and Datacom Ltd</t>
  </si>
  <si>
    <t>HATHWAY</t>
  </si>
  <si>
    <t>Cable &amp; D2H</t>
  </si>
  <si>
    <t>Medi Assist Healthcare Services Ltd</t>
  </si>
  <si>
    <t>MEDIASSIST</t>
  </si>
  <si>
    <t>Nirlon Ltd</t>
  </si>
  <si>
    <t>NIRLON</t>
  </si>
  <si>
    <t>Muthoot Microfin Ltd</t>
  </si>
  <si>
    <t>MUTHOOTMF</t>
  </si>
  <si>
    <t>Microfinancing</t>
  </si>
  <si>
    <t>Ashiana Housing Ltd</t>
  </si>
  <si>
    <t>ASHIANA</t>
  </si>
  <si>
    <t>Indian Metals and Ferro Alloys Ltd</t>
  </si>
  <si>
    <t>IMFA</t>
  </si>
  <si>
    <t>Marine Electricals (India) Ltd</t>
  </si>
  <si>
    <t>MARINE</t>
  </si>
  <si>
    <t>IRB InvIT Fund</t>
  </si>
  <si>
    <t>IRBINVIT</t>
  </si>
  <si>
    <t>Motilal Oswal NASDAQ 100 ETF</t>
  </si>
  <si>
    <t>MON100</t>
  </si>
  <si>
    <t>Sundaram Clayton Ltd</t>
  </si>
  <si>
    <t>SUNCLAY</t>
  </si>
  <si>
    <t>Cigniti Technologies Ltd</t>
  </si>
  <si>
    <t>CIGNITITEC</t>
  </si>
  <si>
    <t>Alembic Ltd</t>
  </si>
  <si>
    <t>ALEMBICLTD</t>
  </si>
  <si>
    <t>DCB Bank Ltd</t>
  </si>
  <si>
    <t>DCBBANK</t>
  </si>
  <si>
    <t>Navneet Education Ltd</t>
  </si>
  <si>
    <t>NAVNETEDUL</t>
  </si>
  <si>
    <t>Gujarat Themis Biosyn Ltd</t>
  </si>
  <si>
    <t>GUJTHEM</t>
  </si>
  <si>
    <t>India Glycols Ltd</t>
  </si>
  <si>
    <t>INDIAGLYCO</t>
  </si>
  <si>
    <t>Swaraj Engines Ltd</t>
  </si>
  <si>
    <t>SWARAJENG</t>
  </si>
  <si>
    <t>Gufic Biosciences Ltd</t>
  </si>
  <si>
    <t>GUFICBIO</t>
  </si>
  <si>
    <t>Polyplex Corp Ltd</t>
  </si>
  <si>
    <t>POLYPLEX</t>
  </si>
  <si>
    <t>Sanghvi Movers Ltd</t>
  </si>
  <si>
    <t>SANGHVIMOV</t>
  </si>
  <si>
    <t>RPG Life Sciences Limited</t>
  </si>
  <si>
    <t>RPGLIFE</t>
  </si>
  <si>
    <t>GTL Infrastructure Ltd</t>
  </si>
  <si>
    <t>GTLINFRA</t>
  </si>
  <si>
    <t>Greaves Cotton Ltd</t>
  </si>
  <si>
    <t>GREAVESCOT</t>
  </si>
  <si>
    <t>Gensol Engineering Ltd</t>
  </si>
  <si>
    <t>GENSOL</t>
  </si>
  <si>
    <t>TCNS Clothing Co Ltd</t>
  </si>
  <si>
    <t>TCNSBRANDS</t>
  </si>
  <si>
    <t>Vishnu Prakash R Punglia Ltd</t>
  </si>
  <si>
    <t>VPRPL</t>
  </si>
  <si>
    <t>Hindustan Oil Exploration Company Ltd</t>
  </si>
  <si>
    <t>HINDOILEXP</t>
  </si>
  <si>
    <t>Kingfa Science and Technology (India) Ltd</t>
  </si>
  <si>
    <t>KINGFA</t>
  </si>
  <si>
    <t>Kalyani Steels Ltd</t>
  </si>
  <si>
    <t>KSL</t>
  </si>
  <si>
    <t>Mahindra Logistics Ltd</t>
  </si>
  <si>
    <t>MAHLOG</t>
  </si>
  <si>
    <t>VST Tillers Tractors Ltd</t>
  </si>
  <si>
    <t>VSTTILLERS</t>
  </si>
  <si>
    <t>Innova Captab Ltd</t>
  </si>
  <si>
    <t>INNOVACAP</t>
  </si>
  <si>
    <t>Refex Industries Ltd</t>
  </si>
  <si>
    <t>REFEX</t>
  </si>
  <si>
    <t>Anup Engineering Ltd</t>
  </si>
  <si>
    <t>ANUP</t>
  </si>
  <si>
    <t>La Opala R G Ltd</t>
  </si>
  <si>
    <t>LAOPALA</t>
  </si>
  <si>
    <t>Delta Corp Ltd</t>
  </si>
  <si>
    <t>DELTACORP</t>
  </si>
  <si>
    <t>Bhansali Engg Polymers Ltd</t>
  </si>
  <si>
    <t>BEPL</t>
  </si>
  <si>
    <t>PTC India Financial Services Ltd</t>
  </si>
  <si>
    <t>PFS</t>
  </si>
  <si>
    <t>Supriya Lifescience Ltd</t>
  </si>
  <si>
    <t>SUPRIYA</t>
  </si>
  <si>
    <t>Hinduja Global Solutions Ltd</t>
  </si>
  <si>
    <t>HGS</t>
  </si>
  <si>
    <t>IndoStar Capital Finance Ltd</t>
  </si>
  <si>
    <t>INDOSTAR</t>
  </si>
  <si>
    <t>Artemis Medicare Services Ltd</t>
  </si>
  <si>
    <t>ARTEMISMED</t>
  </si>
  <si>
    <t>Apollo Micro Systems Ltd</t>
  </si>
  <si>
    <t>APOLLO</t>
  </si>
  <si>
    <t>Fiem Industries Ltd</t>
  </si>
  <si>
    <t>FIEMIND</t>
  </si>
  <si>
    <t>SeQuent Scientific Ltd</t>
  </si>
  <si>
    <t>SEQUENT</t>
  </si>
  <si>
    <t>Steel Strips Wheels Ltd</t>
  </si>
  <si>
    <t>SSWL</t>
  </si>
  <si>
    <t>MPS Ltd</t>
  </si>
  <si>
    <t>MPSLTD</t>
  </si>
  <si>
    <t>Rajoo Engineers Ltd</t>
  </si>
  <si>
    <t>RAJOOENG</t>
  </si>
  <si>
    <t>Jindal Poly Films Ltd</t>
  </si>
  <si>
    <t>JINDALPOLY</t>
  </si>
  <si>
    <t>Bajel Projects Ltd</t>
  </si>
  <si>
    <t>BAJEL</t>
  </si>
  <si>
    <t>Electric Utilities</t>
  </si>
  <si>
    <t>Fischer Medical Ventures Ltd</t>
  </si>
  <si>
    <t>FISCHER</t>
  </si>
  <si>
    <t>Gujarat Industries Power Company Ltd</t>
  </si>
  <si>
    <t>GIPCL</t>
  </si>
  <si>
    <t>Datamatics Global Services Ltd</t>
  </si>
  <si>
    <t>DATAMATICS</t>
  </si>
  <si>
    <t>TVS Srichakra Ltd</t>
  </si>
  <si>
    <t>TVSSRICHAK</t>
  </si>
  <si>
    <t>Foseco India Ltd</t>
  </si>
  <si>
    <t>FOSECOIND</t>
  </si>
  <si>
    <t>Thirumalai Chemicals Ltd</t>
  </si>
  <si>
    <t>TIRUMALCHM</t>
  </si>
  <si>
    <t>Shivalik Bimetal Controls Ltd</t>
  </si>
  <si>
    <t>SBCL</t>
  </si>
  <si>
    <t>Avalon Technologies Ltd</t>
  </si>
  <si>
    <t>AVALON</t>
  </si>
  <si>
    <t>Arvind Smartspaces Ltd</t>
  </si>
  <si>
    <t>ARVSMART</t>
  </si>
  <si>
    <t>Flair Writing Industries Ltd</t>
  </si>
  <si>
    <t>FLAIR</t>
  </si>
  <si>
    <t>Venky's (India) Ltd</t>
  </si>
  <si>
    <t>VENKEYS</t>
  </si>
  <si>
    <t>Nucleus Software Exports Ltd</t>
  </si>
  <si>
    <t>NUCLEUS</t>
  </si>
  <si>
    <t>Vindhya Telelinks Ltd</t>
  </si>
  <si>
    <t>VINDHYATEL</t>
  </si>
  <si>
    <t>Stylam Industries Ltd</t>
  </si>
  <si>
    <t>STYLAMIND</t>
  </si>
  <si>
    <t>Premier Explosives Ltd</t>
  </si>
  <si>
    <t>PREMEXPLN</t>
  </si>
  <si>
    <t>Max Ventures and Industries Ltd</t>
  </si>
  <si>
    <t>MAXVIL</t>
  </si>
  <si>
    <t>Stanley Lifestyles Ltd</t>
  </si>
  <si>
    <t>STANLEY</t>
  </si>
  <si>
    <t>Morepen Laboratories Ltd</t>
  </si>
  <si>
    <t>MOREPENLAB</t>
  </si>
  <si>
    <t>Fusion Finance Ltd</t>
  </si>
  <si>
    <t>FUSION</t>
  </si>
  <si>
    <t>Prakash Industries Ltd</t>
  </si>
  <si>
    <t>PRAKASH</t>
  </si>
  <si>
    <t>Dalmia Bharat Sugar and Industries Ltd</t>
  </si>
  <si>
    <t>DALMIASUG</t>
  </si>
  <si>
    <t>Thejo Engineering Ltd</t>
  </si>
  <si>
    <t>THEJO</t>
  </si>
  <si>
    <t>Huhtamaki India Ltd</t>
  </si>
  <si>
    <t>HUHTAMAKI</t>
  </si>
  <si>
    <t>Gokul Agro Resources Ltd</t>
  </si>
  <si>
    <t>GOKULAGRO</t>
  </si>
  <si>
    <t>Ashapura Minechem Ltd</t>
  </si>
  <si>
    <t>ASHAPURMIN</t>
  </si>
  <si>
    <t>Websol Energy System Ltd</t>
  </si>
  <si>
    <t>WEBELSOLAR</t>
  </si>
  <si>
    <t>Jash Engineering Ltd</t>
  </si>
  <si>
    <t>JASH</t>
  </si>
  <si>
    <t>Dishman Carbogen Amcis Ltd</t>
  </si>
  <si>
    <t>DCAL</t>
  </si>
  <si>
    <t>Salasar Techno Engineering Ltd</t>
  </si>
  <si>
    <t>SALASAR</t>
  </si>
  <si>
    <t>Fino Payments Bank Ltd</t>
  </si>
  <si>
    <t>FINOPB</t>
  </si>
  <si>
    <t>SJS Enterprises Ltd</t>
  </si>
  <si>
    <t>SJS</t>
  </si>
  <si>
    <t>Vadilal Industries Ltd</t>
  </si>
  <si>
    <t>VADILALIND</t>
  </si>
  <si>
    <t>ideaForge Technology Ltd</t>
  </si>
  <si>
    <t>IDEAFORGE</t>
  </si>
  <si>
    <t>NRB Bearings Ltd</t>
  </si>
  <si>
    <t>NRBBEARING</t>
  </si>
  <si>
    <t>V2 Retail Ltd</t>
  </si>
  <si>
    <t>V2RETAIL</t>
  </si>
  <si>
    <t>Hindware Home Innovation Ltd</t>
  </si>
  <si>
    <t>HINDWAREAP</t>
  </si>
  <si>
    <t>Tinna Rubber and Infrastructure Ltd</t>
  </si>
  <si>
    <t>TINNARUBR</t>
  </si>
  <si>
    <t>Eveready Industries India Ltd</t>
  </si>
  <si>
    <t>EVEREADY</t>
  </si>
  <si>
    <t>Suraj Estate Developers Ltd</t>
  </si>
  <si>
    <t>SURAJEST</t>
  </si>
  <si>
    <t>Real Estate Rental, Development &amp; Operations</t>
  </si>
  <si>
    <t>Maithan Alloys Ltd</t>
  </si>
  <si>
    <t>MAITHANALL</t>
  </si>
  <si>
    <t>Ge Power India Ltd</t>
  </si>
  <si>
    <t>GEPIL</t>
  </si>
  <si>
    <t>Indraprastha Medical Corporation Ltd</t>
  </si>
  <si>
    <t>INDRAMEDCO</t>
  </si>
  <si>
    <t>Sagar Cements Ltd</t>
  </si>
  <si>
    <t>SAGCEM</t>
  </si>
  <si>
    <t>Wendt (India) Limited</t>
  </si>
  <si>
    <t>WENDT</t>
  </si>
  <si>
    <t>Dhani Services Ltd</t>
  </si>
  <si>
    <t>DHANI</t>
  </si>
  <si>
    <t>Suven Life Sciences Ltd</t>
  </si>
  <si>
    <t>SUVEN</t>
  </si>
  <si>
    <t>SML Isuzu Ltd</t>
  </si>
  <si>
    <t>SMLISUZU</t>
  </si>
  <si>
    <t>Servotech Power Systems Ltd</t>
  </si>
  <si>
    <t>SERVOTECH</t>
  </si>
  <si>
    <t>Dredging Corporation of India Ltd</t>
  </si>
  <si>
    <t>DREDGECORP</t>
  </si>
  <si>
    <t>Dredging</t>
  </si>
  <si>
    <t>Indoco Remedies Ltd</t>
  </si>
  <si>
    <t>INDOCO</t>
  </si>
  <si>
    <t>CARE Ratings Ltd</t>
  </si>
  <si>
    <t>CARERATING</t>
  </si>
  <si>
    <t>Goodluck India Ltd</t>
  </si>
  <si>
    <t>GOODLUCK</t>
  </si>
  <si>
    <t>Spectrum Electrical Industries Ltd</t>
  </si>
  <si>
    <t>SPECTRUM</t>
  </si>
  <si>
    <t>Dollar Industries Ltd</t>
  </si>
  <si>
    <t>DOLLAR</t>
  </si>
  <si>
    <t>Somany Ceramics Ltd</t>
  </si>
  <si>
    <t>SOMANYCERA</t>
  </si>
  <si>
    <t>Saksoft Ltd</t>
  </si>
  <si>
    <t>SAKSOFT</t>
  </si>
  <si>
    <t>Confidence Petroleum India Ltd</t>
  </si>
  <si>
    <t>CONFIPET</t>
  </si>
  <si>
    <t>Rajratan Global Wire Ltd</t>
  </si>
  <si>
    <t>RAJRATAN</t>
  </si>
  <si>
    <t>Quick Heal Technologies Ltd</t>
  </si>
  <si>
    <t>QUICKHEAL</t>
  </si>
  <si>
    <t>BF Utilities Ltd</t>
  </si>
  <si>
    <t>BFUTILITIE</t>
  </si>
  <si>
    <t>SEPC Ltd</t>
  </si>
  <si>
    <t>SEPC</t>
  </si>
  <si>
    <t>KCP Ltd</t>
  </si>
  <si>
    <t>KCP</t>
  </si>
  <si>
    <t>Vertoz Advertising Ltd</t>
  </si>
  <si>
    <t>VERTOZ</t>
  </si>
  <si>
    <t>Automotive Axles Ltd</t>
  </si>
  <si>
    <t>AUTOAXLES</t>
  </si>
  <si>
    <t>Marathon Nextgen Realty Ltd</t>
  </si>
  <si>
    <t>MARATHON</t>
  </si>
  <si>
    <t>TCPL Packaging Ltd</t>
  </si>
  <si>
    <t>TCPLPACK</t>
  </si>
  <si>
    <t>Shalby Ltd</t>
  </si>
  <si>
    <t>SHALBY</t>
  </si>
  <si>
    <t>Novartis India Ltd</t>
  </si>
  <si>
    <t>NOVARTIND</t>
  </si>
  <si>
    <t>Abans Holdings Ltd</t>
  </si>
  <si>
    <t>AHL</t>
  </si>
  <si>
    <t>Kolte-Patil Developers Ltd</t>
  </si>
  <si>
    <t>KOLTEPATIL</t>
  </si>
  <si>
    <t>Repco Home Finance Ltd</t>
  </si>
  <si>
    <t>REPCOHOME</t>
  </si>
  <si>
    <t>Indian Hume Pipe Company Ltd</t>
  </si>
  <si>
    <t>INDIANHUME</t>
  </si>
  <si>
    <t>HLE Glascoat Ltd</t>
  </si>
  <si>
    <t>HLEGLAS</t>
  </si>
  <si>
    <t>Dolphin Offshore Enterprises (India) Ltd</t>
  </si>
  <si>
    <t>DOLPHIN</t>
  </si>
  <si>
    <t>Mayur Uniquoters Ltd</t>
  </si>
  <si>
    <t>MAYURUNIQ</t>
  </si>
  <si>
    <t>D P Abhushan Ltd</t>
  </si>
  <si>
    <t>DPABHUSHAN</t>
  </si>
  <si>
    <t>Vishnu Chemicals Ltd</t>
  </si>
  <si>
    <t>VISHNU</t>
  </si>
  <si>
    <t>Dish TV India Ltd</t>
  </si>
  <si>
    <t>DISHTV</t>
  </si>
  <si>
    <t>Nilkamal Ltd</t>
  </si>
  <si>
    <t>NILKAMAL</t>
  </si>
  <si>
    <t>Solara Active Pharma Sciences Ltd</t>
  </si>
  <si>
    <t>SOLARA</t>
  </si>
  <si>
    <t>Man Industries (India) Ltd</t>
  </si>
  <si>
    <t>MANINDS</t>
  </si>
  <si>
    <t>Andrew Yule &amp; Co Ltd</t>
  </si>
  <si>
    <t>ANDREWYU</t>
  </si>
  <si>
    <t>Jeena Sikho Lifecare Ltd</t>
  </si>
  <si>
    <t>JSLL</t>
  </si>
  <si>
    <t>Goodyear India Ltd</t>
  </si>
  <si>
    <t>GOODYEAR</t>
  </si>
  <si>
    <t>Cupid Ltd</t>
  </si>
  <si>
    <t>CUPID</t>
  </si>
  <si>
    <t>Sky Gold Ltd</t>
  </si>
  <si>
    <t>SKYGOLD</t>
  </si>
  <si>
    <t>Capacite Infraprojects Ltd</t>
  </si>
  <si>
    <t>CAPACITE</t>
  </si>
  <si>
    <t>RPSG Ventures Ltd</t>
  </si>
  <si>
    <t>RPSGVENT</t>
  </si>
  <si>
    <t>Sindhu Trade Links Ltd</t>
  </si>
  <si>
    <t>SINDHUTRAD</t>
  </si>
  <si>
    <t>EIH Associated Hotels Ltd</t>
  </si>
  <si>
    <t>EIHAHOTELS</t>
  </si>
  <si>
    <t>DISA India Ltd</t>
  </si>
  <si>
    <t>DISAQ</t>
  </si>
  <si>
    <t>PSP Projects Ltd</t>
  </si>
  <si>
    <t>PSPPROJECT</t>
  </si>
  <si>
    <t>Hi-Tech Pipes Ltd</t>
  </si>
  <si>
    <t>HITECH</t>
  </si>
  <si>
    <t>EFC (I) Ltd</t>
  </si>
  <si>
    <t>EFCIL</t>
  </si>
  <si>
    <t>Distributors</t>
  </si>
  <si>
    <t>Globus Spirits Ltd</t>
  </si>
  <si>
    <t>GLOBUSSPR</t>
  </si>
  <si>
    <t>SBI Gold ETF</t>
  </si>
  <si>
    <t>SETFGOLD</t>
  </si>
  <si>
    <t>Precision Wires India Ltd</t>
  </si>
  <si>
    <t>PRECWIRE</t>
  </si>
  <si>
    <t>S H Kelkar and Company Ltd</t>
  </si>
  <si>
    <t>SHK</t>
  </si>
  <si>
    <t>K.P. Energy Ltd</t>
  </si>
  <si>
    <t>KPEL</t>
  </si>
  <si>
    <t>Lumax Industries Ltd</t>
  </si>
  <si>
    <t>LUMAXIND</t>
  </si>
  <si>
    <t>MM Forgings Ltd</t>
  </si>
  <si>
    <t>MMFL</t>
  </si>
  <si>
    <t>Geojit Financial Services Ltd</t>
  </si>
  <si>
    <t>GEOJITFSL</t>
  </si>
  <si>
    <t>Accelya Solutions India Ltd</t>
  </si>
  <si>
    <t>ACCELYA</t>
  </si>
  <si>
    <t>Rashi Peripherals Ltd</t>
  </si>
  <si>
    <t>RPTECH</t>
  </si>
  <si>
    <t>Unitech Ltd</t>
  </si>
  <si>
    <t>UNITECH</t>
  </si>
  <si>
    <t>KP Green Engineering Ltd</t>
  </si>
  <si>
    <t>KPGEL</t>
  </si>
  <si>
    <t>Heavy Electrical Equipment</t>
  </si>
  <si>
    <t>Mold-Tek Packaging Ltd</t>
  </si>
  <si>
    <t>MOLDTKPAC</t>
  </si>
  <si>
    <t>Dolat Algotech Ltd</t>
  </si>
  <si>
    <t>DOLATALGO</t>
  </si>
  <si>
    <t>Nippon India ETF Nifty 1D Rate Liquid BeES</t>
  </si>
  <si>
    <t>LIQUIDBEES</t>
  </si>
  <si>
    <t>ESAF Small Finance Bank Limited</t>
  </si>
  <si>
    <t>ESAFSFB</t>
  </si>
  <si>
    <t>HMA Agro Industries Ltd</t>
  </si>
  <si>
    <t>HMAAGRO</t>
  </si>
  <si>
    <t>Tarsons Products Ltd</t>
  </si>
  <si>
    <t>TARSONS</t>
  </si>
  <si>
    <t>Universal Cables Ltd</t>
  </si>
  <si>
    <t>UNIVCABLES</t>
  </si>
  <si>
    <t>JITF Infralogistics Ltd</t>
  </si>
  <si>
    <t>JITFINFRA</t>
  </si>
  <si>
    <t>Dreamfolks Services Ltd</t>
  </si>
  <si>
    <t>DREAMFOLKS</t>
  </si>
  <si>
    <t>Paramount Communications Ltd</t>
  </si>
  <si>
    <t>PARACABLES</t>
  </si>
  <si>
    <t>Genesys International Corporation Ltd</t>
  </si>
  <si>
    <t>GENESYS</t>
  </si>
  <si>
    <t>TIL Ltd</t>
  </si>
  <si>
    <t>TIL</t>
  </si>
  <si>
    <t>Insecticides (India) Ltd</t>
  </si>
  <si>
    <t>INSECTICID</t>
  </si>
  <si>
    <t>Federal-Mogul Goetze (India) Ltd</t>
  </si>
  <si>
    <t>FMGOETZE</t>
  </si>
  <si>
    <t>Ajmera Realty &amp; Infra India Ltd</t>
  </si>
  <si>
    <t>AJMERA</t>
  </si>
  <si>
    <t>Landmark Cars Ltd</t>
  </si>
  <si>
    <t>LANDMARK</t>
  </si>
  <si>
    <t>Pokarna Ltd</t>
  </si>
  <si>
    <t>POKARNA</t>
  </si>
  <si>
    <t>Nitin Spinners Ltd</t>
  </si>
  <si>
    <t>NITINSPIN</t>
  </si>
  <si>
    <t>B L Kashyap and Sons Ltd</t>
  </si>
  <si>
    <t>BLKASHYAP</t>
  </si>
  <si>
    <t>Mangalam Cement Ltd</t>
  </si>
  <si>
    <t>MANGLMCEM</t>
  </si>
  <si>
    <t>SMS Pharmaceuticals Ltd</t>
  </si>
  <si>
    <t>SMSPHARMA</t>
  </si>
  <si>
    <t>NIBE Ltd</t>
  </si>
  <si>
    <t>NIBE</t>
  </si>
  <si>
    <t>Kalyani Investment Company Ltd</t>
  </si>
  <si>
    <t>KICL</t>
  </si>
  <si>
    <t>ADF Foods Ltd</t>
  </si>
  <si>
    <t>ADFFOODS</t>
  </si>
  <si>
    <t>Rupa &amp; Company Ltd</t>
  </si>
  <si>
    <t>RUPA</t>
  </si>
  <si>
    <t>DEN Networks Ltd</t>
  </si>
  <si>
    <t>DEN</t>
  </si>
  <si>
    <t>Oriental Hotels Ltd</t>
  </si>
  <si>
    <t>ORIENTHOT</t>
  </si>
  <si>
    <t>DEE Development Engineers Ltd</t>
  </si>
  <si>
    <t>DEEDEV</t>
  </si>
  <si>
    <t>John Cockerill India Ltd</t>
  </si>
  <si>
    <t>COCKERILL</t>
  </si>
  <si>
    <t>Industrial Machinery &amp; Supplies &amp; Components</t>
  </si>
  <si>
    <t>E2E Networks Ltd</t>
  </si>
  <si>
    <t>E2E</t>
  </si>
  <si>
    <t>India Pesticides Ltd</t>
  </si>
  <si>
    <t>IPL</t>
  </si>
  <si>
    <t>Panama Petrochem Ltd</t>
  </si>
  <si>
    <t>PANAMAPET</t>
  </si>
  <si>
    <t>Shanti Educational Initiatives Ltd</t>
  </si>
  <si>
    <t>SEIL</t>
  </si>
  <si>
    <t>Veritas (India) Ltd</t>
  </si>
  <si>
    <t>VERITAS</t>
  </si>
  <si>
    <t>Sasken Technologies Ltd</t>
  </si>
  <si>
    <t>SASKEN</t>
  </si>
  <si>
    <t>IOL Chemicals and Pharmaceuticals Ltd</t>
  </si>
  <si>
    <t>IOLCP</t>
  </si>
  <si>
    <t>Udaipur Cement Works Ltd</t>
  </si>
  <si>
    <t>UDAICEMENT</t>
  </si>
  <si>
    <t>Owais Metal and Mineral Processing Ltd</t>
  </si>
  <si>
    <t>OWAIS</t>
  </si>
  <si>
    <t>Jyoti Structures Ltd</t>
  </si>
  <si>
    <t>JYOTISTRUC</t>
  </si>
  <si>
    <t>Apollo Pipes Ltd</t>
  </si>
  <si>
    <t>APOLLOPIPE</t>
  </si>
  <si>
    <t>Tasty Bite Eatables Ltd</t>
  </si>
  <si>
    <t>TASTYBITE</t>
  </si>
  <si>
    <t>Pennar Industries Ltd</t>
  </si>
  <si>
    <t>PENIND</t>
  </si>
  <si>
    <t>Welspun Specialty Solutions Ltd</t>
  </si>
  <si>
    <t>WELSPLSOL</t>
  </si>
  <si>
    <t>Astec Lifesciences Ltd</t>
  </si>
  <si>
    <t>ASTEC</t>
  </si>
  <si>
    <t>Sanghi Industries Ltd</t>
  </si>
  <si>
    <t>SANGHIIND</t>
  </si>
  <si>
    <t>Jaiprakash Associates Ltd</t>
  </si>
  <si>
    <t>JPASSOCIAT</t>
  </si>
  <si>
    <t>Cantabil Retail India Ltd</t>
  </si>
  <si>
    <t>CANTABIL</t>
  </si>
  <si>
    <t>Carysil Ltd</t>
  </si>
  <si>
    <t>CARYSIL</t>
  </si>
  <si>
    <t>Cosmo First Ltd</t>
  </si>
  <si>
    <t>COSMOFIRST</t>
  </si>
  <si>
    <t>Vakrangee Limited</t>
  </si>
  <si>
    <t>VAKRANGEE</t>
  </si>
  <si>
    <t>Mukand Ltd</t>
  </si>
  <si>
    <t>MUKANDLTD</t>
  </si>
  <si>
    <t>IKIO Lighting Ltd</t>
  </si>
  <si>
    <t>IKIO</t>
  </si>
  <si>
    <t>Epack Durable Ltd</t>
  </si>
  <si>
    <t>EPACK</t>
  </si>
  <si>
    <t>Sai Silks (Kalamandir) Ltd</t>
  </si>
  <si>
    <t>KALAMANDIR</t>
  </si>
  <si>
    <t>Deccan Gold Mines Ltd</t>
  </si>
  <si>
    <t>DECNGOLD</t>
  </si>
  <si>
    <t>Satin Creditcare Network Ltd</t>
  </si>
  <si>
    <t>SATIN</t>
  </si>
  <si>
    <t>Monarch Networth Capital Ltd</t>
  </si>
  <si>
    <t>MONARCH</t>
  </si>
  <si>
    <t>Siyaram Silk Mills Ltd</t>
  </si>
  <si>
    <t>SIYSIL</t>
  </si>
  <si>
    <t>Xpro India Ltd</t>
  </si>
  <si>
    <t>XPROINDIA</t>
  </si>
  <si>
    <t>63 Moons Technologies Ltd</t>
  </si>
  <si>
    <t>63MOONS</t>
  </si>
  <si>
    <t>Omaxe Ltd</t>
  </si>
  <si>
    <t>OMAXE</t>
  </si>
  <si>
    <t>BF Investment Ltd</t>
  </si>
  <si>
    <t>BFINVEST</t>
  </si>
  <si>
    <t>Orient Green Power Company Ltd</t>
  </si>
  <si>
    <t>GREENPOWER</t>
  </si>
  <si>
    <t>Jubilant Industries Ltd</t>
  </si>
  <si>
    <t>JUBLINDS</t>
  </si>
  <si>
    <t>S.P.Apparels Ltd</t>
  </si>
  <si>
    <t>SPAL</t>
  </si>
  <si>
    <t>Uniparts India Ltd</t>
  </si>
  <si>
    <t>UNIPARTS</t>
  </si>
  <si>
    <t>Vardhman Special Steels Ltd</t>
  </si>
  <si>
    <t>VSSL</t>
  </si>
  <si>
    <t>Meghmani Organics Ltd</t>
  </si>
  <si>
    <t>MOL</t>
  </si>
  <si>
    <t>Tatva Chintan Pharma Chem Ltd</t>
  </si>
  <si>
    <t>TATVA</t>
  </si>
  <si>
    <t>Krsnaa Diagnostics Ltd</t>
  </si>
  <si>
    <t>KRSNAA</t>
  </si>
  <si>
    <t>Kody Technolab Ltd</t>
  </si>
  <si>
    <t>KODYTECH</t>
  </si>
  <si>
    <t>Hester Biosciences Ltd</t>
  </si>
  <si>
    <t>HESTERBIO</t>
  </si>
  <si>
    <t>Raghav Productivity Enhancers Ltd</t>
  </si>
  <si>
    <t>RPEL</t>
  </si>
  <si>
    <t>Apcotex Industries Ltd</t>
  </si>
  <si>
    <t>APCOTEXIND</t>
  </si>
  <si>
    <t>SG Finserve Ltd</t>
  </si>
  <si>
    <t>SGFIN</t>
  </si>
  <si>
    <t>Vidhi Specialty Food Ingredients Ltd</t>
  </si>
  <si>
    <t>VIDHIING</t>
  </si>
  <si>
    <t>Ugro Capital Ltd</t>
  </si>
  <si>
    <t>UGROCAP</t>
  </si>
  <si>
    <t>TTK Healthcare Ltd</t>
  </si>
  <si>
    <t>TTKHLTCARE</t>
  </si>
  <si>
    <t>Pnb Gilts Ltd</t>
  </si>
  <si>
    <t>PNBGILTS</t>
  </si>
  <si>
    <t>Parag Milk Foods Ltd</t>
  </si>
  <si>
    <t>PARAGMILK</t>
  </si>
  <si>
    <t>Antony Waste Handling Cell Ltd</t>
  </si>
  <si>
    <t>AWHCL</t>
  </si>
  <si>
    <t>Hubtown Ltd</t>
  </si>
  <si>
    <t>HUBTOWN</t>
  </si>
  <si>
    <t>Balmer Lawrie Investments Ltd</t>
  </si>
  <si>
    <t>BLIL</t>
  </si>
  <si>
    <t>HIL Ltd</t>
  </si>
  <si>
    <t>HIL</t>
  </si>
  <si>
    <t>Axiscades Technologies Ltd</t>
  </si>
  <si>
    <t>AXISCADES</t>
  </si>
  <si>
    <t>Rane Holdings Ltd</t>
  </si>
  <si>
    <t>RANEHOLDIN</t>
  </si>
  <si>
    <t>Tanfac Industries Ltd</t>
  </si>
  <si>
    <t>TANFACIND</t>
  </si>
  <si>
    <t>Nalwa Sons Investments Ltd</t>
  </si>
  <si>
    <t>NSIL</t>
  </si>
  <si>
    <t>ICICI Prudential Nifty 50 ETF</t>
  </si>
  <si>
    <t>NIFTYIETF</t>
  </si>
  <si>
    <t>Barbeque-Nation Hospitality Ltd</t>
  </si>
  <si>
    <t>BARBEQUE</t>
  </si>
  <si>
    <t>IFGL Refractories Ltd</t>
  </si>
  <si>
    <t>IFGLEXPOR</t>
  </si>
  <si>
    <t>Seshasayee Paper and Boards Ltd</t>
  </si>
  <si>
    <t>SESHAPAPER</t>
  </si>
  <si>
    <t>Prataap Snacks Ltd</t>
  </si>
  <si>
    <t>DIAMONDYD</t>
  </si>
  <si>
    <t>Andhra Paper Ltd</t>
  </si>
  <si>
    <t>ANDHRAPAP</t>
  </si>
  <si>
    <t>TechNVision Ventures Ltd</t>
  </si>
  <si>
    <t>TECHNVISN</t>
  </si>
  <si>
    <t>Talbros Automotive Components Ltd</t>
  </si>
  <si>
    <t>TALBROAUTO</t>
  </si>
  <si>
    <t>Rossell India Ltd</t>
  </si>
  <si>
    <t>ROSSELLIND</t>
  </si>
  <si>
    <t>Amrutanjan Health Care Ltd</t>
  </si>
  <si>
    <t>AMRUTANJAN</t>
  </si>
  <si>
    <t>Updater Services Ltd</t>
  </si>
  <si>
    <t>UDS</t>
  </si>
  <si>
    <t>Themis Medicare Ltd</t>
  </si>
  <si>
    <t>THEMISMED</t>
  </si>
  <si>
    <t>Navkar Corporation Ltd</t>
  </si>
  <si>
    <t>NAVKARCORP</t>
  </si>
  <si>
    <t>Gocl Corporation Ltd</t>
  </si>
  <si>
    <t>GOCLCORP</t>
  </si>
  <si>
    <t>Som Distilleries and Breweries Ltd</t>
  </si>
  <si>
    <t>SDBL</t>
  </si>
  <si>
    <t>Deep Industries Ltd</t>
  </si>
  <si>
    <t>DEEPINDS</t>
  </si>
  <si>
    <t>Agro Tech Foods Ltd</t>
  </si>
  <si>
    <t>ATFL</t>
  </si>
  <si>
    <t>DCW Ltd</t>
  </si>
  <si>
    <t>DCW</t>
  </si>
  <si>
    <t>Alicon Castalloy Ltd</t>
  </si>
  <si>
    <t>ALICON</t>
  </si>
  <si>
    <t>JISLDVREQS</t>
  </si>
  <si>
    <t>Walchandnagar Industries Ltd</t>
  </si>
  <si>
    <t>WALCHANNAG</t>
  </si>
  <si>
    <t>Divgi TorqTransfer Systems Ltd</t>
  </si>
  <si>
    <t>DIVGIITTS</t>
  </si>
  <si>
    <t>Igarashi Motors India Ltd</t>
  </si>
  <si>
    <t>IGARASHI</t>
  </si>
  <si>
    <t>Goldiam International Ltd</t>
  </si>
  <si>
    <t>GOLDIAM</t>
  </si>
  <si>
    <t>Sanstar Ltd</t>
  </si>
  <si>
    <t>SANSTAR</t>
  </si>
  <si>
    <t>Advait Infratech Ltd</t>
  </si>
  <si>
    <t>ADVAIT</t>
  </si>
  <si>
    <t>Electrical Components &amp; Equipment</t>
  </si>
  <si>
    <t>Centum Electronics Ltd</t>
  </si>
  <si>
    <t>CENTUM</t>
  </si>
  <si>
    <t>Yasho Industries Ltd</t>
  </si>
  <si>
    <t>YASHO</t>
  </si>
  <si>
    <t>Oriental Rail Infrastructure Ltd</t>
  </si>
  <si>
    <t>ORIRAIL</t>
  </si>
  <si>
    <t>Roto Pumps Ltd</t>
  </si>
  <si>
    <t>ROTO</t>
  </si>
  <si>
    <t>Gandhar Oil Refinery (INDIA) Ltd</t>
  </si>
  <si>
    <t>GANDHAR</t>
  </si>
  <si>
    <t>Indo Tech Transformers Ltd</t>
  </si>
  <si>
    <t>INDOTECH</t>
  </si>
  <si>
    <t>Yatra Online Ltd</t>
  </si>
  <si>
    <t>YATRA</t>
  </si>
  <si>
    <t>Veranda Learning Solutions Ltd</t>
  </si>
  <si>
    <t>VERANDA</t>
  </si>
  <si>
    <t>Ramco Industries Ltd</t>
  </si>
  <si>
    <t>RAMCOIND</t>
  </si>
  <si>
    <t>PIX Transmissions Ltd</t>
  </si>
  <si>
    <t>PIXTRANS</t>
  </si>
  <si>
    <t>Sigachi Industries Ltd</t>
  </si>
  <si>
    <t>SIGACHI</t>
  </si>
  <si>
    <t>Bombay Super Hybrid Seeds Ltd</t>
  </si>
  <si>
    <t>BSHSL</t>
  </si>
  <si>
    <t>Suratwwala Business Group Ltd</t>
  </si>
  <si>
    <t>SBGLP</t>
  </si>
  <si>
    <t>Jagran Prakashan Ltd</t>
  </si>
  <si>
    <t>JAGRAN</t>
  </si>
  <si>
    <t>Stove Kraft Ltd</t>
  </si>
  <si>
    <t>STOVEKRAFT</t>
  </si>
  <si>
    <t>Hariom Pipe Industries Ltd</t>
  </si>
  <si>
    <t>HARIOMPIPE</t>
  </si>
  <si>
    <t>Wonder Electricals Ltd</t>
  </si>
  <si>
    <t>WEL</t>
  </si>
  <si>
    <t>Hercules Hoists Ltd</t>
  </si>
  <si>
    <t>HERCULES</t>
  </si>
  <si>
    <t>Summit Securities Ltd</t>
  </si>
  <si>
    <t>SUMMITSEC</t>
  </si>
  <si>
    <t>Suryoday Small Finance Bank Ltd</t>
  </si>
  <si>
    <t>SURYODAY</t>
  </si>
  <si>
    <t>Aeroflex Industries Ltd</t>
  </si>
  <si>
    <t>AEROFLEX</t>
  </si>
  <si>
    <t>GPT Infraprojects Ltd</t>
  </si>
  <si>
    <t>GPTINFRA</t>
  </si>
  <si>
    <t>Kotak Gold Etf</t>
  </si>
  <si>
    <t>GOLD1</t>
  </si>
  <si>
    <t>Expleo Solutions Ltd</t>
  </si>
  <si>
    <t>EXPLEOSOL</t>
  </si>
  <si>
    <t>Om Infra Ltd</t>
  </si>
  <si>
    <t>OMINFRAL</t>
  </si>
  <si>
    <t>Fratelli Vineyards Ltd</t>
  </si>
  <si>
    <t>TINNATFL</t>
  </si>
  <si>
    <t>Sangam (India) Ltd</t>
  </si>
  <si>
    <t>SANGAMIND</t>
  </si>
  <si>
    <t>Madhya Bharat Agro Products Ltd</t>
  </si>
  <si>
    <t>MBAPL</t>
  </si>
  <si>
    <t>Lotus Chocolate Company Ltd</t>
  </si>
  <si>
    <t>LOTUSCHO</t>
  </si>
  <si>
    <t>India Power Corporation Ltd</t>
  </si>
  <si>
    <t>DPSCLTD</t>
  </si>
  <si>
    <t>Wheels India Ltd</t>
  </si>
  <si>
    <t>WHEELS</t>
  </si>
  <si>
    <t>TAJ GVK Hotels and Resorts Ltd</t>
  </si>
  <si>
    <t>TAJGVK</t>
  </si>
  <si>
    <t>Automobile Corp Of Goa Ltd</t>
  </si>
  <si>
    <t>ACGL</t>
  </si>
  <si>
    <t>Ram Ratna Wires Ltd</t>
  </si>
  <si>
    <t>RAMRAT</t>
  </si>
  <si>
    <t>BLS E-Services Ltd</t>
  </si>
  <si>
    <t>BLSE</t>
  </si>
  <si>
    <t>GKW Ltd</t>
  </si>
  <si>
    <t>GKWLIMITED</t>
  </si>
  <si>
    <t>Platinum Industries Ltd</t>
  </si>
  <si>
    <t>PLATIND</t>
  </si>
  <si>
    <t>D Link (India) Limited</t>
  </si>
  <si>
    <t>DLINKINDIA</t>
  </si>
  <si>
    <t>GRP Ltd</t>
  </si>
  <si>
    <t>GRPLTD</t>
  </si>
  <si>
    <t>I G Petrochemicals Ltd</t>
  </si>
  <si>
    <t>IGPL</t>
  </si>
  <si>
    <t>Nelco Ltd</t>
  </si>
  <si>
    <t>NELCO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</si>
  <si>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</si>
  <si>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</si>
  <si>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</si>
  <si>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</si>
  <si>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</si>
  <si>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</si>
  <si>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Media Matrix Worldwide Ltd</t>
  </si>
  <si>
    <t>MMWL</t>
  </si>
  <si>
    <t>Praveg Ltd</t>
  </si>
  <si>
    <t>PRAVEG</t>
  </si>
  <si>
    <t>Dr Agarwal's Eye Hospital Ltd</t>
  </si>
  <si>
    <t>DRAGARWQ</t>
  </si>
  <si>
    <t>Atul Auto Ltd</t>
  </si>
  <si>
    <t>ATULAUTO</t>
  </si>
  <si>
    <t>Three Wheelers</t>
  </si>
  <si>
    <t>Sirca Paints India Ltd</t>
  </si>
  <si>
    <t>SIRCA</t>
  </si>
  <si>
    <t>Sadhana Nitro Chem Ltd</t>
  </si>
  <si>
    <t>SADHNANIQ</t>
  </si>
  <si>
    <t>Last Mile Enterprises Ltd</t>
  </si>
  <si>
    <t>LASTMILE</t>
  </si>
  <si>
    <t>Real Estate Development</t>
  </si>
  <si>
    <t>Irm Energy Ltd</t>
  </si>
  <si>
    <t>IRMENERGY</t>
  </si>
  <si>
    <t>Fairchem Organics Ltd</t>
  </si>
  <si>
    <t>FAIRCHEMOR</t>
  </si>
  <si>
    <t>Agarwal Industrial Corporation Ltd</t>
  </si>
  <si>
    <t>AGARIND</t>
  </si>
  <si>
    <t>Ador Welding Ltd</t>
  </si>
  <si>
    <t>ADORWELD</t>
  </si>
  <si>
    <t>Elpro International Ltd</t>
  </si>
  <si>
    <t>ELPROINTL</t>
  </si>
  <si>
    <t>Mufin Green Finance Ltd</t>
  </si>
  <si>
    <t>MUFIN</t>
  </si>
  <si>
    <t>Bigbloc Construction Ltd</t>
  </si>
  <si>
    <t>BIGBLOC</t>
  </si>
  <si>
    <t>Everest Kanto Cylinder Ltd</t>
  </si>
  <si>
    <t>EKC</t>
  </si>
  <si>
    <t>Jindal Drilling and Industries Ltd</t>
  </si>
  <si>
    <t>JINDRILL</t>
  </si>
  <si>
    <t>Shriram Properties Ltd</t>
  </si>
  <si>
    <t>SHRIRAMPPS</t>
  </si>
  <si>
    <t>Camlin Fine Sciences Ltd</t>
  </si>
  <si>
    <t>CAMLINFINE</t>
  </si>
  <si>
    <t>Fedders Holding Ltd</t>
  </si>
  <si>
    <t>FEDDERSHOL</t>
  </si>
  <si>
    <t>Arman Financial Services Ltd</t>
  </si>
  <si>
    <t>ARMANFIN</t>
  </si>
  <si>
    <t>Reliance Industrial Infrastructure Ltd</t>
  </si>
  <si>
    <t>RIIL</t>
  </si>
  <si>
    <t>Windlas Biotech Ltd</t>
  </si>
  <si>
    <t>WINDLAS</t>
  </si>
  <si>
    <t>Alpex Solar Ltd</t>
  </si>
  <si>
    <t>ALPEXSOLAR</t>
  </si>
  <si>
    <t>GTPL Hathway Ltd</t>
  </si>
  <si>
    <t>GTPL</t>
  </si>
  <si>
    <t>Borosil Scientific Ltd</t>
  </si>
  <si>
    <t>BOROSCI</t>
  </si>
  <si>
    <t>Precision Camshafts Ltd</t>
  </si>
  <si>
    <t>PRECAM</t>
  </si>
  <si>
    <t>Kilburn Engineering Ltd</t>
  </si>
  <si>
    <t>KLBRENG-B</t>
  </si>
  <si>
    <t>Excel Industries Ltd</t>
  </si>
  <si>
    <t>EXCELINDUS</t>
  </si>
  <si>
    <t>Amines and Plasticizers Ltd</t>
  </si>
  <si>
    <t>AMNPLST</t>
  </si>
  <si>
    <t>G M Breweries Ltd</t>
  </si>
  <si>
    <t>GMBREW</t>
  </si>
  <si>
    <t>Peninsula Land Ltd</t>
  </si>
  <si>
    <t>PENINLAND</t>
  </si>
  <si>
    <t>Dcm Shriram Industries Ltd</t>
  </si>
  <si>
    <t>DCMSRIND</t>
  </si>
  <si>
    <t>Paushak Ltd</t>
  </si>
  <si>
    <t>PAUSHAKLTD</t>
  </si>
  <si>
    <t>Kesar India Ltd</t>
  </si>
  <si>
    <t>KESAR</t>
  </si>
  <si>
    <t>India Nippon Electricals Ltd</t>
  </si>
  <si>
    <t>INDNIPPON</t>
  </si>
  <si>
    <t>Systematix Corporate Services Ltd</t>
  </si>
  <si>
    <t>SYSTMTXC</t>
  </si>
  <si>
    <t>Eimco Elecon (India) Ltd</t>
  </si>
  <si>
    <t>EIMCOELECO</t>
  </si>
  <si>
    <t>Master Trust Ltd</t>
  </si>
  <si>
    <t>MASTERTR</t>
  </si>
  <si>
    <t>Oriental Aromatics Ltd</t>
  </si>
  <si>
    <t>OAL</t>
  </si>
  <si>
    <t>ASM Technologies Ltd</t>
  </si>
  <si>
    <t>ASMTEC</t>
  </si>
  <si>
    <t>Hi-Tech Gears Ltd</t>
  </si>
  <si>
    <t>HITECHGEAR</t>
  </si>
  <si>
    <t>KKRRAFTON Developers Limited</t>
  </si>
  <si>
    <t>KDL</t>
  </si>
  <si>
    <t>Swelect Energy Systems Ltd</t>
  </si>
  <si>
    <t>SWELECTES</t>
  </si>
  <si>
    <t>GNA Axles Ltd</t>
  </si>
  <si>
    <t>GNA</t>
  </si>
  <si>
    <t>Zota Health Care Ltd</t>
  </si>
  <si>
    <t>ZOTA</t>
  </si>
  <si>
    <t>Madras Fertilizers Ltd</t>
  </si>
  <si>
    <t>MADRASFERT</t>
  </si>
  <si>
    <t>Kokuyo Camlin Ltd</t>
  </si>
  <si>
    <t>KOKUYOCMLN</t>
  </si>
  <si>
    <t>Rama Steel Tubes Ltd</t>
  </si>
  <si>
    <t>RAMASTEEL</t>
  </si>
  <si>
    <t>BCL Industries Ltd</t>
  </si>
  <si>
    <t>BCLIND</t>
  </si>
  <si>
    <t>Jyoti Resins and Adhesives Ltd</t>
  </si>
  <si>
    <t>JYOTIRES</t>
  </si>
  <si>
    <t>Subex Ltd</t>
  </si>
  <si>
    <t>SUBEXLTD</t>
  </si>
  <si>
    <t>Motisons Jewellers Ltd</t>
  </si>
  <si>
    <t>MOTISONS</t>
  </si>
  <si>
    <t>Apparel &amp; Accessories Retailers</t>
  </si>
  <si>
    <t>Filatex India Ltd</t>
  </si>
  <si>
    <t>FILATEX</t>
  </si>
  <si>
    <t>AMIC Forging Ltd</t>
  </si>
  <si>
    <t>AMIC</t>
  </si>
  <si>
    <t>Steel</t>
  </si>
  <si>
    <t>MIC Electronics Ltd</t>
  </si>
  <si>
    <t>MICEL</t>
  </si>
  <si>
    <t>Popular Vehicles and Services Ltd</t>
  </si>
  <si>
    <t>PVSL</t>
  </si>
  <si>
    <t>Kiri Industries Ltd</t>
  </si>
  <si>
    <t>KIRIINDUS</t>
  </si>
  <si>
    <t>Mishtann Foods Ltd</t>
  </si>
  <si>
    <t>MISHTANN</t>
  </si>
  <si>
    <t>Tamilnadu Newsprint &amp; Papers Ltd</t>
  </si>
  <si>
    <t>TNPL</t>
  </si>
  <si>
    <t>Everest Industries Ltd</t>
  </si>
  <si>
    <t>EVERESTIND</t>
  </si>
  <si>
    <t>Building Products - Prefab Structures</t>
  </si>
  <si>
    <t>Yuken India Ltd</t>
  </si>
  <si>
    <t>YUKEN</t>
  </si>
  <si>
    <t>Yamuna Syndicate Ltd</t>
  </si>
  <si>
    <t>YSL</t>
  </si>
  <si>
    <t>Kitex Garments Ltd</t>
  </si>
  <si>
    <t>KITEX</t>
  </si>
  <si>
    <t>Rico Auto Industries Ltd</t>
  </si>
  <si>
    <t>RICOAUTO</t>
  </si>
  <si>
    <t>Bharat Wire Ropes Ltd</t>
  </si>
  <si>
    <t>BHARATWIRE</t>
  </si>
  <si>
    <t>Krishana Phoschem Ltd</t>
  </si>
  <si>
    <t>KRISHANA</t>
  </si>
  <si>
    <t>Vascon Engineers Ltd</t>
  </si>
  <si>
    <t>VASCONEQ</t>
  </si>
  <si>
    <t>Forbes Precision Tools and Machine Parts Ltd</t>
  </si>
  <si>
    <t>TOTEM</t>
  </si>
  <si>
    <t>Likhitha Infrastructure Ltd</t>
  </si>
  <si>
    <t>LIKHITHA</t>
  </si>
  <si>
    <t>Shankara Building Products Ltd</t>
  </si>
  <si>
    <t>SHANKARA</t>
  </si>
  <si>
    <t>Texmaco Infrastructure &amp; Holdings Ltd</t>
  </si>
  <si>
    <t>TEXINFRA</t>
  </si>
  <si>
    <t>BMW Industries Ltd</t>
  </si>
  <si>
    <t>BMW</t>
  </si>
  <si>
    <t>Mangalore Chemicals and Fertilisers Ltd</t>
  </si>
  <si>
    <t>MANGCHEFER</t>
  </si>
  <si>
    <t>India Motor Parts &amp; Accessories Ltd</t>
  </si>
  <si>
    <t>IMPAL</t>
  </si>
  <si>
    <t>Southern Petrochemical Industries Corporation Ltd</t>
  </si>
  <si>
    <t>SPIC</t>
  </si>
  <si>
    <t>Suyog Telematics Ltd</t>
  </si>
  <si>
    <t>SUYOG</t>
  </si>
  <si>
    <t>Centrum Capital Ltd</t>
  </si>
  <si>
    <t>CENTRUM</t>
  </si>
  <si>
    <t>Dynacons Systems and Solutions Ltd</t>
  </si>
  <si>
    <t>DSSL</t>
  </si>
  <si>
    <t>NIIT Ltd</t>
  </si>
  <si>
    <t>NIITLTD</t>
  </si>
  <si>
    <t>Century Enka Ltd</t>
  </si>
  <si>
    <t>CENTENKA</t>
  </si>
  <si>
    <t>Salzer Electronics Ltd</t>
  </si>
  <si>
    <t>SALZERELEC</t>
  </si>
  <si>
    <t>Tourism Finance Corporation of India Ltd</t>
  </si>
  <si>
    <t>TFCILTD</t>
  </si>
  <si>
    <t>Manali Petrochemicals Ltd</t>
  </si>
  <si>
    <t>MANALIPETC</t>
  </si>
  <si>
    <t>Ngl Fine Chem Ltd</t>
  </si>
  <si>
    <t>NGLFINE</t>
  </si>
  <si>
    <t>TV Today Network Limited</t>
  </si>
  <si>
    <t>TVTODAY</t>
  </si>
  <si>
    <t>Dhunseri Ventures Ltd</t>
  </si>
  <si>
    <t>DVL</t>
  </si>
  <si>
    <t>Steel Exchange India Ltd</t>
  </si>
  <si>
    <t>STEELXIND</t>
  </si>
  <si>
    <t>Allsec Technologies Ltd</t>
  </si>
  <si>
    <t>ALLSEC</t>
  </si>
  <si>
    <t>Sportking India Ltd</t>
  </si>
  <si>
    <t>SPORTKING</t>
  </si>
  <si>
    <t>Rishabh Instruments Ltd</t>
  </si>
  <si>
    <t>RISHABH</t>
  </si>
  <si>
    <t>Butterfly Gandhimathi Appliances Ltd</t>
  </si>
  <si>
    <t>BUTTERFLY</t>
  </si>
  <si>
    <t>Taneja Aerospace and Aviation Ltd</t>
  </si>
  <si>
    <t>TANAA</t>
  </si>
  <si>
    <t>Polo Queen Industrial and Fintech Ltd</t>
  </si>
  <si>
    <t>PQIF</t>
  </si>
  <si>
    <t>Andhra Sugars Ltd</t>
  </si>
  <si>
    <t>ANDHRSUGAR</t>
  </si>
  <si>
    <t>SMC Global Securities Ltd</t>
  </si>
  <si>
    <t>SMCGLOBAL</t>
  </si>
  <si>
    <t>Macpower CNC Machines Ltd</t>
  </si>
  <si>
    <t>MACPOWER</t>
  </si>
  <si>
    <t>Timex Group India Ltd</t>
  </si>
  <si>
    <t>TIMEX</t>
  </si>
  <si>
    <t>Solex Energy Ltd</t>
  </si>
  <si>
    <t>SOLEX</t>
  </si>
  <si>
    <t>GPT Healthcare Ltd</t>
  </si>
  <si>
    <t>GPTHEALTH</t>
  </si>
  <si>
    <t>Kotak Nifty 50 ETF</t>
  </si>
  <si>
    <t>NIFTY1</t>
  </si>
  <si>
    <t>Punjab Chemicals and Crop Protection Ltd</t>
  </si>
  <si>
    <t>PUNJABCHEM</t>
  </si>
  <si>
    <t>Aaswa Trading and Exports Ltd</t>
  </si>
  <si>
    <t>TCC</t>
  </si>
  <si>
    <t>Real Estate Services</t>
  </si>
  <si>
    <t>Mukka Proteins Ltd</t>
  </si>
  <si>
    <t>MUKKA</t>
  </si>
  <si>
    <t>Panorama Studios International Ltd</t>
  </si>
  <si>
    <t>PANORAMA</t>
  </si>
  <si>
    <t>Spacenet Enterprises India Ltd</t>
  </si>
  <si>
    <t>SPCENET</t>
  </si>
  <si>
    <t>Syncom Formulations (India) Ltd</t>
  </si>
  <si>
    <t>SYNCOMF</t>
  </si>
  <si>
    <t>Kellton Tech Solutions Ltd</t>
  </si>
  <si>
    <t>KELLTONTEC</t>
  </si>
  <si>
    <t>Eco Recycling Ltd</t>
  </si>
  <si>
    <t>ECORECO</t>
  </si>
  <si>
    <t>Heranba Industries Ltd</t>
  </si>
  <si>
    <t>HERANBA</t>
  </si>
  <si>
    <t>Wardwizard Innovations &amp; Mobility Ltd</t>
  </si>
  <si>
    <t>WARDINMOBI</t>
  </si>
  <si>
    <t>5Paisa Capital Ltd</t>
  </si>
  <si>
    <t>5PAISA</t>
  </si>
  <si>
    <t>Himatsingka Seide Ltd</t>
  </si>
  <si>
    <t>HIMATSEIDE</t>
  </si>
  <si>
    <t>CFF Fluid Control Ltd</t>
  </si>
  <si>
    <t>CFF</t>
  </si>
  <si>
    <t>Aerospace &amp; Defense</t>
  </si>
  <si>
    <t>Capital Small Finance Bank Ltd</t>
  </si>
  <si>
    <t>CAPITALSFB</t>
  </si>
  <si>
    <t>Shree Digvijay Cement Co Ltd</t>
  </si>
  <si>
    <t>SHREDIGCEM</t>
  </si>
  <si>
    <t>One Point One Solutions Ltd</t>
  </si>
  <si>
    <t>ONEPOINT</t>
  </si>
  <si>
    <t>ULTRAMARINE &amp; PIGMENTS Ltd</t>
  </si>
  <si>
    <t>ULTRAMAR</t>
  </si>
  <si>
    <t>Matrimony.Com Ltd</t>
  </si>
  <si>
    <t>MATRIMONY</t>
  </si>
  <si>
    <t>Shiva Cement Ltd</t>
  </si>
  <si>
    <t>SHIVACEM</t>
  </si>
  <si>
    <t>Ramco Systems Ltd</t>
  </si>
  <si>
    <t>RAMCOSYS</t>
  </si>
  <si>
    <t>Hind Rectifiers Ltd</t>
  </si>
  <si>
    <t>HIRECT</t>
  </si>
  <si>
    <t>Saurashtra Cement Ltd</t>
  </si>
  <si>
    <t>SAURASHCEM</t>
  </si>
  <si>
    <t>Allcargo Gati Ltd</t>
  </si>
  <si>
    <t>ACLGATI</t>
  </si>
  <si>
    <t>R K Swamy Ltd</t>
  </si>
  <si>
    <t>RKSWAMY</t>
  </si>
  <si>
    <t>HLV Ltd</t>
  </si>
  <si>
    <t>HLVLTD</t>
  </si>
  <si>
    <t>Selan Exploration Technology Ltd</t>
  </si>
  <si>
    <t>SELAN</t>
  </si>
  <si>
    <t>Cosmic CRF Ltd</t>
  </si>
  <si>
    <t>COSMICCRF</t>
  </si>
  <si>
    <t>Kamdhenu Ltd</t>
  </si>
  <si>
    <t>KAMDHENU</t>
  </si>
  <si>
    <t>Kirloskar Electric Company Ltd</t>
  </si>
  <si>
    <t>KECL</t>
  </si>
  <si>
    <t>Brightcom Group Ltd</t>
  </si>
  <si>
    <t>BCG</t>
  </si>
  <si>
    <t>Kabra Extrusion Technik Ltd</t>
  </si>
  <si>
    <t>KABRAEXTRU</t>
  </si>
  <si>
    <t>Automotive Stampings and Assemblies Ltd</t>
  </si>
  <si>
    <t>ASAL</t>
  </si>
  <si>
    <t>Associated Alcohols &amp; Breweries Ltd</t>
  </si>
  <si>
    <t>ASALCBR</t>
  </si>
  <si>
    <t>Snowman Logistics Ltd</t>
  </si>
  <si>
    <t>SNOWMAN</t>
  </si>
  <si>
    <t>Ester Industries Ltd</t>
  </si>
  <si>
    <t>ESTER</t>
  </si>
  <si>
    <t>Xchanging Solutions Ltd</t>
  </si>
  <si>
    <t>XCHANGING</t>
  </si>
  <si>
    <t>Monte Carlo Fashions Ltd</t>
  </si>
  <si>
    <t>MONTECARLO</t>
  </si>
  <si>
    <t>AVT Natural Products Ltd</t>
  </si>
  <si>
    <t>AVTNPL</t>
  </si>
  <si>
    <t>Wealth First Portfolio Managers Ltd</t>
  </si>
  <si>
    <t>WEALTH</t>
  </si>
  <si>
    <t>Rane (Madras) Ltd</t>
  </si>
  <si>
    <t>RML</t>
  </si>
  <si>
    <t>Sterling Tools Ltd</t>
  </si>
  <si>
    <t>STERTOOLS</t>
  </si>
  <si>
    <t>Mafatlal Industries Ltd</t>
  </si>
  <si>
    <t>MAFATIND</t>
  </si>
  <si>
    <t>MSP Steel &amp; Power Ltd</t>
  </si>
  <si>
    <t>MSPL</t>
  </si>
  <si>
    <t>Best Agrolife Ltd</t>
  </si>
  <si>
    <t>BESTAGRO</t>
  </si>
  <si>
    <t>Dynamic Cables Ltd</t>
  </si>
  <si>
    <t>DYCL</t>
  </si>
  <si>
    <t>NDR Auto Components Ltd</t>
  </si>
  <si>
    <t>NDRAUTO</t>
  </si>
  <si>
    <t>New Delhi Television Ltd</t>
  </si>
  <si>
    <t>NDTV</t>
  </si>
  <si>
    <t>Oswal Greentech Ltd</t>
  </si>
  <si>
    <t>OSWALGREEN</t>
  </si>
  <si>
    <t>KMC Speciality Hospitals (India) Ltd</t>
  </si>
  <si>
    <t>KMCSHIL</t>
  </si>
  <si>
    <t>Arihant Superstructures Ltd</t>
  </si>
  <si>
    <t>ARIHANTSUP</t>
  </si>
  <si>
    <t>Chemfab Alkalis Ltd</t>
  </si>
  <si>
    <t>CHEMFAB</t>
  </si>
  <si>
    <t>Control Print Ltd</t>
  </si>
  <si>
    <t>CONTROLPR</t>
  </si>
  <si>
    <t>Max India Ltd</t>
  </si>
  <si>
    <t>MAXIND</t>
  </si>
  <si>
    <t>Beta Drugs Ltd</t>
  </si>
  <si>
    <t>BETA</t>
  </si>
  <si>
    <t>Alphalogic Techsys Ltd</t>
  </si>
  <si>
    <t>ALPHALOGIC</t>
  </si>
  <si>
    <t>Trident Techlabs Ltd</t>
  </si>
  <si>
    <t>TECHLABS</t>
  </si>
  <si>
    <t>Steelcast Ltd</t>
  </si>
  <si>
    <t>STEELCAS</t>
  </si>
  <si>
    <t>Dhampur Sugar Mills Ltd</t>
  </si>
  <si>
    <t>DHAMPURSUG</t>
  </si>
  <si>
    <t>Lincoln Pharmaceuticals Ltd</t>
  </si>
  <si>
    <t>LINCOLN</t>
  </si>
  <si>
    <t>Kuantum Papers Ltd</t>
  </si>
  <si>
    <t>KUANTUM</t>
  </si>
  <si>
    <t>Vashu Bhagnani Industries Ltd</t>
  </si>
  <si>
    <t>POOJAENT</t>
  </si>
  <si>
    <t>Asian Energy Services Ltd</t>
  </si>
  <si>
    <t>ASIANENE</t>
  </si>
  <si>
    <t>Aurum Proptech Ltd</t>
  </si>
  <si>
    <t>AURUM</t>
  </si>
  <si>
    <t>Hexa Tradex Ltd</t>
  </si>
  <si>
    <t>HEXATRADEX</t>
  </si>
  <si>
    <t>Beekay Steel Industries Ltd</t>
  </si>
  <si>
    <t>BEEKAY</t>
  </si>
  <si>
    <t>Basilic Fly Studio Ltd</t>
  </si>
  <si>
    <t>BASILIC</t>
  </si>
  <si>
    <t>Mercury Ev-Tech Ltd</t>
  </si>
  <si>
    <t>MERCURYEV</t>
  </si>
  <si>
    <t>Chaman Lal Setia Exports Ltd</t>
  </si>
  <si>
    <t>CLSEL</t>
  </si>
  <si>
    <t>Dwarikesh Sugar Industries Ltd</t>
  </si>
  <si>
    <t>DWARKESH</t>
  </si>
  <si>
    <t>Saint-Gobain Sekurit India Ltd</t>
  </si>
  <si>
    <t>SAINTGOBAIN</t>
  </si>
  <si>
    <t>RIR Power Electronics Ltd</t>
  </si>
  <si>
    <t>RIR</t>
  </si>
  <si>
    <t>GIC Housing Finance Ltd</t>
  </si>
  <si>
    <t>GICHSGFIN</t>
  </si>
  <si>
    <t>Faze Three Ltd</t>
  </si>
  <si>
    <t>FAZE3Q</t>
  </si>
  <si>
    <t>Aptech Ltd</t>
  </si>
  <si>
    <t>APTECHT</t>
  </si>
  <si>
    <t>Asian Star Co Ltd</t>
  </si>
  <si>
    <t>ASTAR</t>
  </si>
  <si>
    <t>Pakka Limited</t>
  </si>
  <si>
    <t>PAKKA</t>
  </si>
  <si>
    <t>NACL Industries Ltd</t>
  </si>
  <si>
    <t>NACLIND</t>
  </si>
  <si>
    <t>Sika Interplant Systems Ltd</t>
  </si>
  <si>
    <t>SIKA</t>
  </si>
  <si>
    <t>Ksolves India Ltd</t>
  </si>
  <si>
    <t>KSOLVES</t>
  </si>
  <si>
    <t>Sunshine Capital Ltd</t>
  </si>
  <si>
    <t>SCL</t>
  </si>
  <si>
    <t>Vardhman Holdings Ltd</t>
  </si>
  <si>
    <t>VHL</t>
  </si>
  <si>
    <t>Signpost India Ltd</t>
  </si>
  <si>
    <t>SIGNPOST</t>
  </si>
  <si>
    <t>Nelcast Ltd</t>
  </si>
  <si>
    <t>NELCAST</t>
  </si>
  <si>
    <t>Pondy Oxides and Chemicals Ltd</t>
  </si>
  <si>
    <t>POCL</t>
  </si>
  <si>
    <t>Raj Rayon Industries Ltd</t>
  </si>
  <si>
    <t>RAJRILTD</t>
  </si>
  <si>
    <t>Kernex Microsystems (India) Ltd</t>
  </si>
  <si>
    <t>KERNEX</t>
  </si>
  <si>
    <t>Kriti Industries (India) Limited</t>
  </si>
  <si>
    <t>KRITI</t>
  </si>
  <si>
    <t>Lancer Container Lines Ltd</t>
  </si>
  <si>
    <t>LANCER</t>
  </si>
  <si>
    <t>Nahar Spinning Mills Ltd</t>
  </si>
  <si>
    <t>NAHARSPING</t>
  </si>
  <si>
    <t>Uttam Sugar Mills Ltd</t>
  </si>
  <si>
    <t>UTTAMSUGAR</t>
  </si>
  <si>
    <t>Indo Rama Synthetics (India) Ltd</t>
  </si>
  <si>
    <t>INDORAMA</t>
  </si>
  <si>
    <t>Sandesh Ltd</t>
  </si>
  <si>
    <t>SANDESH</t>
  </si>
  <si>
    <t>Arrow Greentech Ltd</t>
  </si>
  <si>
    <t>ARROWGREEN</t>
  </si>
  <si>
    <t>Avadh Sugar &amp; Energy Ltd</t>
  </si>
  <si>
    <t>AVADHSUGAR</t>
  </si>
  <si>
    <t>Remus Pharmaceuticals Ltd</t>
  </si>
  <si>
    <t>REMUS</t>
  </si>
  <si>
    <t>Anuh Pharma Ltd</t>
  </si>
  <si>
    <t>ANUHPHR</t>
  </si>
  <si>
    <t>Shalimar Paints Ltd</t>
  </si>
  <si>
    <t>SHALPAINTS</t>
  </si>
  <si>
    <t>Knowledge Marine &amp; Engineering Works Ltd</t>
  </si>
  <si>
    <t>KMEW</t>
  </si>
  <si>
    <t>Marine Transportation</t>
  </si>
  <si>
    <t>Eraaya Lifespaces Ltd</t>
  </si>
  <si>
    <t>ERAAYA</t>
  </si>
  <si>
    <t>Vinyas Innovative Technologies Ltd</t>
  </si>
  <si>
    <t>VINYAS</t>
  </si>
  <si>
    <t>RACL Geartech Ltd</t>
  </si>
  <si>
    <t>RACLGEAR</t>
  </si>
  <si>
    <t>Satia Industries Ltd</t>
  </si>
  <si>
    <t>SATIA</t>
  </si>
  <si>
    <t>SPML Infra Ltd</t>
  </si>
  <si>
    <t>SPMLINFRA</t>
  </si>
  <si>
    <t>BEML Land Assets Ltd</t>
  </si>
  <si>
    <t>BLAL</t>
  </si>
  <si>
    <t>Veefin Solutions Ltd</t>
  </si>
  <si>
    <t>VEEFIN</t>
  </si>
  <si>
    <t>Application Software</t>
  </si>
  <si>
    <t>Bharat Parenterals Ltd</t>
  </si>
  <si>
    <t>BPLPHARMA</t>
  </si>
  <si>
    <t>Allcargo Terminals Ltd</t>
  </si>
  <si>
    <t>ATL</t>
  </si>
  <si>
    <t>Jay Bharat Maruti Ltd</t>
  </si>
  <si>
    <t>JAYBARMARU</t>
  </si>
  <si>
    <t>State Trading Corporation of India Ltd</t>
  </si>
  <si>
    <t>STCINDIA</t>
  </si>
  <si>
    <t>Transindia Real Estate Ltd</t>
  </si>
  <si>
    <t>TREL</t>
  </si>
  <si>
    <t>Kopran Ltd</t>
  </si>
  <si>
    <t>KOPRAN</t>
  </si>
  <si>
    <t>Kamdhenu Ventures Ltd</t>
  </si>
  <si>
    <t>KAMOPAINTS</t>
  </si>
  <si>
    <t>Crest Ventures Ltd</t>
  </si>
  <si>
    <t>CREST</t>
  </si>
  <si>
    <t>Bliss GVS Pharma Ltd</t>
  </si>
  <si>
    <t>BLISSGVS</t>
  </si>
  <si>
    <t>Allied Digital Services Ltd</t>
  </si>
  <si>
    <t>ADSL</t>
  </si>
  <si>
    <t>Waaree Technologies Ltd</t>
  </si>
  <si>
    <t>WAAREE</t>
  </si>
  <si>
    <t>Enkei Wheels (India) Ltd</t>
  </si>
  <si>
    <t>ENKEIWHEL</t>
  </si>
  <si>
    <t>Gulshan Polyols Ltd</t>
  </si>
  <si>
    <t>GULPOLY</t>
  </si>
  <si>
    <t>Sat Industries Ltd</t>
  </si>
  <si>
    <t>SATINDLTD</t>
  </si>
  <si>
    <t>JG Chemicals Ltd</t>
  </si>
  <si>
    <t>JGCHEM</t>
  </si>
  <si>
    <t>Ganesh Benzoplast Ltd</t>
  </si>
  <si>
    <t>GANESHBE</t>
  </si>
  <si>
    <t>Jaykay Enterprises Ltd</t>
  </si>
  <si>
    <t>JAYKAY</t>
  </si>
  <si>
    <t>Ravindra Energy Ltd</t>
  </si>
  <si>
    <t>RELTD</t>
  </si>
  <si>
    <t>Filatex Fashions Ltd</t>
  </si>
  <si>
    <t>FILATFASH</t>
  </si>
  <si>
    <t>Ice Make Refrigeration Ltd</t>
  </si>
  <si>
    <t>ICEMAKE</t>
  </si>
  <si>
    <t>Sahana System Ltd</t>
  </si>
  <si>
    <t>SAHANA</t>
  </si>
  <si>
    <t>Credo Brands Marketing Ltd</t>
  </si>
  <si>
    <t>MUFTI</t>
  </si>
  <si>
    <t>Men's Clothing</t>
  </si>
  <si>
    <t>Heubach Colorants India Ltd</t>
  </si>
  <si>
    <t>HEUBACHIND</t>
  </si>
  <si>
    <t>Dharmaj Crop Guard Ltd</t>
  </si>
  <si>
    <t>DHARMAJ</t>
  </si>
  <si>
    <t>Z F Steering Gear (India) Ltd</t>
  </si>
  <si>
    <t>ZFSTEERING</t>
  </si>
  <si>
    <t>Prakash Pipes Ltd</t>
  </si>
  <si>
    <t>PPL</t>
  </si>
  <si>
    <t>Vilas Transcore Ltd</t>
  </si>
  <si>
    <t>VILAS</t>
  </si>
  <si>
    <t>RSWM Ltd</t>
  </si>
  <si>
    <t>RSWM</t>
  </si>
  <si>
    <t>VLS Finance Ltd</t>
  </si>
  <si>
    <t>VLSFINANCE</t>
  </si>
  <si>
    <t>Uniphos Enterprises Ltd</t>
  </si>
  <si>
    <t>UNIENTER</t>
  </si>
  <si>
    <t>Khazanchi Jewellers Ltd</t>
  </si>
  <si>
    <t>KHAZANCHI</t>
  </si>
  <si>
    <t>Apparel, Accessories &amp; Luxury Goods</t>
  </si>
  <si>
    <t>Ambika Cotton Mills Ltd</t>
  </si>
  <si>
    <t>AMBIKCO</t>
  </si>
  <si>
    <t>Vimta Labs Ltd</t>
  </si>
  <si>
    <t>VIMTALABS</t>
  </si>
  <si>
    <t>Electrotherm (India) Ltd</t>
  </si>
  <si>
    <t>ELECTHERM</t>
  </si>
  <si>
    <t>Manoj Vaibhav Gems N Jewellers Ltd</t>
  </si>
  <si>
    <t>MVGJL</t>
  </si>
  <si>
    <t>Tribhovandas Bhimji Zaveri Ltd</t>
  </si>
  <si>
    <t>TBZ</t>
  </si>
  <si>
    <t>Ganesh Green Bharat Ltd</t>
  </si>
  <si>
    <t>GGBL</t>
  </si>
  <si>
    <t>IST Ltd</t>
  </si>
  <si>
    <t>ISTLTD</t>
  </si>
  <si>
    <t>Meson Valves India Ltd</t>
  </si>
  <si>
    <t>MESON</t>
  </si>
  <si>
    <t>Urja Global Ltd</t>
  </si>
  <si>
    <t>URJA</t>
  </si>
  <si>
    <t>Indo Amines Ltd</t>
  </si>
  <si>
    <t>INDOAMIN</t>
  </si>
  <si>
    <t>Marsons Ltd</t>
  </si>
  <si>
    <t>MARSONS</t>
  </si>
  <si>
    <t>Valiant Organics Ltd</t>
  </si>
  <si>
    <t>VALIANTORG</t>
  </si>
  <si>
    <t>Sri Adhikari Brothers Television Network Ltd</t>
  </si>
  <si>
    <t>SABTNL</t>
  </si>
  <si>
    <t>Shree Ganesh Remedies Ltd</t>
  </si>
  <si>
    <t>SGRL</t>
  </si>
  <si>
    <t>Mindteck (India) Ltd</t>
  </si>
  <si>
    <t>MINDTECK</t>
  </si>
  <si>
    <t>Foods and Inns Ltd</t>
  </si>
  <si>
    <t>FOODSIN</t>
  </si>
  <si>
    <t>Dhanlaxmi Bank Ltd</t>
  </si>
  <si>
    <t>DHANBANK</t>
  </si>
  <si>
    <t>NCL Industries Ltd</t>
  </si>
  <si>
    <t>NCLIND</t>
  </si>
  <si>
    <t>Windsor Machines Ltd</t>
  </si>
  <si>
    <t>WINDMACHIN</t>
  </si>
  <si>
    <t>20 Microns Ltd</t>
  </si>
  <si>
    <t>20MICRONS</t>
  </si>
  <si>
    <t>Rushil Decor Ltd</t>
  </si>
  <si>
    <t>RUSHIL</t>
  </si>
  <si>
    <t>Zodiac Energy Ltd</t>
  </si>
  <si>
    <t>ZODIAC</t>
  </si>
  <si>
    <t>Innovana Thinklabs Ltd</t>
  </si>
  <si>
    <t>INNOVANA</t>
  </si>
  <si>
    <t>Pudumjee Paper Products Ltd</t>
  </si>
  <si>
    <t>PDMJEPAPER</t>
  </si>
  <si>
    <t>Sutlej Textiles and Industries Ltd</t>
  </si>
  <si>
    <t>SUTLEJTEX</t>
  </si>
  <si>
    <t>Primo Chemicals Ltd</t>
  </si>
  <si>
    <t>PRIMO</t>
  </si>
  <si>
    <t>Bajaj Steel Industries Ltd</t>
  </si>
  <si>
    <t>BAJAJST</t>
  </si>
  <si>
    <t>Kothari Petrochemicals Ltd</t>
  </si>
  <si>
    <t>KOTHARIPET</t>
  </si>
  <si>
    <t>Elin Electronics Ltd</t>
  </si>
  <si>
    <t>ELIN</t>
  </si>
  <si>
    <t>Zuari Industries Ltd</t>
  </si>
  <si>
    <t>ZUARIIND</t>
  </si>
  <si>
    <t>Finkurve Financial Services Ltd</t>
  </si>
  <si>
    <t>FINKURVE</t>
  </si>
  <si>
    <t>Voith Paper Fabrics India Ltd</t>
  </si>
  <si>
    <t>VOITHPAPR</t>
  </si>
  <si>
    <t>Coffee Day Enterprises Ltd</t>
  </si>
  <si>
    <t>COFFEEDAY</t>
  </si>
  <si>
    <t>Magadh Sugar &amp; Energy Ltd</t>
  </si>
  <si>
    <t>MAGADSUGAR</t>
  </si>
  <si>
    <t>Orient Paper and Industries Ltd</t>
  </si>
  <si>
    <t>ORIENTPPR</t>
  </si>
  <si>
    <t>Entertainment Network (India) Ltd</t>
  </si>
  <si>
    <t>ENIL</t>
  </si>
  <si>
    <t>Radio</t>
  </si>
  <si>
    <t>Tuticorin Alkali Chemicals and Fertilizers Ltd</t>
  </si>
  <si>
    <t>TUTIALKA</t>
  </si>
  <si>
    <t>Industrial and Prudential Investment Co Ltd</t>
  </si>
  <si>
    <t>INDPRUD</t>
  </si>
  <si>
    <t>IND Swift Laboratories Ltd</t>
  </si>
  <si>
    <t>INDSWFTLAB</t>
  </si>
  <si>
    <t>TGV SRAAC Ltd</t>
  </si>
  <si>
    <t>TGVSL</t>
  </si>
  <si>
    <t>Munjal Auto Industries Ltd</t>
  </si>
  <si>
    <t>MUNJALAU</t>
  </si>
  <si>
    <t>GHCL Textiles Ltd</t>
  </si>
  <si>
    <t>GHCLTEXTIL</t>
  </si>
  <si>
    <t>Sakuma Exports Ltd</t>
  </si>
  <si>
    <t>SAKUMA</t>
  </si>
  <si>
    <t>Infobeans Technologies Ltd</t>
  </si>
  <si>
    <t>INFOBEAN</t>
  </si>
  <si>
    <t>AGI Infra Ltd</t>
  </si>
  <si>
    <t>AGIIL</t>
  </si>
  <si>
    <t>VL E-Governance &amp; IT Solutions Ltd</t>
  </si>
  <si>
    <t>VLEGOV</t>
  </si>
  <si>
    <t>Hardwyn India Ltd</t>
  </si>
  <si>
    <t>HARDWYN</t>
  </si>
  <si>
    <t>Building Products - Glass</t>
  </si>
  <si>
    <t>Benares Hotels Ltd</t>
  </si>
  <si>
    <t>BENARAS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</si>
  <si>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</si>
  <si>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</si>
  <si>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</si>
  <si>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</si>
  <si>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</si>
  <si>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</si>
  <si>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</si>
  <si>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</si>
  <si>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</si>
  <si>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</si>
  <si>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</si>
  <si>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Services</t>
  </si>
  <si>
    <t>Construction Materials</t>
  </si>
  <si>
    <t>Consumer 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</si>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</sst>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71225-533C-4278-93DA-0A611DC111A6}" name="Table3" displayName="Table3" ref="A1:Z122" totalsRowShown="0">
  <autoFilter ref="A1:Z122" xr:uid="{65871225-533C-4278-93DA-0A611DC111A6}"/>
  <sortState xmlns:xlrd2="http://schemas.microsoft.com/office/spreadsheetml/2017/richdata2" ref="A2:Z122">
    <sortCondition ref="Z1:Z122"/>
  </sortState>
  <tableColumns count="26">
    <tableColumn id="1" xr3:uid="{0C727800-D6C3-4A6E-ABB4-C5CCD93A6F75}" name="Sub-Sector"/>
    <tableColumn id="2" xr3:uid="{5E034D0B-9B17-48CB-B08F-4453BF537744}" name="Count" dataDxfId="56">
      <calculatedColumnFormula>COUNTIFS(Table2[Sub-Sector],Table3[[#This Row],[Sub-Sector]])</calculatedColumnFormula>
    </tableColumn>
    <tableColumn id="3" xr3:uid="{0AD6AC93-7C36-4056-9CB7-11B1D9580154}" name="Uptrend" dataDxfId="55">
      <calculatedColumnFormula>COUNTIFS(Table2[Sub-Sector],Table3[[#This Row],[Sub-Sector]],Table2[Uptrend],"Uptrend")/Table3[[#This Row],[Count]]</calculatedColumnFormula>
    </tableColumn>
    <tableColumn id="4" xr3:uid="{0944C5A8-D216-44CB-8344-FE4B3033686F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98CA5CAC-306F-4F9A-B7C2-B4ECC382BA66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360477FE-C974-4B3F-A1EC-3609A945B535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F609480E-FD12-4797-A346-2DC4161F2A54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93898115-EC4F-400D-B565-F46E12E74E10}" name="RSI" dataDxfId="50">
      <calculatedColumnFormula>COUNTIFS(Table2[Sub-Sector],Table3[[#This Row],[Sub-Sector]],Table2[RSI Exponential â€“ 14D],"&gt;=50")/Table3[[#This Row],[Count]]</calculatedColumnFormula>
    </tableColumn>
    <tableColumn id="9" xr3:uid="{528036D6-FEB6-4353-8FF8-8F5B88DD5536}" name="Relative Volume" dataDxfId="49">
      <calculatedColumnFormula>COUNTIFS(Table2[Sub-Sector],Table3[[#This Row],[Sub-Sector]],Table2[Relative Volume],"&gt;=1")/Table3[[#This Row],[Count]]</calculatedColumnFormula>
    </tableColumn>
    <tableColumn id="10" xr3:uid="{99B53F70-B25B-4FCD-B34E-E416ADCAB344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B851B362-97AF-4E3D-AD41-B5E552D0D0FD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90E36365-98BD-4EBD-96D7-D5E6982FE786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DCC029BB-97A2-47F8-AAC1-B02CA7E25EED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7B0706E4-4BFB-469C-B3D9-EA8DB46548CD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A6F89315-556B-443C-96ED-393ED402C5EC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F7ABA4BB-A048-4694-AF97-EFF8C0509EC8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1A66BB41-8D2D-4202-90C8-1622FE5C86A3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2AFB9C95-A86D-4E58-95AE-7545F0F752D2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CA7CCC62-0F11-4F18-AB1D-E306BA6DE460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34A3CD79-2E7F-4803-B594-10AF26DCBFA6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4F6C791D-862C-4879-B51E-63A9FBB12E10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BA46FCD3-4C35-497D-9DE2-D65385948095}" name="Sharpe Ratio" dataDxfId="36">
      <calculatedColumnFormula>COUNTIFS(Table2[Sub-Sector],Table3[[#This Row],[Sub-Sector]],Table2[Sharpe Ratio],"&gt;=0.10")/Table3[[#This Row],[Count]]</calculatedColumnFormula>
    </tableColumn>
    <tableColumn id="23" xr3:uid="{889B15EF-AAC8-4358-9406-CE4A298FB632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53F82FF9-1742-4F99-8314-5320A3DDD39E}" name="Rank" dataDxfId="34">
      <calculatedColumnFormula>_xlfn.RANK.AVG(Table3[[#This Row],[Score]],Table3[Score],1)</calculatedColumnFormula>
    </tableColumn>
    <tableColumn id="25" xr3:uid="{2C87A911-D4A0-43E9-93A3-5222561C3548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3990495-2F7E-42F6-A7E4-A0BDE99AD37C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5EC29-00E9-4C4B-8D99-1BABEF44298A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5C261F00-7ED8-40D3-9328-854CDC409CE7}" name="Name"/>
    <tableColumn id="2" xr3:uid="{E034548D-F0BB-4F2B-8FA0-722DB5A371D6}" name="Ticker"/>
    <tableColumn id="3" xr3:uid="{2E6DB346-6767-4FB9-8E87-7C5C418F1408}" name="Industry"/>
    <tableColumn id="4" xr3:uid="{492124C5-F834-473A-8CFC-E48D2318B553}" name="Sub-Sector"/>
    <tableColumn id="5" xr3:uid="{BE07DFA6-48F3-45B6-AC50-A68D65871A88}" name="Market Cap"/>
    <tableColumn id="6" xr3:uid="{67FC69A1-334E-49CA-8952-A7FC44A9FA7A}" name="Close Price"/>
    <tableColumn id="7" xr3:uid="{BAAB46E9-86EF-46F8-8D8D-BBC964328426}" name="1Y Return vs Nifty"/>
    <tableColumn id="18" xr3:uid="{695B566F-35F0-4ED0-8021-75920E1115C4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BDAC3B98-E53D-4E8F-B5E1-995CD8BAB5BF}" name="1M Return vs Nifty"/>
    <tableColumn id="19" xr3:uid="{1CB94B2A-1910-4518-8CD8-D270242F22DD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CF9C9785-8FED-4FFA-B974-C95A6CC3C959}" name="6M Return vs Nifty"/>
    <tableColumn id="20" xr3:uid="{9EA5CBFE-EDBD-4CF7-84DC-C563C73A35CE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6ED9D72D-4688-4B42-AF79-1C296FBFD72C}" name="1W Return vs Nifty"/>
    <tableColumn id="22" xr3:uid="{27867EE8-488A-43B2-988E-6E173537FEE5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CBCA3BE7-8E56-441B-A8E3-D72024B1F489}" name="20D EMA" dataDxfId="27"/>
    <tableColumn id="11" xr3:uid="{2EF9C26C-927C-4040-A724-D57DE05602E4}" name="50D EMA"/>
    <tableColumn id="12" xr3:uid="{526CC31E-A784-4D30-9F7B-C8CC666AC3EF}" name="200D EMA"/>
    <tableColumn id="13" xr3:uid="{83FD3498-BC4C-41DA-880F-75D36F0CD1C8}" name="RSI Exponential â€“ 14D"/>
    <tableColumn id="25" xr3:uid="{EB5DA643-26F0-4D2A-8DEA-958522AEB674}" name="% Price above 20 EMA" dataDxfId="26">
      <calculatedColumnFormula>(Table2[[#This Row],[Close Price]]-Table2[[#This Row],[20D EMA]])/Table2[[#This Row],[20D EMA]]</calculatedColumnFormula>
    </tableColumn>
    <tableColumn id="24" xr3:uid="{DCAC69AD-A69E-42B0-BCFE-0E145B8669BC}" name="% Price above 50 EMA" dataDxfId="25">
      <calculatedColumnFormula>(Table2[[#This Row],[Close Price]]-Table2[[#This Row],[50D EMA]])/Table2[[#This Row],[50D EMA]]</calculatedColumnFormula>
    </tableColumn>
    <tableColumn id="23" xr3:uid="{1A410097-ADDB-4005-8EDD-C92597098592}" name="% Price above 200 EMA" dataDxfId="24">
      <calculatedColumnFormula>(Table2[[#This Row],[Close Price]]-Table2[[#This Row],[200D EMA]])/Table2[[#This Row],[200D EMA]]</calculatedColumnFormula>
    </tableColumn>
    <tableColumn id="14" xr3:uid="{723961C0-D101-4C1B-8281-C9133EBBCC46}" name="Relative Volume"/>
    <tableColumn id="37" xr3:uid="{B83D4D14-62F7-4A10-8BA6-DCEBC2E1E242}" name="Day Low" dataDxfId="23"/>
    <tableColumn id="36" xr3:uid="{C95EAA1C-8045-4E1D-8DAC-425A06EC1146}" name="Day High" dataDxfId="22"/>
    <tableColumn id="35" xr3:uid="{975A75A8-8202-4082-A607-28B37346684E}" name="Current Week Low" dataDxfId="21"/>
    <tableColumn id="34" xr3:uid="{17034DAC-6F5C-4B3B-9848-E2D86790C708}" name="Current Week High" dataDxfId="20"/>
    <tableColumn id="33" xr3:uid="{D2EA1DAF-E3BD-4E71-B7F3-60319694EC45}" name="Current Month Low" dataDxfId="19"/>
    <tableColumn id="32" xr3:uid="{152FC6B6-7841-48C1-9EA8-B72C3F90BF96}" name="Current Month High" dataDxfId="18"/>
    <tableColumn id="31" xr3:uid="{B82CE1F3-6546-4168-A1F6-B667E41C21B3}" name="% Away From Day Low" dataDxfId="17">
      <calculatedColumnFormula>(Table2[[#This Row],[Close Price]]/Table2[[#This Row],[Day Low]])-1</calculatedColumnFormula>
    </tableColumn>
    <tableColumn id="30" xr3:uid="{5EAD45C1-7533-47AA-9F4B-1361269E13E1}" name="% Away From Day High" dataDxfId="16">
      <calculatedColumnFormula>(Table2[[#This Row],[Day High]]/Table2[[#This Row],[Close Price]])-1</calculatedColumnFormula>
    </tableColumn>
    <tableColumn id="29" xr3:uid="{79D60033-05EB-4F28-84F7-656B4ABF5320}" name="% Away From Current Week Low" dataDxfId="15">
      <calculatedColumnFormula>(Table2[[#This Row],[Close Price]]/Table2[[#This Row],[Current Week Low]])-1</calculatedColumnFormula>
    </tableColumn>
    <tableColumn id="28" xr3:uid="{1D5BE71C-5E8D-41B2-A05D-B155EFA1EBDA}" name="% Away From Current Week High" dataDxfId="14">
      <calculatedColumnFormula>(Table2[[#This Row],[Current Week High]]/Table2[[#This Row],[Close Price]])-1</calculatedColumnFormula>
    </tableColumn>
    <tableColumn id="27" xr3:uid="{78D922FC-B3D4-4041-8596-DFD3C0440929}" name="% Away From Current Month Low" dataDxfId="13">
      <calculatedColumnFormula>(Table2[[#This Row],[Close Price]]/Table2[[#This Row],[Current Month Low]])-1</calculatedColumnFormula>
    </tableColumn>
    <tableColumn id="26" xr3:uid="{17596862-4367-4EE0-A688-E0201C1B2F75}" name="% Away From Current Month High" dataDxfId="12">
      <calculatedColumnFormula>(Table2[[#This Row],[Current Month High]]/Table2[[#This Row],[Close Price]])-1</calculatedColumnFormula>
    </tableColumn>
    <tableColumn id="15" xr3:uid="{8681EC89-08A4-4141-A18E-4818912A4C33}" name="% Away From 52W High"/>
    <tableColumn id="16" xr3:uid="{B0757456-B0D8-439F-8CD4-C0FFB61596EB}" name="% Away From 52W Low"/>
    <tableColumn id="42" xr3:uid="{4702CCC4-CAA1-4FC1-9B42-906B7212EC76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99373296-912C-40B5-A602-88310F407157}" name="Relative Strength Sector Index" dataDxfId="10"/>
    <tableColumn id="40" xr3:uid="{DF69BEFC-BAD4-4148-9797-BF046C901B5C}" name="Relative Strength Sector Index - Zone" dataDxfId="9"/>
    <tableColumn id="39" xr3:uid="{829AF086-F7C2-4FD2-B110-D77A19629C54}" name="Rate of Change" dataDxfId="8"/>
    <tableColumn id="38" xr3:uid="{F73AA1F0-EA85-456F-891F-9C1CCCFE21E8}" name="Rate of Change - Zone" dataDxfId="7"/>
    <tableColumn id="17" xr3:uid="{07354E4F-F31B-4404-AD0A-DE3C8A3F37AB}" name="Sharpe Ratio"/>
    <tableColumn id="43" xr3:uid="{D7EAEF96-BD15-4DDE-A056-CEA2A6685C8E}" name="Sharpe Ratio Z-Score" dataDxfId="6">
      <calculatedColumnFormula>(Table2[[#This Row],[Sharpe Ratio]]-AVERAGE(Table2[Sharpe Ratio]))/_xlfn.STDEV.P(Table2[Sharpe Ratio])</calculatedColumnFormula>
    </tableColumn>
    <tableColumn id="44" xr3:uid="{B55F9BFE-981D-4A21-8427-EA252FF80AC4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320D32BB-9BC7-4406-A724-9A65C8CA2C56}" name="Rank 1Y" dataDxfId="4">
      <calculatedColumnFormula>_xlfn.RANK.AVG(Table2[[#This Row],[1Y Return vs Nifty Z-Score]],Table2[1Y Return vs Nifty Z-Score])</calculatedColumnFormula>
    </tableColumn>
    <tableColumn id="46" xr3:uid="{C6B223B1-C568-41F0-9027-C83194419C2B}" name="Rank 6M" dataDxfId="3">
      <calculatedColumnFormula>_xlfn.RANK.AVG(Table2[[#This Row],[6M Return vs Nifty Z-Score]],Table2[6M Return vs Nifty Z-Score])</calculatedColumnFormula>
    </tableColumn>
    <tableColumn id="47" xr3:uid="{15AF9BEE-0FB2-4193-9F58-31AD26B78E3C}" name="Rank Sharpe" dataDxfId="2">
      <calculatedColumnFormula>_xlfn.RANK.AVG(Table2[[#This Row],[Sharpe Ratio Z-Score]],Table2[Sharpe Ratio Z-Score])</calculatedColumnFormula>
    </tableColumn>
    <tableColumn id="48" xr3:uid="{4E6181A1-8597-4D6F-B851-ED6BC2D17361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37C1E-940C-43DF-8DDC-D3D181423B6F}" name="Table1" displayName="Table1" ref="A1:Q1448" totalsRowShown="0">
  <autoFilter ref="A1:Q1448" xr:uid="{17C37C1E-940C-43DF-8DDC-D3D181423B6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D1347C2E-6D5E-4D59-B861-702D67C170BF}" name="Name"/>
    <tableColumn id="2" xr3:uid="{E95753F7-40EF-455B-BD11-046104024B88}" name="Ticker"/>
    <tableColumn id="17" xr3:uid="{07F9D15E-A327-4F3A-8DA8-BAAF1FC12100}" name="Industry" dataDxfId="0">
      <calculatedColumnFormula>IFERROR(VLOOKUP(Table1[[#This Row],[Ticker]],[1]!Table2[[Symbol]:[Industry]],2,FALSE),"-")</calculatedColumnFormula>
    </tableColumn>
    <tableColumn id="3" xr3:uid="{9AEEC543-4E54-4459-A55A-ACA48A19B8D8}" name="Sub-Sector"/>
    <tableColumn id="4" xr3:uid="{A4CDC6DE-C691-4CB0-8607-1DFF288DBE95}" name="Market Cap"/>
    <tableColumn id="5" xr3:uid="{E3643132-A5B9-445D-A954-5AD55354A008}" name="Close Price"/>
    <tableColumn id="6" xr3:uid="{5F197824-1DE8-4252-BA2A-0D3211DDB914}" name="1Y Return vs Nifty"/>
    <tableColumn id="7" xr3:uid="{3C7F3C78-BBCB-463A-8FAB-3460B6B23427}" name="1M Return vs Nifty"/>
    <tableColumn id="8" xr3:uid="{F6C5FEBD-D935-4BEB-BD1A-E1829A46FD3F}" name="6M Return vs Nifty"/>
    <tableColumn id="9" xr3:uid="{CFF426A2-DDFA-451A-A13B-443EFC994094}" name="1W Return vs Nifty"/>
    <tableColumn id="10" xr3:uid="{B2EF4B3A-3C59-4634-8863-87EBE286CB1A}" name="50D EMA"/>
    <tableColumn id="11" xr3:uid="{E6E383C8-5FA9-45BB-A1F2-57F3E34D8D2F}" name="200D EMA"/>
    <tableColumn id="12" xr3:uid="{B6950887-87FE-4838-8AEC-4997034E7742}" name="RSI Exponential â€“ 14D"/>
    <tableColumn id="13" xr3:uid="{70215FF3-03A7-4A84-A7CA-1D29250417F6}" name="Relative Volume"/>
    <tableColumn id="14" xr3:uid="{9F40862E-0878-48EE-8BBB-3D2FF0978944}" name="% Away From 52W High"/>
    <tableColumn id="15" xr3:uid="{8FA1F2AB-EADB-4BB6-8969-9CDBB0FC97AA}" name="% Away From 52W Low"/>
    <tableColumn id="16" xr3:uid="{4B384635-D683-4F05-8AD0-6A1FA963B85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2CDA-B78A-487A-AFBC-BBFB861216E6}">
  <dimension ref="A1:Z122"/>
  <sheetViews>
    <sheetView topLeftCell="P1" workbookViewId="0">
      <selection activeCell="Z2" sqref="Z2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3122</v>
      </c>
      <c r="C1" t="s">
        <v>3108</v>
      </c>
      <c r="D1" t="s">
        <v>3123</v>
      </c>
      <c r="E1" t="s">
        <v>3124</v>
      </c>
      <c r="F1" t="s">
        <v>7</v>
      </c>
      <c r="G1" t="s">
        <v>5</v>
      </c>
      <c r="H1" t="s">
        <v>3125</v>
      </c>
      <c r="I1" t="s">
        <v>12</v>
      </c>
      <c r="J1" t="s">
        <v>3102</v>
      </c>
      <c r="K1" t="s">
        <v>3103</v>
      </c>
      <c r="L1" t="s">
        <v>3104</v>
      </c>
      <c r="M1" t="s">
        <v>3105</v>
      </c>
      <c r="N1" t="s">
        <v>3106</v>
      </c>
      <c r="O1" t="s">
        <v>3107</v>
      </c>
      <c r="P1" t="s">
        <v>13</v>
      </c>
      <c r="Q1" t="s">
        <v>14</v>
      </c>
      <c r="R1" t="s">
        <v>3126</v>
      </c>
      <c r="S1" t="s">
        <v>3094</v>
      </c>
      <c r="T1" t="s">
        <v>3095</v>
      </c>
      <c r="U1" t="s">
        <v>3112</v>
      </c>
      <c r="V1" t="s">
        <v>15</v>
      </c>
      <c r="W1" t="s">
        <v>3117</v>
      </c>
      <c r="X1" t="s">
        <v>3127</v>
      </c>
      <c r="Y1" t="s">
        <v>3128</v>
      </c>
      <c r="Z1" t="s">
        <v>3129</v>
      </c>
    </row>
    <row r="2" spans="1:26" x14ac:dyDescent="0.3">
      <c r="A2" t="s">
        <v>1585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149.5</v>
      </c>
      <c r="X2">
        <f>_xlfn.RANK.AVG(Table3[[#This Row],[Score]],Table3[Score],1)</f>
        <v>2.5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</v>
      </c>
      <c r="Z2">
        <f>_xlfn.RANK.AVG(Table3[[#This Row],[Score 2 ]],Table3[[Score 2 ]],1)</f>
        <v>2</v>
      </c>
    </row>
    <row r="3" spans="1:26" x14ac:dyDescent="0.3">
      <c r="A3" t="s">
        <v>1320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0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0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0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</v>
      </c>
      <c r="X3">
        <f>_xlfn.RANK.AVG(Table3[[#This Row],[Score]],Table3[Score],1)</f>
        <v>9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</v>
      </c>
      <c r="Z3">
        <f>_xlfn.RANK.AVG(Table3[[#This Row],[Score 2 ]],Table3[[Score 2 ]],1)</f>
        <v>2</v>
      </c>
    </row>
    <row r="4" spans="1:26" x14ac:dyDescent="0.3">
      <c r="A4" t="s">
        <v>759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0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149.5</v>
      </c>
      <c r="X4">
        <f>_xlfn.RANK.AVG(Table3[[#This Row],[Score]],Table3[Score],1)</f>
        <v>2.5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</v>
      </c>
      <c r="Z4">
        <f>_xlfn.RANK.AVG(Table3[[#This Row],[Score 2 ]],Table3[[Score 2 ]],1)</f>
        <v>2</v>
      </c>
    </row>
    <row r="5" spans="1:26" x14ac:dyDescent="0.3">
      <c r="A5" t="s">
        <v>89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0.33333333333333331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0.66666666666666663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0.66666666666666663</v>
      </c>
      <c r="N5" s="1">
        <f>COUNTIFS(Table2[Sub-Sector],Table3[[#This Row],[Sub-Sector]],Table2[% Away From Current Month Low],"&gt;=0.05")/Table3[[#This Row],[Count]]</f>
        <v>0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0.66666666666666663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0.33333333333333331</v>
      </c>
      <c r="S5" s="1">
        <f>COUNTIFS(Table2[Sub-Sector],Table3[[#This Row],[Sub-Sector]],Table2[% Price above 50 EMA],"&gt;=0")/Table3[[#This Row],[Count]]</f>
        <v>0.66666666666666663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222.5</v>
      </c>
      <c r="X5">
        <f>_xlfn.RANK.AVG(Table3[[#This Row],[Score]],Table3[Score],1)</f>
        <v>6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77.5</v>
      </c>
      <c r="Z5">
        <f>_xlfn.RANK.AVG(Table3[[#This Row],[Score 2 ]],Table3[[Score 2 ]],1)</f>
        <v>4</v>
      </c>
    </row>
    <row r="6" spans="1:26" x14ac:dyDescent="0.3">
      <c r="A6" t="s">
        <v>60</v>
      </c>
      <c r="B6">
        <f>COUNTIFS(Table2[Sub-Sector],Table3[[#This Row],[Sub-Sector]])</f>
        <v>6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0.83333333333333337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0.33333333333333331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0.66666666666666663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0.33333333333333331</v>
      </c>
      <c r="P6" s="1">
        <f>COUNTIFS(Table2[Sub-Sector],Table3[[#This Row],[Sub-Sector]],Table2[% Away From 52W High],"&lt;=10")/Table3[[#This Row],[Count]]</f>
        <v>0.33333333333333331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0.5</v>
      </c>
      <c r="S6" s="1">
        <f>COUNTIFS(Table2[Sub-Sector],Table3[[#This Row],[Sub-Sector]],Table2[% Price above 50 EMA],"&gt;=0")/Table3[[#This Row],[Count]]</f>
        <v>0.66666666666666663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0.83333333333333337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226.5</v>
      </c>
      <c r="X6">
        <f>_xlfn.RANK.AVG(Table3[[#This Row],[Score]],Table3[Score],1)</f>
        <v>7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81.5</v>
      </c>
      <c r="Z6">
        <f>_xlfn.RANK.AVG(Table3[[#This Row],[Score 2 ]],Table3[[Score 2 ]],1)</f>
        <v>5</v>
      </c>
    </row>
    <row r="7" spans="1:26" x14ac:dyDescent="0.3">
      <c r="A7" t="s">
        <v>57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0.33333333333333331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0.66666666666666663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0.66666666666666663</v>
      </c>
      <c r="L7" s="1">
        <f>COUNTIFS(Table2[Sub-Sector],Table3[[#This Row],[Sub-Sector]],Table2[% Away From Current Week Low],"&gt;=0.05")/Table3[[#This Row],[Count]]</f>
        <v>1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0.33333333333333331</v>
      </c>
      <c r="P7" s="1">
        <f>COUNTIFS(Table2[Sub-Sector],Table3[[#This Row],[Sub-Sector]],Table2[% Away From 52W High],"&lt;=10")/Table3[[#This Row],[Count]]</f>
        <v>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0.66666666666666663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138</v>
      </c>
      <c r="X7">
        <f>_xlfn.RANK.AVG(Table3[[#This Row],[Score]],Table3[Score],1)</f>
        <v>1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95.5</v>
      </c>
      <c r="Z7">
        <f>_xlfn.RANK.AVG(Table3[[#This Row],[Score 2 ]],Table3[[Score 2 ]],1)</f>
        <v>6</v>
      </c>
    </row>
    <row r="8" spans="1:26" x14ac:dyDescent="0.3">
      <c r="A8" t="s">
        <v>141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0.66666666666666663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0.33333333333333331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0.33333333333333331</v>
      </c>
      <c r="M8" s="1">
        <f>COUNTIFS(Table2[Sub-Sector],Table3[[#This Row],[Sub-Sector]],Table2[% Away From Current Week High],"&lt;=0.05")/Table3[[#This Row],[Count]]</f>
        <v>0.66666666666666663</v>
      </c>
      <c r="N8" s="1">
        <f>COUNTIFS(Table2[Sub-Sector],Table3[[#This Row],[Sub-Sector]],Table2[% Away From Current Month Low],"&gt;=0.05")/Table3[[#This Row],[Count]]</f>
        <v>0.33333333333333331</v>
      </c>
      <c r="O8" s="1">
        <f>COUNTIFS(Table2[Sub-Sector],Table3[[#This Row],[Sub-Sector]],Table2[% Away From Current Month High],"&lt;=0.05")/Table3[[#This Row],[Count]]</f>
        <v>0.33333333333333331</v>
      </c>
      <c r="P8" s="1">
        <f>COUNTIFS(Table2[Sub-Sector],Table3[[#This Row],[Sub-Sector]],Table2[% Away From 52W High],"&lt;=10")/Table3[[#This Row],[Count]]</f>
        <v>0.33333333333333331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0.33333333333333331</v>
      </c>
      <c r="S8" s="1">
        <f>COUNTIFS(Table2[Sub-Sector],Table3[[#This Row],[Sub-Sector]],Table2[% Price above 50 EMA],"&gt;=0")/Table3[[#This Row],[Count]]</f>
        <v>0.66666666666666663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8">
        <f>_xlfn.RANK.AVG(Table3[[#This Row],[Score]],Table3[Score],1)</f>
        <v>42.5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8">
        <f>_xlfn.RANK.AVG(Table3[[#This Row],[Score 2 ]],Table3[[Score 2 ]],1)</f>
        <v>7</v>
      </c>
    </row>
    <row r="9" spans="1:26" x14ac:dyDescent="0.3">
      <c r="A9" t="s">
        <v>272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1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9">
        <f>_xlfn.RANK.AVG(Table3[[#This Row],[Score]],Table3[Score],1)</f>
        <v>30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114.5</v>
      </c>
      <c r="Z9">
        <f>_xlfn.RANK.AVG(Table3[[#This Row],[Score 2 ]],Table3[[Score 2 ]],1)</f>
        <v>8</v>
      </c>
    </row>
    <row r="10" spans="1:26" x14ac:dyDescent="0.3">
      <c r="A10" t="s">
        <v>804</v>
      </c>
      <c r="B10">
        <f>COUNTIFS(Table2[Sub-Sector],Table3[[#This Row],[Sub-Sector]])</f>
        <v>3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1</v>
      </c>
      <c r="E10" s="1">
        <f>COUNTIFS(Table2[Sub-Sector],Table3[[#This Row],[Sub-Sector]],Table2[1M Return vs Nifty],"&gt;=5")/Table3[[#This Row],[Count]]</f>
        <v>0.33333333333333331</v>
      </c>
      <c r="F10" s="1">
        <f>COUNTIFS(Table2[Sub-Sector],Table3[[#This Row],[Sub-Sector]],Table2[6M Return vs Nifty],"&gt;=10")/Table3[[#This Row],[Count]]</f>
        <v>0.33333333333333331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0.66666666666666663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0.66666666666666663</v>
      </c>
      <c r="M10" s="1">
        <f>COUNTIFS(Table2[Sub-Sector],Table3[[#This Row],[Sub-Sector]],Table2[% Away From Current Week High],"&lt;=0.05")/Table3[[#This Row],[Count]]</f>
        <v>0.66666666666666663</v>
      </c>
      <c r="N10" s="1">
        <f>COUNTIFS(Table2[Sub-Sector],Table3[[#This Row],[Sub-Sector]],Table2[% Away From Current Month Low],"&gt;=0.05")/Table3[[#This Row],[Count]]</f>
        <v>0.66666666666666663</v>
      </c>
      <c r="O10" s="1">
        <f>COUNTIFS(Table2[Sub-Sector],Table3[[#This Row],[Sub-Sector]],Table2[% Away From Current Month High],"&lt;=0.05")/Table3[[#This Row],[Count]]</f>
        <v>0.66666666666666663</v>
      </c>
      <c r="P10" s="1">
        <f>COUNTIFS(Table2[Sub-Sector],Table3[[#This Row],[Sub-Sector]],Table2[% Away From 52W High],"&lt;=10")/Table3[[#This Row],[Count]]</f>
        <v>0.33333333333333331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10">
        <f>_xlfn.RANK.AVG(Table3[[#This Row],[Score]],Table3[Score],1)</f>
        <v>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119.5</v>
      </c>
      <c r="Z10">
        <f>_xlfn.RANK.AVG(Table3[[#This Row],[Score 2 ]],Table3[[Score 2 ]],1)</f>
        <v>9</v>
      </c>
    </row>
    <row r="11" spans="1:26" x14ac:dyDescent="0.3">
      <c r="A11" t="s">
        <v>153</v>
      </c>
      <c r="B11">
        <f>COUNTIFS(Table2[Sub-Sector],Table3[[#This Row],[Sub-Sector]])</f>
        <v>10</v>
      </c>
      <c r="C11" s="1">
        <f>COUNTIFS(Table2[Sub-Sector],Table3[[#This Row],[Sub-Sector]],Table2[Uptrend],"Uptrend")/Table3[[#This Row],[Count]]</f>
        <v>0.8</v>
      </c>
      <c r="D11" s="1">
        <f>COUNTIFS(Table2[Sub-Sector],Table3[[#This Row],[Sub-Sector]],Table2[1W Return vs Nifty],"&gt;=5")/Table3[[#This Row],[Count]]</f>
        <v>0.2</v>
      </c>
      <c r="E11" s="1">
        <f>COUNTIFS(Table2[Sub-Sector],Table3[[#This Row],[Sub-Sector]],Table2[1M Return vs Nifty],"&gt;=5")/Table3[[#This Row],[Count]]</f>
        <v>0.1</v>
      </c>
      <c r="F11" s="1">
        <f>COUNTIFS(Table2[Sub-Sector],Table3[[#This Row],[Sub-Sector]],Table2[6M Return vs Nifty],"&gt;=10")/Table3[[#This Row],[Count]]</f>
        <v>0.9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0.5</v>
      </c>
      <c r="I11" s="1">
        <f>COUNTIFS(Table2[Sub-Sector],Table3[[#This Row],[Sub-Sector]],Table2[Relative Volume],"&gt;=1")/Table3[[#This Row],[Count]]</f>
        <v>0.4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0.9</v>
      </c>
      <c r="L11" s="1">
        <f>COUNTIFS(Table2[Sub-Sector],Table3[[#This Row],[Sub-Sector]],Table2[% Away From Current Week Low],"&gt;=0.05")/Table3[[#This Row],[Count]]</f>
        <v>0.3</v>
      </c>
      <c r="M11" s="1">
        <f>COUNTIFS(Table2[Sub-Sector],Table3[[#This Row],[Sub-Sector]],Table2[% Away From Current Week High],"&lt;=0.05")/Table3[[#This Row],[Count]]</f>
        <v>0.9</v>
      </c>
      <c r="N11" s="1">
        <f>COUNTIFS(Table2[Sub-Sector],Table3[[#This Row],[Sub-Sector]],Table2[% Away From Current Month Low],"&gt;=0.05")/Table3[[#This Row],[Count]]</f>
        <v>0.3</v>
      </c>
      <c r="O11" s="1">
        <f>COUNTIFS(Table2[Sub-Sector],Table3[[#This Row],[Sub-Sector]],Table2[% Away From Current Month High],"&lt;=0.05")/Table3[[#This Row],[Count]]</f>
        <v>0.4</v>
      </c>
      <c r="P11" s="1">
        <f>COUNTIFS(Table2[Sub-Sector],Table3[[#This Row],[Sub-Sector]],Table2[% Away From 52W High],"&lt;=10")/Table3[[#This Row],[Count]]</f>
        <v>0.3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0.6</v>
      </c>
      <c r="S11" s="1">
        <f>COUNTIFS(Table2[Sub-Sector],Table3[[#This Row],[Sub-Sector]],Table2[% Price above 50 EMA],"&gt;=0")/Table3[[#This Row],[Count]]</f>
        <v>0.6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0.7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11">
        <f>_xlfn.RANK.AVG(Table3[[#This Row],[Score]],Table3[Score],1)</f>
        <v>17.5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11">
        <f>_xlfn.RANK.AVG(Table3[[#This Row],[Score 2 ]],Table3[[Score 2 ]],1)</f>
        <v>10</v>
      </c>
    </row>
    <row r="12" spans="1:26" x14ac:dyDescent="0.3">
      <c r="A12" t="s">
        <v>205</v>
      </c>
      <c r="B12">
        <f>COUNTIFS(Table2[Sub-Sector],Table3[[#This Row],[Sub-Sector]])</f>
        <v>2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0.5</v>
      </c>
      <c r="F12" s="1">
        <f>COUNTIFS(Table2[Sub-Sector],Table3[[#This Row],[Sub-Sector]],Table2[6M Return vs Nifty],"&gt;=10")/Table3[[#This Row],[Count]]</f>
        <v>0.5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0.5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0.5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0.5</v>
      </c>
      <c r="P12" s="1">
        <f>COUNTIFS(Table2[Sub-Sector],Table3[[#This Row],[Sub-Sector]],Table2[% Away From 52W High],"&lt;=10")/Table3[[#This Row],[Count]]</f>
        <v>0.5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0.5</v>
      </c>
      <c r="S12" s="1">
        <f>COUNTIFS(Table2[Sub-Sector],Table3[[#This Row],[Sub-Sector]],Table2[% Price above 50 EMA],"&gt;=0")/Table3[[#This Row],[Count]]</f>
        <v>0.5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0.5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252.5</v>
      </c>
      <c r="X12">
        <f>_xlfn.RANK.AVG(Table3[[#This Row],[Score]],Table3[Score],1)</f>
        <v>13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12">
        <f>_xlfn.RANK.AVG(Table3[[#This Row],[Score 2 ]],Table3[[Score 2 ]],1)</f>
        <v>11</v>
      </c>
    </row>
    <row r="13" spans="1:26" x14ac:dyDescent="0.3">
      <c r="A13" t="s">
        <v>75</v>
      </c>
      <c r="B13">
        <f>COUNTIFS(Table2[Sub-Sector],Table3[[#This Row],[Sub-Sector]])</f>
        <v>3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0.33333333333333331</v>
      </c>
      <c r="I13" s="1">
        <f>COUNTIFS(Table2[Sub-Sector],Table3[[#This Row],[Sub-Sector]],Table2[Relative Volume],"&gt;=1")/Table3[[#This Row],[Count]]</f>
        <v>0.33333333333333331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0.33333333333333331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0.33333333333333331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0.66666666666666663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0.66666666666666663</v>
      </c>
      <c r="S13" s="1">
        <f>COUNTIFS(Table2[Sub-Sector],Table3[[#This Row],[Sub-Sector]],Table2[% Price above 50 EMA],"&gt;=0")/Table3[[#This Row],[Count]]</f>
        <v>0.66666666666666663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0.66666666666666663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13">
        <f>_xlfn.RANK.AVG(Table3[[#This Row],[Score]],Table3[Score],1)</f>
        <v>33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13">
        <f>_xlfn.RANK.AVG(Table3[[#This Row],[Score 2 ]],Table3[[Score 2 ]],1)</f>
        <v>12</v>
      </c>
    </row>
    <row r="14" spans="1:26" x14ac:dyDescent="0.3">
      <c r="A14" t="s">
        <v>425</v>
      </c>
      <c r="B14">
        <f>COUNTIFS(Table2[Sub-Sector],Table3[[#This Row],[Sub-Sector]])</f>
        <v>4</v>
      </c>
      <c r="C14" s="1">
        <f>COUNTIFS(Table2[Sub-Sector],Table3[[#This Row],[Sub-Sector]],Table2[Uptrend],"Uptrend")/Table3[[#This Row],[Count]]</f>
        <v>0.75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0.5</v>
      </c>
      <c r="F14" s="1">
        <f>COUNTIFS(Table2[Sub-Sector],Table3[[#This Row],[Sub-Sector]],Table2[6M Return vs Nifty],"&gt;=10")/Table3[[#This Row],[Count]]</f>
        <v>0.75</v>
      </c>
      <c r="G14" s="1">
        <f>COUNTIFS(Table2[Sub-Sector],Table3[[#This Row],[Sub-Sector]],Table2[1Y Return vs Nifty],"&gt;=10")/Table3[[#This Row],[Count]]</f>
        <v>0.75</v>
      </c>
      <c r="H14" s="1">
        <f>COUNTIFS(Table2[Sub-Sector],Table3[[#This Row],[Sub-Sector]],Table2[RSI Exponential â€“ 14D],"&gt;=50")/Table3[[#This Row],[Count]]</f>
        <v>0.75</v>
      </c>
      <c r="I14" s="1">
        <f>COUNTIFS(Table2[Sub-Sector],Table3[[#This Row],[Sub-Sector]],Table2[Relative Volume],"&gt;=1")/Table3[[#This Row],[Count]]</f>
        <v>0.5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0.5</v>
      </c>
      <c r="M14" s="1">
        <f>COUNTIFS(Table2[Sub-Sector],Table3[[#This Row],[Sub-Sector]],Table2[% Away From Current Week High],"&lt;=0.05")/Table3[[#This Row],[Count]]</f>
        <v>0.75</v>
      </c>
      <c r="N14" s="1">
        <f>COUNTIFS(Table2[Sub-Sector],Table3[[#This Row],[Sub-Sector]],Table2[% Away From Current Month Low],"&gt;=0.05")/Table3[[#This Row],[Count]]</f>
        <v>0.5</v>
      </c>
      <c r="O14" s="1">
        <f>COUNTIFS(Table2[Sub-Sector],Table3[[#This Row],[Sub-Sector]],Table2[% Away From Current Month High],"&lt;=0.05")/Table3[[#This Row],[Count]]</f>
        <v>0.75</v>
      </c>
      <c r="P14" s="1">
        <f>COUNTIFS(Table2[Sub-Sector],Table3[[#This Row],[Sub-Sector]],Table2[% Away From 52W High],"&lt;=10")/Table3[[#This Row],[Count]]</f>
        <v>0.25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0.75</v>
      </c>
      <c r="S14" s="1">
        <f>COUNTIFS(Table2[Sub-Sector],Table3[[#This Row],[Sub-Sector]],Table2[% Price above 50 EMA],"&gt;=0")/Table3[[#This Row],[Count]]</f>
        <v>0.75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0.75</v>
      </c>
      <c r="V14" s="1">
        <f>COUNTIFS(Table2[Sub-Sector],Table3[[#This Row],[Sub-Sector]],Table2[Sharpe Ratio],"&gt;=0.10")/Table3[[#This Row],[Count]]</f>
        <v>0.25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14">
        <f>_xlfn.RANK.AVG(Table3[[#This Row],[Score]],Table3[Score],1)</f>
        <v>26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4">
        <f>_xlfn.RANK.AVG(Table3[[#This Row],[Score 2 ]],Table3[[Score 2 ]],1)</f>
        <v>13</v>
      </c>
    </row>
    <row r="15" spans="1:26" x14ac:dyDescent="0.3">
      <c r="A15" t="s">
        <v>430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0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247.5</v>
      </c>
      <c r="X15">
        <f>_xlfn.RANK.AVG(Table3[[#This Row],[Score]],Table3[Score],1)</f>
        <v>10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</v>
      </c>
      <c r="Z15">
        <f>_xlfn.RANK.AVG(Table3[[#This Row],[Score 2 ]],Table3[[Score 2 ]],1)</f>
        <v>14</v>
      </c>
    </row>
    <row r="16" spans="1:26" x14ac:dyDescent="0.3">
      <c r="A16" t="s">
        <v>1061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1</v>
      </c>
      <c r="M16" s="1">
        <f>COUNTIFS(Table2[Sub-Sector],Table3[[#This Row],[Sub-Sector]],Table2[% Away From Current Week High],"&lt;=0.05")/Table3[[#This Row],[Count]]</f>
        <v>0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169.5</v>
      </c>
      <c r="X16">
        <f>_xlfn.RANK.AVG(Table3[[#This Row],[Score]],Table3[Score],1)</f>
        <v>4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</v>
      </c>
      <c r="Z16">
        <f>_xlfn.RANK.AVG(Table3[[#This Row],[Score 2 ]],Table3[[Score 2 ]],1)</f>
        <v>15.5</v>
      </c>
    </row>
    <row r="17" spans="1:26" x14ac:dyDescent="0.3">
      <c r="A17" t="s">
        <v>1343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1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17">
        <f>_xlfn.RANK.AVG(Table3[[#This Row],[Score]],Table3[Score],1)</f>
        <v>36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</v>
      </c>
      <c r="Z17">
        <f>_xlfn.RANK.AVG(Table3[[#This Row],[Score 2 ]],Table3[[Score 2 ]],1)</f>
        <v>15.5</v>
      </c>
    </row>
    <row r="18" spans="1:26" x14ac:dyDescent="0.3">
      <c r="A18" t="s">
        <v>84</v>
      </c>
      <c r="B18">
        <f>COUNTIFS(Table2[Sub-Sector],Table3[[#This Row],[Sub-Sector]])</f>
        <v>1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1</v>
      </c>
      <c r="F18" s="1">
        <f>COUNTIFS(Table2[Sub-Sector],Table3[[#This Row],[Sub-Sector]],Table2[6M Return vs Nifty],"&gt;=10")/Table3[[#This Row],[Count]]</f>
        <v>0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1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1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1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250.5</v>
      </c>
      <c r="X18">
        <f>_xlfn.RANK.AVG(Table3[[#This Row],[Score]],Table3[Score],1)</f>
        <v>11.5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8">
        <f>_xlfn.RANK.AVG(Table3[[#This Row],[Score 2 ]],Table3[[Score 2 ]],1)</f>
        <v>17.5</v>
      </c>
    </row>
    <row r="19" spans="1:26" x14ac:dyDescent="0.3">
      <c r="A19" t="s">
        <v>265</v>
      </c>
      <c r="B19">
        <f>COUNTIFS(Table2[Sub-Sector],Table3[[#This Row],[Sub-Sector]])</f>
        <v>1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1</v>
      </c>
      <c r="F19" s="1">
        <f>COUNTIFS(Table2[Sub-Sector],Table3[[#This Row],[Sub-Sector]],Table2[6M Return vs Nifty],"&gt;=10")/Table3[[#This Row],[Count]]</f>
        <v>0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</v>
      </c>
      <c r="I19" s="1">
        <f>COUNTIFS(Table2[Sub-Sector],Table3[[#This Row],[Sub-Sector]],Table2[Relative Volume],"&gt;=1")/Table3[[#This Row],[Count]]</f>
        <v>1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250.5</v>
      </c>
      <c r="X19">
        <f>_xlfn.RANK.AVG(Table3[[#This Row],[Score]],Table3[Score],1)</f>
        <v>11.5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9">
        <f>_xlfn.RANK.AVG(Table3[[#This Row],[Score 2 ]],Table3[[Score 2 ]],1)</f>
        <v>17.5</v>
      </c>
    </row>
    <row r="20" spans="1:26" x14ac:dyDescent="0.3">
      <c r="A20" t="s">
        <v>1173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0.66666666666666663</v>
      </c>
      <c r="F20" s="1">
        <f>COUNTIFS(Table2[Sub-Sector],Table3[[#This Row],[Sub-Sector]],Table2[6M Return vs Nifty],"&gt;=10")/Table3[[#This Row],[Count]]</f>
        <v>0.66666666666666663</v>
      </c>
      <c r="G20" s="1">
        <f>COUNTIFS(Table2[Sub-Sector],Table3[[#This Row],[Sub-Sector]],Table2[1Y Return vs Nifty],"&gt;=10")/Table3[[#This Row],[Count]]</f>
        <v>0.66666666666666663</v>
      </c>
      <c r="H20" s="1">
        <f>COUNTIFS(Table2[Sub-Sector],Table3[[#This Row],[Sub-Sector]],Table2[RSI Exponential â€“ 14D],"&gt;=50")/Table3[[#This Row],[Count]]</f>
        <v>0.66666666666666663</v>
      </c>
      <c r="I20" s="1">
        <f>COUNTIFS(Table2[Sub-Sector],Table3[[#This Row],[Sub-Sector]],Table2[Relative Volume],"&gt;=1")/Table3[[#This Row],[Count]]</f>
        <v>0.66666666666666663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0.66666666666666663</v>
      </c>
      <c r="L20" s="1">
        <f>COUNTIFS(Table2[Sub-Sector],Table3[[#This Row],[Sub-Sector]],Table2[% Away From Current Week Low],"&gt;=0.05")/Table3[[#This Row],[Count]]</f>
        <v>0.66666666666666663</v>
      </c>
      <c r="M20" s="1">
        <f>COUNTIFS(Table2[Sub-Sector],Table3[[#This Row],[Sub-Sector]],Table2[% Away From Current Week High],"&lt;=0.05")/Table3[[#This Row],[Count]]</f>
        <v>0.66666666666666663</v>
      </c>
      <c r="N20" s="1">
        <f>COUNTIFS(Table2[Sub-Sector],Table3[[#This Row],[Sub-Sector]],Table2[% Away From Current Month Low],"&gt;=0.05")/Table3[[#This Row],[Count]]</f>
        <v>0.66666666666666663</v>
      </c>
      <c r="O20" s="1">
        <f>COUNTIFS(Table2[Sub-Sector],Table3[[#This Row],[Sub-Sector]],Table2[% Away From Current Month High],"&lt;=0.05")/Table3[[#This Row],[Count]]</f>
        <v>0.66666666666666663</v>
      </c>
      <c r="P20" s="1">
        <f>COUNTIFS(Table2[Sub-Sector],Table3[[#This Row],[Sub-Sector]],Table2[% Away From 52W High],"&lt;=10")/Table3[[#This Row],[Count]]</f>
        <v>0.33333333333333331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0.66666666666666663</v>
      </c>
      <c r="S20" s="1">
        <f>COUNTIFS(Table2[Sub-Sector],Table3[[#This Row],[Sub-Sector]],Table2[% Price above 50 EMA],"&gt;=0")/Table3[[#This Row],[Count]]</f>
        <v>0.66666666666666663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0.66666666666666663</v>
      </c>
      <c r="V20" s="1">
        <f>COUNTIFS(Table2[Sub-Sector],Table3[[#This Row],[Sub-Sector]],Table2[Sharpe Ratio],"&gt;=0.10")/Table3[[#This Row],[Count]]</f>
        <v>0.33333333333333331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20">
        <f>_xlfn.RANK.AVG(Table3[[#This Row],[Score]],Table3[Score],1)</f>
        <v>15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20">
        <f>_xlfn.RANK.AVG(Table3[[#This Row],[Score 2 ]],Table3[[Score 2 ]],1)</f>
        <v>19</v>
      </c>
    </row>
    <row r="21" spans="1:26" x14ac:dyDescent="0.3">
      <c r="A21" t="s">
        <v>104</v>
      </c>
      <c r="B21">
        <f>COUNTIFS(Table2[Sub-Sector],Table3[[#This Row],[Sub-Sector]])</f>
        <v>3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0.33333333333333331</v>
      </c>
      <c r="F21" s="1">
        <f>COUNTIFS(Table2[Sub-Sector],Table3[[#This Row],[Sub-Sector]],Table2[6M Return vs Nifty],"&gt;=10")/Table3[[#This Row],[Count]]</f>
        <v>0.66666666666666663</v>
      </c>
      <c r="G21" s="1">
        <f>COUNTIFS(Table2[Sub-Sector],Table3[[#This Row],[Sub-Sector]],Table2[1Y Return vs Nifty],"&gt;=10")/Table3[[#This Row],[Count]]</f>
        <v>1</v>
      </c>
      <c r="H21" s="1">
        <f>COUNTIFS(Table2[Sub-Sector],Table3[[#This Row],[Sub-Sector]],Table2[RSI Exponential â€“ 14D],"&gt;=50")/Table3[[#This Row],[Count]]</f>
        <v>0.66666666666666663</v>
      </c>
      <c r="I21" s="1">
        <f>COUNTIFS(Table2[Sub-Sector],Table3[[#This Row],[Sub-Sector]],Table2[Relative Volume],"&gt;=1")/Table3[[#This Row],[Count]]</f>
        <v>0.33333333333333331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0.66666666666666663</v>
      </c>
      <c r="P21" s="1">
        <f>COUNTIFS(Table2[Sub-Sector],Table3[[#This Row],[Sub-Sector]],Table2[% Away From 52W High],"&lt;=10")/Table3[[#This Row],[Count]]</f>
        <v>0.66666666666666663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0.66666666666666663</v>
      </c>
      <c r="S21" s="1">
        <f>COUNTIFS(Table2[Sub-Sector],Table3[[#This Row],[Sub-Sector]],Table2[% Price above 50 EMA],"&gt;=0")/Table3[[#This Row],[Count]]</f>
        <v>0.66666666666666663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0.66666666666666663</v>
      </c>
      <c r="V21" s="1">
        <f>COUNTIFS(Table2[Sub-Sector],Table3[[#This Row],[Sub-Sector]],Table2[Sharpe Ratio],"&gt;=0.10")/Table3[[#This Row],[Count]]</f>
        <v>0.66666666666666663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288.5</v>
      </c>
      <c r="X21">
        <f>_xlfn.RANK.AVG(Table3[[#This Row],[Score]],Table3[Score],1)</f>
        <v>20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21">
        <f>_xlfn.RANK.AVG(Table3[[#This Row],[Score 2 ]],Table3[[Score 2 ]],1)</f>
        <v>20</v>
      </c>
    </row>
    <row r="22" spans="1:26" x14ac:dyDescent="0.3">
      <c r="A22" t="s">
        <v>349</v>
      </c>
      <c r="B22">
        <f>COUNTIFS(Table2[Sub-Sector],Table3[[#This Row],[Sub-Sector]])</f>
        <v>10</v>
      </c>
      <c r="C22" s="1">
        <f>COUNTIFS(Table2[Sub-Sector],Table3[[#This Row],[Sub-Sector]],Table2[Uptrend],"Uptrend")/Table3[[#This Row],[Count]]</f>
        <v>0.9</v>
      </c>
      <c r="D22" s="1">
        <f>COUNTIFS(Table2[Sub-Sector],Table3[[#This Row],[Sub-Sector]],Table2[1W Return vs Nifty],"&gt;=5")/Table3[[#This Row],[Count]]</f>
        <v>0.1</v>
      </c>
      <c r="E22" s="1">
        <f>COUNTIFS(Table2[Sub-Sector],Table3[[#This Row],[Sub-Sector]],Table2[1M Return vs Nifty],"&gt;=5")/Table3[[#This Row],[Count]]</f>
        <v>0.2</v>
      </c>
      <c r="F22" s="1">
        <f>COUNTIFS(Table2[Sub-Sector],Table3[[#This Row],[Sub-Sector]],Table2[6M Return vs Nifty],"&gt;=10")/Table3[[#This Row],[Count]]</f>
        <v>0.8</v>
      </c>
      <c r="G22" s="1">
        <f>COUNTIFS(Table2[Sub-Sector],Table3[[#This Row],[Sub-Sector]],Table2[1Y Return vs Nifty],"&gt;=10")/Table3[[#This Row],[Count]]</f>
        <v>0.8</v>
      </c>
      <c r="H22" s="1">
        <f>COUNTIFS(Table2[Sub-Sector],Table3[[#This Row],[Sub-Sector]],Table2[RSI Exponential â€“ 14D],"&gt;=50")/Table3[[#This Row],[Count]]</f>
        <v>0.6</v>
      </c>
      <c r="I22" s="1">
        <f>COUNTIFS(Table2[Sub-Sector],Table3[[#This Row],[Sub-Sector]],Table2[Relative Volume],"&gt;=1")/Table3[[#This Row],[Count]]</f>
        <v>0.4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0.5</v>
      </c>
      <c r="M22" s="1">
        <f>COUNTIFS(Table2[Sub-Sector],Table3[[#This Row],[Sub-Sector]],Table2[% Away From Current Week High],"&lt;=0.05")/Table3[[#This Row],[Count]]</f>
        <v>0.9</v>
      </c>
      <c r="N22" s="1">
        <f>COUNTIFS(Table2[Sub-Sector],Table3[[#This Row],[Sub-Sector]],Table2[% Away From Current Month Low],"&gt;=0.05")/Table3[[#This Row],[Count]]</f>
        <v>0.6</v>
      </c>
      <c r="O22" s="1">
        <f>COUNTIFS(Table2[Sub-Sector],Table3[[#This Row],[Sub-Sector]],Table2[% Away From Current Month High],"&lt;=0.05")/Table3[[#This Row],[Count]]</f>
        <v>0.4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0.7</v>
      </c>
      <c r="S22" s="1">
        <f>COUNTIFS(Table2[Sub-Sector],Table3[[#This Row],[Sub-Sector]],Table2[% Price above 50 EMA],"&gt;=0")/Table3[[#This Row],[Count]]</f>
        <v>0.8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0.7</v>
      </c>
      <c r="V22" s="1">
        <f>COUNTIFS(Table2[Sub-Sector],Table3[[#This Row],[Sub-Sector]],Table2[Sharpe Ratio],"&gt;=0.10")/Table3[[#This Row],[Count]]</f>
        <v>0.2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22">
        <f>_xlfn.RANK.AVG(Table3[[#This Row],[Score]],Table3[Score],1)</f>
        <v>19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22">
        <f>_xlfn.RANK.AVG(Table3[[#This Row],[Score 2 ]],Table3[[Score 2 ]],1)</f>
        <v>21</v>
      </c>
    </row>
    <row r="23" spans="1:26" x14ac:dyDescent="0.3">
      <c r="A23" t="s">
        <v>558</v>
      </c>
      <c r="B23">
        <f>COUNTIFS(Table2[Sub-Sector],Table3[[#This Row],[Sub-Sector]])</f>
        <v>5</v>
      </c>
      <c r="C23" s="1">
        <f>COUNTIFS(Table2[Sub-Sector],Table3[[#This Row],[Sub-Sector]],Table2[Uptrend],"Uptrend")/Table3[[#This Row],[Count]]</f>
        <v>0.4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0.2</v>
      </c>
      <c r="F23" s="1">
        <f>COUNTIFS(Table2[Sub-Sector],Table3[[#This Row],[Sub-Sector]],Table2[6M Return vs Nifty],"&gt;=10")/Table3[[#This Row],[Count]]</f>
        <v>0.2</v>
      </c>
      <c r="G23" s="1">
        <f>COUNTIFS(Table2[Sub-Sector],Table3[[#This Row],[Sub-Sector]],Table2[1Y Return vs Nifty],"&gt;=10")/Table3[[#This Row],[Count]]</f>
        <v>0.8</v>
      </c>
      <c r="H23" s="1">
        <f>COUNTIFS(Table2[Sub-Sector],Table3[[#This Row],[Sub-Sector]],Table2[RSI Exponential â€“ 14D],"&gt;=50")/Table3[[#This Row],[Count]]</f>
        <v>0.8</v>
      </c>
      <c r="I23" s="1">
        <f>COUNTIFS(Table2[Sub-Sector],Table3[[#This Row],[Sub-Sector]],Table2[Relative Volume],"&gt;=1")/Table3[[#This Row],[Count]]</f>
        <v>1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0.8</v>
      </c>
      <c r="L23" s="1">
        <f>COUNTIFS(Table2[Sub-Sector],Table3[[#This Row],[Sub-Sector]],Table2[% Away From Current Week Low],"&gt;=0.05")/Table3[[#This Row],[Count]]</f>
        <v>0.8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0.8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0.4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0.8</v>
      </c>
      <c r="S23" s="1">
        <f>COUNTIFS(Table2[Sub-Sector],Table3[[#This Row],[Sub-Sector]],Table2[% Price above 50 EMA],"&gt;=0")/Table3[[#This Row],[Count]]</f>
        <v>0.8</v>
      </c>
      <c r="T23" s="1">
        <f>COUNTIFS(Table2[Sub-Sector],Table3[[#This Row],[Sub-Sector]],Table2[% Price above 200 EMA],"&gt;=0")/Table3[[#This Row],[Count]]</f>
        <v>0.8</v>
      </c>
      <c r="U23" s="1">
        <f>COUNTIFS(Table2[Sub-Sector],Table3[[#This Row],[Sub-Sector]],Table2[Rate of Change - Zone],"Positive")/Table3[[#This Row],[Count]]</f>
        <v>0.8</v>
      </c>
      <c r="V23" s="1">
        <f>COUNTIFS(Table2[Sub-Sector],Table3[[#This Row],[Sub-Sector]],Table2[Sharpe Ratio],"&gt;=0.10")/Table3[[#This Row],[Count]]</f>
        <v>0.4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23">
        <f>_xlfn.RANK.AVG(Table3[[#This Row],[Score]],Table3[Score],1)</f>
        <v>52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3">
        <f>_xlfn.RANK.AVG(Table3[[#This Row],[Score 2 ]],Table3[[Score 2 ]],1)</f>
        <v>22</v>
      </c>
    </row>
    <row r="24" spans="1:26" x14ac:dyDescent="0.3">
      <c r="A24" t="s">
        <v>295</v>
      </c>
      <c r="B24">
        <f>COUNTIFS(Table2[Sub-Sector],Table3[[#This Row],[Sub-Sector]])</f>
        <v>21</v>
      </c>
      <c r="C24" s="1">
        <f>COUNTIFS(Table2[Sub-Sector],Table3[[#This Row],[Sub-Sector]],Table2[Uptrend],"Uptrend")/Table3[[#This Row],[Count]]</f>
        <v>0.8571428571428571</v>
      </c>
      <c r="D24" s="1">
        <f>COUNTIFS(Table2[Sub-Sector],Table3[[#This Row],[Sub-Sector]],Table2[1W Return vs Nifty],"&gt;=5")/Table3[[#This Row],[Count]]</f>
        <v>0.14285714285714285</v>
      </c>
      <c r="E24" s="1">
        <f>COUNTIFS(Table2[Sub-Sector],Table3[[#This Row],[Sub-Sector]],Table2[1M Return vs Nifty],"&gt;=5")/Table3[[#This Row],[Count]]</f>
        <v>0.2857142857142857</v>
      </c>
      <c r="F24" s="1">
        <f>COUNTIFS(Table2[Sub-Sector],Table3[[#This Row],[Sub-Sector]],Table2[6M Return vs Nifty],"&gt;=10")/Table3[[#This Row],[Count]]</f>
        <v>0.61904761904761907</v>
      </c>
      <c r="G24" s="1">
        <f>COUNTIFS(Table2[Sub-Sector],Table3[[#This Row],[Sub-Sector]],Table2[1Y Return vs Nifty],"&gt;=10")/Table3[[#This Row],[Count]]</f>
        <v>0.61904761904761907</v>
      </c>
      <c r="H24" s="1">
        <f>COUNTIFS(Table2[Sub-Sector],Table3[[#This Row],[Sub-Sector]],Table2[RSI Exponential â€“ 14D],"&gt;=50")/Table3[[#This Row],[Count]]</f>
        <v>0.47619047619047616</v>
      </c>
      <c r="I24" s="1">
        <f>COUNTIFS(Table2[Sub-Sector],Table3[[#This Row],[Sub-Sector]],Table2[Relative Volume],"&gt;=1")/Table3[[#This Row],[Count]]</f>
        <v>0.66666666666666663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0.80952380952380953</v>
      </c>
      <c r="L24" s="1">
        <f>COUNTIFS(Table2[Sub-Sector],Table3[[#This Row],[Sub-Sector]],Table2[% Away From Current Week Low],"&gt;=0.05")/Table3[[#This Row],[Count]]</f>
        <v>0.33333333333333331</v>
      </c>
      <c r="M24" s="1">
        <f>COUNTIFS(Table2[Sub-Sector],Table3[[#This Row],[Sub-Sector]],Table2[% Away From Current Week High],"&lt;=0.05")/Table3[[#This Row],[Count]]</f>
        <v>0.76190476190476186</v>
      </c>
      <c r="N24" s="1">
        <f>COUNTIFS(Table2[Sub-Sector],Table3[[#This Row],[Sub-Sector]],Table2[% Away From Current Month Low],"&gt;=0.05")/Table3[[#This Row],[Count]]</f>
        <v>0.38095238095238093</v>
      </c>
      <c r="O24" s="1">
        <f>COUNTIFS(Table2[Sub-Sector],Table3[[#This Row],[Sub-Sector]],Table2[% Away From Current Month High],"&lt;=0.05")/Table3[[#This Row],[Count]]</f>
        <v>0.33333333333333331</v>
      </c>
      <c r="P24" s="1">
        <f>COUNTIFS(Table2[Sub-Sector],Table3[[#This Row],[Sub-Sector]],Table2[% Away From 52W High],"&lt;=10")/Table3[[#This Row],[Count]]</f>
        <v>0.42857142857142855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0.47619047619047616</v>
      </c>
      <c r="S24" s="1">
        <f>COUNTIFS(Table2[Sub-Sector],Table3[[#This Row],[Sub-Sector]],Table2[% Price above 50 EMA],"&gt;=0")/Table3[[#This Row],[Count]]</f>
        <v>0.7142857142857143</v>
      </c>
      <c r="T24" s="1">
        <f>COUNTIFS(Table2[Sub-Sector],Table3[[#This Row],[Sub-Sector]],Table2[% Price above 200 EMA],"&gt;=0")/Table3[[#This Row],[Count]]</f>
        <v>0.90476190476190477</v>
      </c>
      <c r="U24" s="1">
        <f>COUNTIFS(Table2[Sub-Sector],Table3[[#This Row],[Sub-Sector]],Table2[Rate of Change - Zone],"Positive")/Table3[[#This Row],[Count]]</f>
        <v>0.61904761904761907</v>
      </c>
      <c r="V24" s="1">
        <f>COUNTIFS(Table2[Sub-Sector],Table3[[#This Row],[Sub-Sector]],Table2[Sharpe Ratio],"&gt;=0.10")/Table3[[#This Row],[Count]]</f>
        <v>0.2857142857142857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24">
        <f>_xlfn.RANK.AVG(Table3[[#This Row],[Score]],Table3[Score],1)</f>
        <v>24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4">
        <f>_xlfn.RANK.AVG(Table3[[#This Row],[Score 2 ]],Table3[[Score 2 ]],1)</f>
        <v>23</v>
      </c>
    </row>
    <row r="25" spans="1:26" x14ac:dyDescent="0.3">
      <c r="A25" t="s">
        <v>127</v>
      </c>
      <c r="B25">
        <f>COUNTIFS(Table2[Sub-Sector],Table3[[#This Row],[Sub-Sector]])</f>
        <v>8</v>
      </c>
      <c r="C25" s="1">
        <f>COUNTIFS(Table2[Sub-Sector],Table3[[#This Row],[Sub-Sector]],Table2[Uptrend],"Uptrend")/Table3[[#This Row],[Count]]</f>
        <v>0.75</v>
      </c>
      <c r="D25" s="1">
        <f>COUNTIFS(Table2[Sub-Sector],Table3[[#This Row],[Sub-Sector]],Table2[1W Return vs Nifty],"&gt;=5")/Table3[[#This Row],[Count]]</f>
        <v>0.375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0.625</v>
      </c>
      <c r="G25" s="1">
        <f>COUNTIFS(Table2[Sub-Sector],Table3[[#This Row],[Sub-Sector]],Table2[1Y Return vs Nifty],"&gt;=10")/Table3[[#This Row],[Count]]</f>
        <v>0.75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0.5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0.375</v>
      </c>
      <c r="M25" s="1">
        <f>COUNTIFS(Table2[Sub-Sector],Table3[[#This Row],[Sub-Sector]],Table2[% Away From Current Week High],"&lt;=0.05")/Table3[[#This Row],[Count]]</f>
        <v>0.75</v>
      </c>
      <c r="N25" s="1">
        <f>COUNTIFS(Table2[Sub-Sector],Table3[[#This Row],[Sub-Sector]],Table2[% Away From Current Month Low],"&gt;=0.05")/Table3[[#This Row],[Count]]</f>
        <v>0.5</v>
      </c>
      <c r="O25" s="1">
        <f>COUNTIFS(Table2[Sub-Sector],Table3[[#This Row],[Sub-Sector]],Table2[% Away From Current Month High],"&lt;=0.05")/Table3[[#This Row],[Count]]</f>
        <v>0.375</v>
      </c>
      <c r="P25" s="1">
        <f>COUNTIFS(Table2[Sub-Sector],Table3[[#This Row],[Sub-Sector]],Table2[% Away From 52W High],"&lt;=10")/Table3[[#This Row],[Count]]</f>
        <v>0.625</v>
      </c>
      <c r="Q25" s="1">
        <f>COUNTIFS(Table2[Sub-Sector],Table3[[#This Row],[Sub-Sector]],Table2[% Away From 52W Low],"&gt;=10")/Table3[[#This Row],[Count]]</f>
        <v>0.875</v>
      </c>
      <c r="R25" s="1">
        <f>COUNTIFS(Table2[Sub-Sector],Table3[[#This Row],[Sub-Sector]],Table2[% Price above 20 EMA],"&gt;=0")/Table3[[#This Row],[Count]]</f>
        <v>0.5</v>
      </c>
      <c r="S25" s="1">
        <f>COUNTIFS(Table2[Sub-Sector],Table3[[#This Row],[Sub-Sector]],Table2[% Price above 50 EMA],"&gt;=0")/Table3[[#This Row],[Count]]</f>
        <v>0.75</v>
      </c>
      <c r="T25" s="1">
        <f>COUNTIFS(Table2[Sub-Sector],Table3[[#This Row],[Sub-Sector]],Table2[% Price above 200 EMA],"&gt;=0")/Table3[[#This Row],[Count]]</f>
        <v>0.875</v>
      </c>
      <c r="U25" s="1">
        <f>COUNTIFS(Table2[Sub-Sector],Table3[[#This Row],[Sub-Sector]],Table2[Rate of Change - Zone],"Positive")/Table3[[#This Row],[Count]]</f>
        <v>0.625</v>
      </c>
      <c r="V25" s="1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25">
        <f>_xlfn.RANK.AVG(Table3[[#This Row],[Score]],Table3[Score],1)</f>
        <v>16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5">
        <f>_xlfn.RANK.AVG(Table3[[#This Row],[Score 2 ]],Table3[[Score 2 ]],1)</f>
        <v>24</v>
      </c>
    </row>
    <row r="26" spans="1:26" x14ac:dyDescent="0.3">
      <c r="A26" t="s">
        <v>237</v>
      </c>
      <c r="B26">
        <f>COUNTIFS(Table2[Sub-Sector],Table3[[#This Row],[Sub-Sector]])</f>
        <v>9</v>
      </c>
      <c r="C26" s="1">
        <f>COUNTIFS(Table2[Sub-Sector],Table3[[#This Row],[Sub-Sector]],Table2[Uptrend],"Uptrend")/Table3[[#This Row],[Count]]</f>
        <v>0.55555555555555558</v>
      </c>
      <c r="D26" s="1">
        <f>COUNTIFS(Table2[Sub-Sector],Table3[[#This Row],[Sub-Sector]],Table2[1W Return vs Nifty],"&gt;=5")/Table3[[#This Row],[Count]]</f>
        <v>0.1111111111111111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0.55555555555555558</v>
      </c>
      <c r="G26" s="1">
        <f>COUNTIFS(Table2[Sub-Sector],Table3[[#This Row],[Sub-Sector]],Table2[1Y Return vs Nifty],"&gt;=10")/Table3[[#This Row],[Count]]</f>
        <v>0.66666666666666663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Volume],"&gt;=1")/Table3[[#This Row],[Count]]</f>
        <v>0.33333333333333331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0.33333333333333331</v>
      </c>
      <c r="M26" s="1">
        <f>COUNTIFS(Table2[Sub-Sector],Table3[[#This Row],[Sub-Sector]],Table2[% Away From Current Week High],"&lt;=0.05")/Table3[[#This Row],[Count]]</f>
        <v>0.77777777777777779</v>
      </c>
      <c r="N26" s="1">
        <f>COUNTIFS(Table2[Sub-Sector],Table3[[#This Row],[Sub-Sector]],Table2[% Away From Current Month Low],"&gt;=0.05")/Table3[[#This Row],[Count]]</f>
        <v>0.33333333333333331</v>
      </c>
      <c r="O26" s="1">
        <f>COUNTIFS(Table2[Sub-Sector],Table3[[#This Row],[Sub-Sector]],Table2[% Away From Current Month High],"&lt;=0.05")/Table3[[#This Row],[Count]]</f>
        <v>0.33333333333333331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0.33333333333333331</v>
      </c>
      <c r="S26" s="1">
        <f>COUNTIFS(Table2[Sub-Sector],Table3[[#This Row],[Sub-Sector]],Table2[% Price above 50 EMA],"&gt;=0")/Table3[[#This Row],[Count]]</f>
        <v>0.33333333333333331</v>
      </c>
      <c r="T26" s="1">
        <f>COUNTIFS(Table2[Sub-Sector],Table3[[#This Row],[Sub-Sector]],Table2[% Price above 200 EMA],"&gt;=0")/Table3[[#This Row],[Count]]</f>
        <v>0.66666666666666663</v>
      </c>
      <c r="U26" s="1">
        <f>COUNTIFS(Table2[Sub-Sector],Table3[[#This Row],[Sub-Sector]],Table2[Rate of Change - Zone],"Positive")/Table3[[#This Row],[Count]]</f>
        <v>0.88888888888888884</v>
      </c>
      <c r="V26" s="1">
        <f>COUNTIFS(Table2[Sub-Sector],Table3[[#This Row],[Sub-Sector]],Table2[Sharpe Ratio],"&gt;=0.10")/Table3[[#This Row],[Count]]</f>
        <v>0.33333333333333331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26">
        <f>_xlfn.RANK.AVG(Table3[[#This Row],[Score]],Table3[Score],1)</f>
        <v>49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26">
        <f>_xlfn.RANK.AVG(Table3[[#This Row],[Score 2 ]],Table3[[Score 2 ]],1)</f>
        <v>25</v>
      </c>
    </row>
    <row r="27" spans="1:26" x14ac:dyDescent="0.3">
      <c r="A27" t="s">
        <v>420</v>
      </c>
      <c r="B27">
        <f>COUNTIFS(Table2[Sub-Sector],Table3[[#This Row],[Sub-Sector]])</f>
        <v>11</v>
      </c>
      <c r="C27" s="1">
        <f>COUNTIFS(Table2[Sub-Sector],Table3[[#This Row],[Sub-Sector]],Table2[Uptrend],"Uptrend")/Table3[[#This Row],[Count]]</f>
        <v>0.54545454545454541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0.45454545454545453</v>
      </c>
      <c r="F27" s="1">
        <f>COUNTIFS(Table2[Sub-Sector],Table3[[#This Row],[Sub-Sector]],Table2[6M Return vs Nifty],"&gt;=10")/Table3[[#This Row],[Count]]</f>
        <v>0.45454545454545453</v>
      </c>
      <c r="G27" s="1">
        <f>COUNTIFS(Table2[Sub-Sector],Table3[[#This Row],[Sub-Sector]],Table2[1Y Return vs Nifty],"&gt;=10")/Table3[[#This Row],[Count]]</f>
        <v>0.54545454545454541</v>
      </c>
      <c r="H27" s="1">
        <f>COUNTIFS(Table2[Sub-Sector],Table3[[#This Row],[Sub-Sector]],Table2[RSI Exponential â€“ 14D],"&gt;=50")/Table3[[#This Row],[Count]]</f>
        <v>0.36363636363636365</v>
      </c>
      <c r="I27" s="1">
        <f>COUNTIFS(Table2[Sub-Sector],Table3[[#This Row],[Sub-Sector]],Table2[Relative Volume],"&gt;=1")/Table3[[#This Row],[Count]]</f>
        <v>0.72727272727272729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0.90909090909090906</v>
      </c>
      <c r="L27" s="1">
        <f>COUNTIFS(Table2[Sub-Sector],Table3[[#This Row],[Sub-Sector]],Table2[% Away From Current Week Low],"&gt;=0.05")/Table3[[#This Row],[Count]]</f>
        <v>0.45454545454545453</v>
      </c>
      <c r="M27" s="1">
        <f>COUNTIFS(Table2[Sub-Sector],Table3[[#This Row],[Sub-Sector]],Table2[% Away From Current Week High],"&lt;=0.05")/Table3[[#This Row],[Count]]</f>
        <v>0.72727272727272729</v>
      </c>
      <c r="N27" s="1">
        <f>COUNTIFS(Table2[Sub-Sector],Table3[[#This Row],[Sub-Sector]],Table2[% Away From Current Month Low],"&gt;=0.05")/Table3[[#This Row],[Count]]</f>
        <v>0.45454545454545453</v>
      </c>
      <c r="O27" s="1">
        <f>COUNTIFS(Table2[Sub-Sector],Table3[[#This Row],[Sub-Sector]],Table2[% Away From Current Month High],"&lt;=0.05")/Table3[[#This Row],[Count]]</f>
        <v>0.18181818181818182</v>
      </c>
      <c r="P27" s="1">
        <f>COUNTIFS(Table2[Sub-Sector],Table3[[#This Row],[Sub-Sector]],Table2[% Away From 52W High],"&lt;=10")/Table3[[#This Row],[Count]]</f>
        <v>9.0909090909090912E-2</v>
      </c>
      <c r="Q27" s="1">
        <f>COUNTIFS(Table2[Sub-Sector],Table3[[#This Row],[Sub-Sector]],Table2[% Away From 52W Low],"&gt;=10")/Table3[[#This Row],[Count]]</f>
        <v>0.72727272727272729</v>
      </c>
      <c r="R27" s="1">
        <f>COUNTIFS(Table2[Sub-Sector],Table3[[#This Row],[Sub-Sector]],Table2[% Price above 20 EMA],"&gt;=0")/Table3[[#This Row],[Count]]</f>
        <v>0.45454545454545453</v>
      </c>
      <c r="S27" s="1">
        <f>COUNTIFS(Table2[Sub-Sector],Table3[[#This Row],[Sub-Sector]],Table2[% Price above 50 EMA],"&gt;=0")/Table3[[#This Row],[Count]]</f>
        <v>0.63636363636363635</v>
      </c>
      <c r="T27" s="1">
        <f>COUNTIFS(Table2[Sub-Sector],Table3[[#This Row],[Sub-Sector]],Table2[% Price above 200 EMA],"&gt;=0")/Table3[[#This Row],[Count]]</f>
        <v>0.72727272727272729</v>
      </c>
      <c r="U27" s="1">
        <f>COUNTIFS(Table2[Sub-Sector],Table3[[#This Row],[Sub-Sector]],Table2[Rate of Change - Zone],"Positive")/Table3[[#This Row],[Count]]</f>
        <v>0.54545454545454541</v>
      </c>
      <c r="V27" s="1">
        <f>COUNTIFS(Table2[Sub-Sector],Table3[[#This Row],[Sub-Sector]],Table2[Sharpe Ratio],"&gt;=0.10")/Table3[[#This Row],[Count]]</f>
        <v>0.18181818181818182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27">
        <f>_xlfn.RANK.AVG(Table3[[#This Row],[Score]],Table3[Score],1)</f>
        <v>47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27">
        <f>_xlfn.RANK.AVG(Table3[[#This Row],[Score 2 ]],Table3[[Score 2 ]],1)</f>
        <v>26</v>
      </c>
    </row>
    <row r="28" spans="1:26" x14ac:dyDescent="0.3">
      <c r="A28" t="s">
        <v>1176</v>
      </c>
      <c r="B28">
        <f>COUNTIFS(Table2[Sub-Sector],Table3[[#This Row],[Sub-Sector]])</f>
        <v>2</v>
      </c>
      <c r="C28" s="1">
        <f>COUNTIFS(Table2[Sub-Sector],Table3[[#This Row],[Sub-Sector]],Table2[Uptrend],"Uptrend")/Table3[[#This Row],[Count]]</f>
        <v>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0.5</v>
      </c>
      <c r="I28" s="1">
        <f>COUNTIFS(Table2[Sub-Sector],Table3[[#This Row],[Sub-Sector]],Table2[Relative Volume],"&gt;=1")/Table3[[#This Row],[Count]]</f>
        <v>1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0.5</v>
      </c>
      <c r="S28" s="1">
        <f>COUNTIFS(Table2[Sub-Sector],Table3[[#This Row],[Sub-Sector]],Table2[% Price above 50 EMA],"&gt;=0")/Table3[[#This Row],[Count]]</f>
        <v>0.5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</v>
      </c>
      <c r="X28">
        <f>_xlfn.RANK.AVG(Table3[[#This Row],[Score]],Table3[Score],1)</f>
        <v>27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182.5</v>
      </c>
      <c r="Z28">
        <f>_xlfn.RANK.AVG(Table3[[#This Row],[Score 2 ]],Table3[[Score 2 ]],1)</f>
        <v>27</v>
      </c>
    </row>
    <row r="29" spans="1:26" x14ac:dyDescent="0.3">
      <c r="A29" t="s">
        <v>193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0.33333333333333331</v>
      </c>
      <c r="E29" s="1">
        <f>COUNTIFS(Table2[Sub-Sector],Table3[[#This Row],[Sub-Sector]],Table2[1M Return vs Nifty],"&gt;=5")/Table3[[#This Row],[Count]]</f>
        <v>0.66666666666666663</v>
      </c>
      <c r="F29" s="1">
        <f>COUNTIFS(Table2[Sub-Sector],Table3[[#This Row],[Sub-Sector]],Table2[6M Return vs Nifty],"&gt;=10")/Table3[[#This Row],[Count]]</f>
        <v>0.33333333333333331</v>
      </c>
      <c r="G29" s="1">
        <f>COUNTIFS(Table2[Sub-Sector],Table3[[#This Row],[Sub-Sector]],Table2[1Y Return vs Nifty],"&gt;=10")/Table3[[#This Row],[Count]]</f>
        <v>0.66666666666666663</v>
      </c>
      <c r="H29" s="1">
        <f>COUNTIFS(Table2[Sub-Sector],Table3[[#This Row],[Sub-Sector]],Table2[RSI Exponential â€“ 14D],"&gt;=50")/Table3[[#This Row],[Count]]</f>
        <v>0.33333333333333331</v>
      </c>
      <c r="I29" s="1">
        <f>COUNTIFS(Table2[Sub-Sector],Table3[[#This Row],[Sub-Sector]],Table2[Relative Volume],"&gt;=1")/Table3[[#This Row],[Count]]</f>
        <v>0.66666666666666663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0.33333333333333331</v>
      </c>
      <c r="M29" s="1">
        <f>COUNTIFS(Table2[Sub-Sector],Table3[[#This Row],[Sub-Sector]],Table2[% Away From Current Week High],"&lt;=0.05")/Table3[[#This Row],[Count]]</f>
        <v>0</v>
      </c>
      <c r="N29" s="1">
        <f>COUNTIFS(Table2[Sub-Sector],Table3[[#This Row],[Sub-Sector]],Table2[% Away From Current Month Low],"&gt;=0.05")/Table3[[#This Row],[Count]]</f>
        <v>0.33333333333333331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0.66666666666666663</v>
      </c>
      <c r="S29" s="1">
        <f>COUNTIFS(Table2[Sub-Sector],Table3[[#This Row],[Sub-Sector]],Table2[% Price above 50 EMA],"&gt;=0")/Table3[[#This Row],[Count]]</f>
        <v>0.66666666666666663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0.66666666666666663</v>
      </c>
      <c r="V29" s="1">
        <f>COUNTIFS(Table2[Sub-Sector],Table3[[#This Row],[Sub-Sector]],Table2[Sharpe Ratio],"&gt;=0.10")/Table3[[#This Row],[Count]]</f>
        <v>0.66666666666666663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236.5</v>
      </c>
      <c r="X29">
        <f>_xlfn.RANK.AVG(Table3[[#This Row],[Score]],Table3[Score],1)</f>
        <v>8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9">
        <f>_xlfn.RANK.AVG(Table3[[#This Row],[Score 2 ]],Table3[[Score 2 ]],1)</f>
        <v>28</v>
      </c>
    </row>
    <row r="30" spans="1:26" x14ac:dyDescent="0.3">
      <c r="A30" t="s">
        <v>605</v>
      </c>
      <c r="B30">
        <f>COUNTIFS(Table2[Sub-Sector],Table3[[#This Row],[Sub-Sector]])</f>
        <v>14</v>
      </c>
      <c r="C30" s="1">
        <f>COUNTIFS(Table2[Sub-Sector],Table3[[#This Row],[Sub-Sector]],Table2[Uptrend],"Uptrend")/Table3[[#This Row],[Count]]</f>
        <v>0.7142857142857143</v>
      </c>
      <c r="D30" s="1">
        <f>COUNTIFS(Table2[Sub-Sector],Table3[[#This Row],[Sub-Sector]],Table2[1W Return vs Nifty],"&gt;=5")/Table3[[#This Row],[Count]]</f>
        <v>7.1428571428571425E-2</v>
      </c>
      <c r="E30" s="1">
        <f>COUNTIFS(Table2[Sub-Sector],Table3[[#This Row],[Sub-Sector]],Table2[1M Return vs Nifty],"&gt;=5")/Table3[[#This Row],[Count]]</f>
        <v>0.21428571428571427</v>
      </c>
      <c r="F30" s="1">
        <f>COUNTIFS(Table2[Sub-Sector],Table3[[#This Row],[Sub-Sector]],Table2[6M Return vs Nifty],"&gt;=10")/Table3[[#This Row],[Count]]</f>
        <v>0.14285714285714285</v>
      </c>
      <c r="G30" s="1">
        <f>COUNTIFS(Table2[Sub-Sector],Table3[[#This Row],[Sub-Sector]],Table2[1Y Return vs Nifty],"&gt;=10")/Table3[[#This Row],[Count]]</f>
        <v>0.7142857142857143</v>
      </c>
      <c r="H30" s="1">
        <f>COUNTIFS(Table2[Sub-Sector],Table3[[#This Row],[Sub-Sector]],Table2[RSI Exponential â€“ 14D],"&gt;=50")/Table3[[#This Row],[Count]]</f>
        <v>0.2857142857142857</v>
      </c>
      <c r="I30" s="1">
        <f>COUNTIFS(Table2[Sub-Sector],Table3[[#This Row],[Sub-Sector]],Table2[Relative Volume],"&gt;=1")/Table3[[#This Row],[Count]]</f>
        <v>0.7142857142857143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0.2857142857142857</v>
      </c>
      <c r="M30" s="1">
        <f>COUNTIFS(Table2[Sub-Sector],Table3[[#This Row],[Sub-Sector]],Table2[% Away From Current Week High],"&lt;=0.05")/Table3[[#This Row],[Count]]</f>
        <v>0.35714285714285715</v>
      </c>
      <c r="N30" s="1">
        <f>COUNTIFS(Table2[Sub-Sector],Table3[[#This Row],[Sub-Sector]],Table2[% Away From Current Month Low],"&gt;=0.05")/Table3[[#This Row],[Count]]</f>
        <v>0.2857142857142857</v>
      </c>
      <c r="O30" s="1">
        <f>COUNTIFS(Table2[Sub-Sector],Table3[[#This Row],[Sub-Sector]],Table2[% Away From Current Month High],"&lt;=0.05")/Table3[[#This Row],[Count]]</f>
        <v>0.2857142857142857</v>
      </c>
      <c r="P30" s="1">
        <f>COUNTIFS(Table2[Sub-Sector],Table3[[#This Row],[Sub-Sector]],Table2[% Away From 52W High],"&lt;=10")/Table3[[#This Row],[Count]]</f>
        <v>7.1428571428571425E-2</v>
      </c>
      <c r="Q30" s="1">
        <f>COUNTIFS(Table2[Sub-Sector],Table3[[#This Row],[Sub-Sector]],Table2[% Away From 52W Low],"&gt;=10")/Table3[[#This Row],[Count]]</f>
        <v>0.9285714285714286</v>
      </c>
      <c r="R30" s="1">
        <f>COUNTIFS(Table2[Sub-Sector],Table3[[#This Row],[Sub-Sector]],Table2[% Price above 20 EMA],"&gt;=0")/Table3[[#This Row],[Count]]</f>
        <v>0.35714285714285715</v>
      </c>
      <c r="S30" s="1">
        <f>COUNTIFS(Table2[Sub-Sector],Table3[[#This Row],[Sub-Sector]],Table2[% Price above 50 EMA],"&gt;=0")/Table3[[#This Row],[Count]]</f>
        <v>0.6428571428571429</v>
      </c>
      <c r="T30" s="1">
        <f>COUNTIFS(Table2[Sub-Sector],Table3[[#This Row],[Sub-Sector]],Table2[% Price above 200 EMA],"&gt;=0")/Table3[[#This Row],[Count]]</f>
        <v>0.8571428571428571</v>
      </c>
      <c r="U30" s="1">
        <f>COUNTIFS(Table2[Sub-Sector],Table3[[#This Row],[Sub-Sector]],Table2[Rate of Change - Zone],"Positive")/Table3[[#This Row],[Count]]</f>
        <v>0.7142857142857143</v>
      </c>
      <c r="V30" s="1">
        <f>COUNTIFS(Table2[Sub-Sector],Table3[[#This Row],[Sub-Sector]],Table2[Sharpe Ratio],"&gt;=0.10")/Table3[[#This Row],[Count]]</f>
        <v>0.14285714285714285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</v>
      </c>
      <c r="X30">
        <f>_xlfn.RANK.AVG(Table3[[#This Row],[Score]],Table3[Score],1)</f>
        <v>35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30">
        <f>_xlfn.RANK.AVG(Table3[[#This Row],[Score 2 ]],Table3[[Score 2 ]],1)</f>
        <v>29</v>
      </c>
    </row>
    <row r="31" spans="1:26" x14ac:dyDescent="0.3">
      <c r="A31" t="s">
        <v>859</v>
      </c>
      <c r="B31">
        <f>COUNTIFS(Table2[Sub-Sector],Table3[[#This Row],[Sub-Sector]])</f>
        <v>3</v>
      </c>
      <c r="C31" s="1">
        <f>COUNTIFS(Table2[Sub-Sector],Table3[[#This Row],[Sub-Sector]],Table2[Uptrend],"Uptrend")/Table3[[#This Row],[Count]]</f>
        <v>0.66666666666666663</v>
      </c>
      <c r="D31" s="1">
        <f>COUNTIFS(Table2[Sub-Sector],Table3[[#This Row],[Sub-Sector]],Table2[1W Return vs Nifty],"&gt;=5")/Table3[[#This Row],[Count]]</f>
        <v>0.33333333333333331</v>
      </c>
      <c r="E31" s="1">
        <f>COUNTIFS(Table2[Sub-Sector],Table3[[#This Row],[Sub-Sector]],Table2[1M Return vs Nifty],"&gt;=5")/Table3[[#This Row],[Count]]</f>
        <v>0.33333333333333331</v>
      </c>
      <c r="F31" s="1">
        <f>COUNTIFS(Table2[Sub-Sector],Table3[[#This Row],[Sub-Sector]],Table2[6M Return vs Nifty],"&gt;=10")/Table3[[#This Row],[Count]]</f>
        <v>0.33333333333333331</v>
      </c>
      <c r="G31" s="1">
        <f>COUNTIFS(Table2[Sub-Sector],Table3[[#This Row],[Sub-Sector]],Table2[1Y Return vs Nifty],"&gt;=10")/Table3[[#This Row],[Count]]</f>
        <v>1</v>
      </c>
      <c r="H31" s="1">
        <f>COUNTIFS(Table2[Sub-Sector],Table3[[#This Row],[Sub-Sector]],Table2[RSI Exponential â€“ 14D],"&gt;=50")/Table3[[#This Row],[Count]]</f>
        <v>0.66666666666666663</v>
      </c>
      <c r="I31" s="1">
        <f>COUNTIFS(Table2[Sub-Sector],Table3[[#This Row],[Sub-Sector]],Table2[Relative Volume],"&gt;=1")/Table3[[#This Row],[Count]]</f>
        <v>0.33333333333333331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0.33333333333333331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0.66666666666666663</v>
      </c>
      <c r="O31" s="1">
        <f>COUNTIFS(Table2[Sub-Sector],Table3[[#This Row],[Sub-Sector]],Table2[% Away From Current Month High],"&lt;=0.05")/Table3[[#This Row],[Count]]</f>
        <v>0.66666666666666663</v>
      </c>
      <c r="P31" s="1">
        <f>COUNTIFS(Table2[Sub-Sector],Table3[[#This Row],[Sub-Sector]],Table2[% Away From 52W High],"&lt;=10")/Table3[[#This Row],[Count]]</f>
        <v>0.33333333333333331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0.66666666666666663</v>
      </c>
      <c r="S31" s="1">
        <f>COUNTIFS(Table2[Sub-Sector],Table3[[#This Row],[Sub-Sector]],Table2[% Price above 50 EMA],"&gt;=0")/Table3[[#This Row],[Count]]</f>
        <v>0.66666666666666663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0.66666666666666663</v>
      </c>
      <c r="V31" s="1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31">
        <f>_xlfn.RANK.AVG(Table3[[#This Row],[Score]],Table3[Score],1)</f>
        <v>29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31">
        <f>_xlfn.RANK.AVG(Table3[[#This Row],[Score 2 ]],Table3[[Score 2 ]],1)</f>
        <v>30</v>
      </c>
    </row>
    <row r="32" spans="1:26" x14ac:dyDescent="0.3">
      <c r="A32" t="s">
        <v>51</v>
      </c>
      <c r="B32">
        <f>COUNTIFS(Table2[Sub-Sector],Table3[[#This Row],[Sub-Sector]])</f>
        <v>43</v>
      </c>
      <c r="C32" s="1">
        <f>COUNTIFS(Table2[Sub-Sector],Table3[[#This Row],[Sub-Sector]],Table2[Uptrend],"Uptrend")/Table3[[#This Row],[Count]]</f>
        <v>0.93023255813953487</v>
      </c>
      <c r="D32" s="1">
        <f>COUNTIFS(Table2[Sub-Sector],Table3[[#This Row],[Sub-Sector]],Table2[1W Return vs Nifty],"&gt;=5")/Table3[[#This Row],[Count]]</f>
        <v>0.51162790697674421</v>
      </c>
      <c r="E32" s="1">
        <f>COUNTIFS(Table2[Sub-Sector],Table3[[#This Row],[Sub-Sector]],Table2[1M Return vs Nifty],"&gt;=5")/Table3[[#This Row],[Count]]</f>
        <v>0.60465116279069764</v>
      </c>
      <c r="F32" s="1">
        <f>COUNTIFS(Table2[Sub-Sector],Table3[[#This Row],[Sub-Sector]],Table2[6M Return vs Nifty],"&gt;=10")/Table3[[#This Row],[Count]]</f>
        <v>0.44186046511627908</v>
      </c>
      <c r="G32" s="1">
        <f>COUNTIFS(Table2[Sub-Sector],Table3[[#This Row],[Sub-Sector]],Table2[1Y Return vs Nifty],"&gt;=10")/Table3[[#This Row],[Count]]</f>
        <v>0.67441860465116277</v>
      </c>
      <c r="H32" s="1">
        <f>COUNTIFS(Table2[Sub-Sector],Table3[[#This Row],[Sub-Sector]],Table2[RSI Exponential â€“ 14D],"&gt;=50")/Table3[[#This Row],[Count]]</f>
        <v>0.72093023255813948</v>
      </c>
      <c r="I32" s="1">
        <f>COUNTIFS(Table2[Sub-Sector],Table3[[#This Row],[Sub-Sector]],Table2[Relative Volume],"&gt;=1")/Table3[[#This Row],[Count]]</f>
        <v>0.48837209302325579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0.58139534883720934</v>
      </c>
      <c r="M32" s="1">
        <f>COUNTIFS(Table2[Sub-Sector],Table3[[#This Row],[Sub-Sector]],Table2[% Away From Current Week High],"&lt;=0.05")/Table3[[#This Row],[Count]]</f>
        <v>0.83720930232558144</v>
      </c>
      <c r="N32" s="1">
        <f>COUNTIFS(Table2[Sub-Sector],Table3[[#This Row],[Sub-Sector]],Table2[% Away From Current Month Low],"&gt;=0.05")/Table3[[#This Row],[Count]]</f>
        <v>0.60465116279069764</v>
      </c>
      <c r="O32" s="1">
        <f>COUNTIFS(Table2[Sub-Sector],Table3[[#This Row],[Sub-Sector]],Table2[% Away From Current Month High],"&lt;=0.05")/Table3[[#This Row],[Count]]</f>
        <v>0.69767441860465118</v>
      </c>
      <c r="P32" s="1">
        <f>COUNTIFS(Table2[Sub-Sector],Table3[[#This Row],[Sub-Sector]],Table2[% Away From 52W High],"&lt;=10")/Table3[[#This Row],[Count]]</f>
        <v>0.72093023255813948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0.72093023255813948</v>
      </c>
      <c r="S32" s="1">
        <f>COUNTIFS(Table2[Sub-Sector],Table3[[#This Row],[Sub-Sector]],Table2[% Price above 50 EMA],"&gt;=0")/Table3[[#This Row],[Count]]</f>
        <v>0.81395348837209303</v>
      </c>
      <c r="T32" s="1">
        <f>COUNTIFS(Table2[Sub-Sector],Table3[[#This Row],[Sub-Sector]],Table2[% Price above 200 EMA],"&gt;=0")/Table3[[#This Row],[Count]]</f>
        <v>0.95348837209302328</v>
      </c>
      <c r="U32" s="1">
        <f>COUNTIFS(Table2[Sub-Sector],Table3[[#This Row],[Sub-Sector]],Table2[Rate of Change - Zone],"Positive")/Table3[[#This Row],[Count]]</f>
        <v>0.79069767441860461</v>
      </c>
      <c r="V32" s="1">
        <f>COUNTIFS(Table2[Sub-Sector],Table3[[#This Row],[Sub-Sector]],Table2[Sharpe Ratio],"&gt;=0.10")/Table3[[#This Row],[Count]]</f>
        <v>0.11627906976744186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32">
        <f>_xlfn.RANK.AVG(Table3[[#This Row],[Score]],Table3[Score],1)</f>
        <v>14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2">
        <f>_xlfn.RANK.AVG(Table3[[#This Row],[Score 2 ]],Table3[[Score 2 ]],1)</f>
        <v>31</v>
      </c>
    </row>
    <row r="33" spans="1:26" x14ac:dyDescent="0.3">
      <c r="A33" t="s">
        <v>63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1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0.25</v>
      </c>
      <c r="G33" s="1">
        <f>COUNTIFS(Table2[Sub-Sector],Table3[[#This Row],[Sub-Sector]],Table2[1Y Return vs Nifty],"&gt;=10")/Table3[[#This Row],[Count]]</f>
        <v>0.75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0.75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0.5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0.5</v>
      </c>
      <c r="V33" s="1">
        <f>COUNTIFS(Table2[Sub-Sector],Table3[[#This Row],[Sub-Sector]],Table2[Sharpe Ratio],"&gt;=0.10")/Table3[[#This Row],[Count]]</f>
        <v>0.75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33">
        <f>_xlfn.RANK.AVG(Table3[[#This Row],[Score]],Table3[Score],1)</f>
        <v>50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3">
        <f>_xlfn.RANK.AVG(Table3[[#This Row],[Score 2 ]],Table3[[Score 2 ]],1)</f>
        <v>32</v>
      </c>
    </row>
    <row r="34" spans="1:26" x14ac:dyDescent="0.3">
      <c r="A34" t="s">
        <v>912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0.66666666666666663</v>
      </c>
      <c r="D34" s="1">
        <f>COUNTIFS(Table2[Sub-Sector],Table3[[#This Row],[Sub-Sector]],Table2[1W Return vs Nifty],"&gt;=5")/Table3[[#This Row],[Count]]</f>
        <v>0.66666666666666663</v>
      </c>
      <c r="E34" s="1">
        <f>COUNTIFS(Table2[Sub-Sector],Table3[[#This Row],[Sub-Sector]],Table2[1M Return vs Nifty],"&gt;=5")/Table3[[#This Row],[Count]]</f>
        <v>0.66666666666666663</v>
      </c>
      <c r="F34" s="1">
        <f>COUNTIFS(Table2[Sub-Sector],Table3[[#This Row],[Sub-Sector]],Table2[6M Return vs Nifty],"&gt;=10")/Table3[[#This Row],[Count]]</f>
        <v>0.33333333333333331</v>
      </c>
      <c r="G34" s="1">
        <f>COUNTIFS(Table2[Sub-Sector],Table3[[#This Row],[Sub-Sector]],Table2[1Y Return vs Nifty],"&gt;=10")/Table3[[#This Row],[Count]]</f>
        <v>0.33333333333333331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Volume],"&gt;=1")/Table3[[#This Row],[Count]]</f>
        <v>0.66666666666666663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1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1</v>
      </c>
      <c r="O34" s="1">
        <f>COUNTIFS(Table2[Sub-Sector],Table3[[#This Row],[Sub-Sector]],Table2[% Away From Current Month High],"&lt;=0.05")/Table3[[#This Row],[Count]]</f>
        <v>0.66666666666666663</v>
      </c>
      <c r="P34" s="1">
        <f>COUNTIFS(Table2[Sub-Sector],Table3[[#This Row],[Sub-Sector]],Table2[% Away From 52W High],"&lt;=10")/Table3[[#This Row],[Count]]</f>
        <v>0.33333333333333331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1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290.5</v>
      </c>
      <c r="X34">
        <f>_xlfn.RANK.AVG(Table3[[#This Row],[Score]],Table3[Score],1)</f>
        <v>21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4">
        <f>_xlfn.RANK.AVG(Table3[[#This Row],[Score 2 ]],Table3[[Score 2 ]],1)</f>
        <v>33.5</v>
      </c>
    </row>
    <row r="35" spans="1:26" x14ac:dyDescent="0.3">
      <c r="A35" t="s">
        <v>561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0.33333333333333331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0.33333333333333331</v>
      </c>
      <c r="F35" s="1">
        <f>COUNTIFS(Table2[Sub-Sector],Table3[[#This Row],[Sub-Sector]],Table2[6M Return vs Nifty],"&gt;=10")/Table3[[#This Row],[Count]]</f>
        <v>0.33333333333333331</v>
      </c>
      <c r="G35" s="1">
        <f>COUNTIFS(Table2[Sub-Sector],Table3[[#This Row],[Sub-Sector]],Table2[1Y Return vs Nifty],"&gt;=10")/Table3[[#This Row],[Count]]</f>
        <v>0.33333333333333331</v>
      </c>
      <c r="H35" s="1">
        <f>COUNTIFS(Table2[Sub-Sector],Table3[[#This Row],[Sub-Sector]],Table2[RSI Exponential â€“ 14D],"&gt;=50")/Table3[[#This Row],[Count]]</f>
        <v>0.66666666666666663</v>
      </c>
      <c r="I35" s="1">
        <f>COUNTIFS(Table2[Sub-Sector],Table3[[#This Row],[Sub-Sector]],Table2[Relative Volume],"&gt;=1")/Table3[[#This Row],[Count]]</f>
        <v>0.66666666666666663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0.33333333333333331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0.33333333333333331</v>
      </c>
      <c r="O35" s="1">
        <f>COUNTIFS(Table2[Sub-Sector],Table3[[#This Row],[Sub-Sector]],Table2[% Away From Current Month High],"&lt;=0.05")/Table3[[#This Row],[Count]]</f>
        <v>0.66666666666666663</v>
      </c>
      <c r="P35" s="1">
        <f>COUNTIFS(Table2[Sub-Sector],Table3[[#This Row],[Sub-Sector]],Table2[% Away From 52W High],"&lt;=10")/Table3[[#This Row],[Count]]</f>
        <v>0.33333333333333331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0.66666666666666663</v>
      </c>
      <c r="S35" s="1">
        <f>COUNTIFS(Table2[Sub-Sector],Table3[[#This Row],[Sub-Sector]],Table2[% Price above 50 EMA],"&gt;=0")/Table3[[#This Row],[Count]]</f>
        <v>0.66666666666666663</v>
      </c>
      <c r="T35" s="1">
        <f>COUNTIFS(Table2[Sub-Sector],Table3[[#This Row],[Sub-Sector]],Table2[% Price above 200 EMA],"&gt;=0")/Table3[[#This Row],[Count]]</f>
        <v>0.33333333333333331</v>
      </c>
      <c r="U35" s="1">
        <f>COUNTIFS(Table2[Sub-Sector],Table3[[#This Row],[Sub-Sector]],Table2[Rate of Change - Zone],"Positive")/Table3[[#This Row],[Count]]</f>
        <v>1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35">
        <f>_xlfn.RANK.AVG(Table3[[#This Row],[Score]],Table3[Score],1)</f>
        <v>62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5">
        <f>_xlfn.RANK.AVG(Table3[[#This Row],[Score 2 ]],Table3[[Score 2 ]],1)</f>
        <v>33.5</v>
      </c>
    </row>
    <row r="36" spans="1:26" x14ac:dyDescent="0.3">
      <c r="A36" t="s">
        <v>37</v>
      </c>
      <c r="B36">
        <f>COUNTIFS(Table2[Sub-Sector],Table3[[#This Row],[Sub-Sector]])</f>
        <v>10</v>
      </c>
      <c r="C36" s="1">
        <f>COUNTIFS(Table2[Sub-Sector],Table3[[#This Row],[Sub-Sector]],Table2[Uptrend],"Uptrend")/Table3[[#This Row],[Count]]</f>
        <v>0.9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0.2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0.7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0.2</v>
      </c>
      <c r="M36" s="1">
        <f>COUNTIFS(Table2[Sub-Sector],Table3[[#This Row],[Sub-Sector]],Table2[% Away From Current Week High],"&lt;=0.05")/Table3[[#This Row],[Count]]</f>
        <v>0.9</v>
      </c>
      <c r="N36" s="1">
        <f>COUNTIFS(Table2[Sub-Sector],Table3[[#This Row],[Sub-Sector]],Table2[% Away From Current Month Low],"&gt;=0.05")/Table3[[#This Row],[Count]]</f>
        <v>0.2</v>
      </c>
      <c r="O36" s="1">
        <f>COUNTIFS(Table2[Sub-Sector],Table3[[#This Row],[Sub-Sector]],Table2[% Away From Current Month High],"&lt;=0.05")/Table3[[#This Row],[Count]]</f>
        <v>0.5</v>
      </c>
      <c r="P36" s="1">
        <f>COUNTIFS(Table2[Sub-Sector],Table3[[#This Row],[Sub-Sector]],Table2[% Away From 52W High],"&lt;=10")/Table3[[#This Row],[Count]]</f>
        <v>0.6</v>
      </c>
      <c r="Q36" s="1">
        <f>COUNTIFS(Table2[Sub-Sector],Table3[[#This Row],[Sub-Sector]],Table2[% Away From 52W Low],"&gt;=10")/Table3[[#This Row],[Count]]</f>
        <v>0.9</v>
      </c>
      <c r="R36" s="1">
        <f>COUNTIFS(Table2[Sub-Sector],Table3[[#This Row],[Sub-Sector]],Table2[% Price above 20 EMA],"&gt;=0")/Table3[[#This Row],[Count]]</f>
        <v>0.6</v>
      </c>
      <c r="S36" s="1">
        <f>COUNTIFS(Table2[Sub-Sector],Table3[[#This Row],[Sub-Sector]],Table2[% Price above 50 EMA],"&gt;=0")/Table3[[#This Row],[Count]]</f>
        <v>0.9</v>
      </c>
      <c r="T36" s="1">
        <f>COUNTIFS(Table2[Sub-Sector],Table3[[#This Row],[Sub-Sector]],Table2[% Price above 200 EMA],"&gt;=0")/Table3[[#This Row],[Count]]</f>
        <v>0.9</v>
      </c>
      <c r="U36" s="1">
        <f>COUNTIFS(Table2[Sub-Sector],Table3[[#This Row],[Sub-Sector]],Table2[Rate of Change - Zone],"Positive")/Table3[[#This Row],[Count]]</f>
        <v>0.8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36">
        <f>_xlfn.RANK.AVG(Table3[[#This Row],[Score]],Table3[Score],1)</f>
        <v>42.5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6">
        <f>_xlfn.RANK.AVG(Table3[[#This Row],[Score 2 ]],Table3[[Score 2 ]],1)</f>
        <v>35</v>
      </c>
    </row>
    <row r="37" spans="1:26" x14ac:dyDescent="0.3">
      <c r="A37" t="s">
        <v>68</v>
      </c>
      <c r="B37">
        <f>COUNTIFS(Table2[Sub-Sector],Table3[[#This Row],[Sub-Sector]])</f>
        <v>3</v>
      </c>
      <c r="C37" s="1">
        <f>COUNTIFS(Table2[Sub-Sector],Table3[[#This Row],[Sub-Sector]],Table2[Uptrend],"Uptrend")/Table3[[#This Row],[Count]]</f>
        <v>0.66666666666666663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0.33333333333333331</v>
      </c>
      <c r="F37" s="1">
        <f>COUNTIFS(Table2[Sub-Sector],Table3[[#This Row],[Sub-Sector]],Table2[6M Return vs Nifty],"&gt;=10")/Table3[[#This Row],[Count]]</f>
        <v>0</v>
      </c>
      <c r="G37" s="1">
        <f>COUNTIFS(Table2[Sub-Sector],Table3[[#This Row],[Sub-Sector]],Table2[1Y Return vs Nifty],"&gt;=10")/Table3[[#This Row],[Count]]</f>
        <v>0.66666666666666663</v>
      </c>
      <c r="H37" s="1">
        <f>COUNTIFS(Table2[Sub-Sector],Table3[[#This Row],[Sub-Sector]],Table2[RSI Exponential â€“ 14D],"&gt;=50")/Table3[[#This Row],[Count]]</f>
        <v>1</v>
      </c>
      <c r="I37" s="1">
        <f>COUNTIFS(Table2[Sub-Sector],Table3[[#This Row],[Sub-Sector]],Table2[Relative Volume],"&gt;=1")/Table3[[#This Row],[Count]]</f>
        <v>0.66666666666666663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0.66666666666666663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0.66666666666666663</v>
      </c>
      <c r="O37" s="1">
        <f>COUNTIFS(Table2[Sub-Sector],Table3[[#This Row],[Sub-Sector]],Table2[% Away From Current Month High],"&lt;=0.05")/Table3[[#This Row],[Count]]</f>
        <v>0.66666666666666663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1</v>
      </c>
      <c r="S37" s="1">
        <f>COUNTIFS(Table2[Sub-Sector],Table3[[#This Row],[Sub-Sector]],Table2[% Price above 50 EMA],"&gt;=0")/Table3[[#This Row],[Count]]</f>
        <v>1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1</v>
      </c>
      <c r="V37" s="1">
        <f>COUNTIFS(Table2[Sub-Sector],Table3[[#This Row],[Sub-Sector]],Table2[Sharpe Ratio],"&gt;=0.10")/Table3[[#This Row],[Count]]</f>
        <v>0.33333333333333331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37">
        <f>_xlfn.RANK.AVG(Table3[[#This Row],[Score]],Table3[Score],1)</f>
        <v>53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7">
        <f>_xlfn.RANK.AVG(Table3[[#This Row],[Score 2 ]],Table3[[Score 2 ]],1)</f>
        <v>36</v>
      </c>
    </row>
    <row r="38" spans="1:26" x14ac:dyDescent="0.3">
      <c r="A38" t="s">
        <v>198</v>
      </c>
      <c r="B38">
        <f>COUNTIFS(Table2[Sub-Sector],Table3[[#This Row],[Sub-Sector]])</f>
        <v>4</v>
      </c>
      <c r="C38" s="1">
        <f>COUNTIFS(Table2[Sub-Sector],Table3[[#This Row],[Sub-Sector]],Table2[Uptrend],"Uptrend")/Table3[[#This Row],[Count]]</f>
        <v>0.75</v>
      </c>
      <c r="D38" s="1">
        <f>COUNTIFS(Table2[Sub-Sector],Table3[[#This Row],[Sub-Sector]],Table2[1W Return vs Nifty],"&gt;=5")/Table3[[#This Row],[Count]]</f>
        <v>0.25</v>
      </c>
      <c r="E38" s="1">
        <f>COUNTIFS(Table2[Sub-Sector],Table3[[#This Row],[Sub-Sector]],Table2[1M Return vs Nifty],"&gt;=5")/Table3[[#This Row],[Count]]</f>
        <v>0.75</v>
      </c>
      <c r="F38" s="1">
        <f>COUNTIFS(Table2[Sub-Sector],Table3[[#This Row],[Sub-Sector]],Table2[6M Return vs Nifty],"&gt;=10")/Table3[[#This Row],[Count]]</f>
        <v>0.25</v>
      </c>
      <c r="G38" s="1">
        <f>COUNTIFS(Table2[Sub-Sector],Table3[[#This Row],[Sub-Sector]],Table2[1Y Return vs Nifty],"&gt;=10")/Table3[[#This Row],[Count]]</f>
        <v>0.25</v>
      </c>
      <c r="H38" s="1">
        <f>COUNTIFS(Table2[Sub-Sector],Table3[[#This Row],[Sub-Sector]],Table2[RSI Exponential â€“ 14D],"&gt;=50")/Table3[[#This Row],[Count]]</f>
        <v>0.75</v>
      </c>
      <c r="I38" s="1">
        <f>COUNTIFS(Table2[Sub-Sector],Table3[[#This Row],[Sub-Sector]],Table2[Relative Volume],"&gt;=1")/Table3[[#This Row],[Count]]</f>
        <v>0.75</v>
      </c>
      <c r="J38" s="1">
        <f>COUNTIFS(Table2[Sub-Sector],Table3[[#This Row],[Sub-Sector]],Table2[% Away From Day Low],"&gt;=0.05")/Table3[[#This Row],[Count]]</f>
        <v>0.25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0.5</v>
      </c>
      <c r="M38" s="1">
        <f>COUNTIFS(Table2[Sub-Sector],Table3[[#This Row],[Sub-Sector]],Table2[% Away From Current Week High],"&lt;=0.05")/Table3[[#This Row],[Count]]</f>
        <v>0.75</v>
      </c>
      <c r="N38" s="1">
        <f>COUNTIFS(Table2[Sub-Sector],Table3[[#This Row],[Sub-Sector]],Table2[% Away From Current Month Low],"&gt;=0.05")/Table3[[#This Row],[Count]]</f>
        <v>0.5</v>
      </c>
      <c r="O38" s="1">
        <f>COUNTIFS(Table2[Sub-Sector],Table3[[#This Row],[Sub-Sector]],Table2[% Away From Current Month High],"&lt;=0.05")/Table3[[#This Row],[Count]]</f>
        <v>0.5</v>
      </c>
      <c r="P38" s="1">
        <f>COUNTIFS(Table2[Sub-Sector],Table3[[#This Row],[Sub-Sector]],Table2[% Away From 52W High],"&lt;=10")/Table3[[#This Row],[Count]]</f>
        <v>0.5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0.75</v>
      </c>
      <c r="S38" s="1">
        <f>COUNTIFS(Table2[Sub-Sector],Table3[[#This Row],[Sub-Sector]],Table2[% Price above 50 EMA],"&gt;=0")/Table3[[#This Row],[Count]]</f>
        <v>1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291.5</v>
      </c>
      <c r="X38">
        <f>_xlfn.RANK.AVG(Table3[[#This Row],[Score]],Table3[Score],1)</f>
        <v>23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8">
        <f>_xlfn.RANK.AVG(Table3[[#This Row],[Score 2 ]],Table3[[Score 2 ]],1)</f>
        <v>37</v>
      </c>
    </row>
    <row r="39" spans="1:26" x14ac:dyDescent="0.3">
      <c r="A39" t="s">
        <v>101</v>
      </c>
      <c r="B39">
        <f>COUNTIFS(Table2[Sub-Sector],Table3[[#This Row],[Sub-Sector]])</f>
        <v>5</v>
      </c>
      <c r="C39" s="1">
        <f>COUNTIFS(Table2[Sub-Sector],Table3[[#This Row],[Sub-Sector]],Table2[Uptrend],"Uptrend")/Table3[[#This Row],[Count]]</f>
        <v>0.6</v>
      </c>
      <c r="D39" s="1">
        <f>COUNTIFS(Table2[Sub-Sector],Table3[[#This Row],[Sub-Sector]],Table2[1W Return vs Nifty],"&gt;=5")/Table3[[#This Row],[Count]]</f>
        <v>0.2</v>
      </c>
      <c r="E39" s="1">
        <f>COUNTIFS(Table2[Sub-Sector],Table3[[#This Row],[Sub-Sector]],Table2[1M Return vs Nifty],"&gt;=5")/Table3[[#This Row],[Count]]</f>
        <v>0.2</v>
      </c>
      <c r="F39" s="1">
        <f>COUNTIFS(Table2[Sub-Sector],Table3[[#This Row],[Sub-Sector]],Table2[6M Return vs Nifty],"&gt;=10")/Table3[[#This Row],[Count]]</f>
        <v>0.2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0.2</v>
      </c>
      <c r="I39" s="1">
        <f>COUNTIFS(Table2[Sub-Sector],Table3[[#This Row],[Sub-Sector]],Table2[Relative Volume],"&gt;=1")/Table3[[#This Row],[Count]]</f>
        <v>0.4</v>
      </c>
      <c r="J39" s="1">
        <f>COUNTIFS(Table2[Sub-Sector],Table3[[#This Row],[Sub-Sector]],Table2[% Away From Day Low],"&gt;=0.05")/Table3[[#This Row],[Count]]</f>
        <v>0.2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0.2</v>
      </c>
      <c r="M39" s="1">
        <f>COUNTIFS(Table2[Sub-Sector],Table3[[#This Row],[Sub-Sector]],Table2[% Away From Current Week High],"&lt;=0.05")/Table3[[#This Row],[Count]]</f>
        <v>0.8</v>
      </c>
      <c r="N39" s="1">
        <f>COUNTIFS(Table2[Sub-Sector],Table3[[#This Row],[Sub-Sector]],Table2[% Away From Current Month Low],"&gt;=0.05")/Table3[[#This Row],[Count]]</f>
        <v>0.2</v>
      </c>
      <c r="O39" s="1">
        <f>COUNTIFS(Table2[Sub-Sector],Table3[[#This Row],[Sub-Sector]],Table2[% Away From Current Month High],"&lt;=0.05")/Table3[[#This Row],[Count]]</f>
        <v>0.2</v>
      </c>
      <c r="P39" s="1">
        <f>COUNTIFS(Table2[Sub-Sector],Table3[[#This Row],[Sub-Sector]],Table2[% Away From 52W High],"&lt;=10")/Table3[[#This Row],[Count]]</f>
        <v>0.2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0.2</v>
      </c>
      <c r="S39" s="1">
        <f>COUNTIFS(Table2[Sub-Sector],Table3[[#This Row],[Sub-Sector]],Table2[% Price above 50 EMA],"&gt;=0")/Table3[[#This Row],[Count]]</f>
        <v>0.2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0.6</v>
      </c>
      <c r="V39" s="1">
        <f>COUNTIFS(Table2[Sub-Sector],Table3[[#This Row],[Sub-Sector]],Table2[Sharpe Ratio],"&gt;=0.10")/Table3[[#This Row],[Count]]</f>
        <v>0.8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39">
        <f>_xlfn.RANK.AVG(Table3[[#This Row],[Score]],Table3[Score],1)</f>
        <v>45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9">
        <f>_xlfn.RANK.AVG(Table3[[#This Row],[Score 2 ]],Table3[[Score 2 ]],1)</f>
        <v>38</v>
      </c>
    </row>
    <row r="40" spans="1:26" x14ac:dyDescent="0.3">
      <c r="A40" t="s">
        <v>380</v>
      </c>
      <c r="B40">
        <f>COUNTIFS(Table2[Sub-Sector],Table3[[#This Row],[Sub-Sector]])</f>
        <v>14</v>
      </c>
      <c r="C40" s="1">
        <f>COUNTIFS(Table2[Sub-Sector],Table3[[#This Row],[Sub-Sector]],Table2[Uptrend],"Uptrend")/Table3[[#This Row],[Count]]</f>
        <v>0.7142857142857143</v>
      </c>
      <c r="D40" s="1">
        <f>COUNTIFS(Table2[Sub-Sector],Table3[[#This Row],[Sub-Sector]],Table2[1W Return vs Nifty],"&gt;=5")/Table3[[#This Row],[Count]]</f>
        <v>0.21428571428571427</v>
      </c>
      <c r="E40" s="1">
        <f>COUNTIFS(Table2[Sub-Sector],Table3[[#This Row],[Sub-Sector]],Table2[1M Return vs Nifty],"&gt;=5")/Table3[[#This Row],[Count]]</f>
        <v>0.21428571428571427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0.7142857142857143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0.2857142857142857</v>
      </c>
      <c r="J40" s="1">
        <f>COUNTIFS(Table2[Sub-Sector],Table3[[#This Row],[Sub-Sector]],Table2[% Away From Day Low],"&gt;=0.05")/Table3[[#This Row],[Count]]</f>
        <v>7.1428571428571425E-2</v>
      </c>
      <c r="K40" s="1">
        <f>COUNTIFS(Table2[Sub-Sector],Table3[[#This Row],[Sub-Sector]],Table2[% Away From Day High],"&lt;=0.05")/Table3[[#This Row],[Count]]</f>
        <v>0.9285714285714286</v>
      </c>
      <c r="L40" s="1">
        <f>COUNTIFS(Table2[Sub-Sector],Table3[[#This Row],[Sub-Sector]],Table2[% Away From Current Week Low],"&gt;=0.05")/Table3[[#This Row],[Count]]</f>
        <v>0.5</v>
      </c>
      <c r="M40" s="1">
        <f>COUNTIFS(Table2[Sub-Sector],Table3[[#This Row],[Sub-Sector]],Table2[% Away From Current Week High],"&lt;=0.05")/Table3[[#This Row],[Count]]</f>
        <v>0.7142857142857143</v>
      </c>
      <c r="N40" s="1">
        <f>COUNTIFS(Table2[Sub-Sector],Table3[[#This Row],[Sub-Sector]],Table2[% Away From Current Month Low],"&gt;=0.05")/Table3[[#This Row],[Count]]</f>
        <v>0.5</v>
      </c>
      <c r="O40" s="1">
        <f>COUNTIFS(Table2[Sub-Sector],Table3[[#This Row],[Sub-Sector]],Table2[% Away From Current Month High],"&lt;=0.05")/Table3[[#This Row],[Count]]</f>
        <v>0.21428571428571427</v>
      </c>
      <c r="P40" s="1">
        <f>COUNTIFS(Table2[Sub-Sector],Table3[[#This Row],[Sub-Sector]],Table2[% Away From 52W High],"&lt;=10")/Table3[[#This Row],[Count]]</f>
        <v>0.35714285714285715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0.42857142857142855</v>
      </c>
      <c r="S40" s="1">
        <f>COUNTIFS(Table2[Sub-Sector],Table3[[#This Row],[Sub-Sector]],Table2[% Price above 50 EMA],"&gt;=0")/Table3[[#This Row],[Count]]</f>
        <v>0.7857142857142857</v>
      </c>
      <c r="T40" s="1">
        <f>COUNTIFS(Table2[Sub-Sector],Table3[[#This Row],[Sub-Sector]],Table2[% Price above 200 EMA],"&gt;=0")/Table3[[#This Row],[Count]]</f>
        <v>0.7857142857142857</v>
      </c>
      <c r="U40" s="1">
        <f>COUNTIFS(Table2[Sub-Sector],Table3[[#This Row],[Sub-Sector]],Table2[Rate of Change - Zone],"Positive")/Table3[[#This Row],[Count]]</f>
        <v>0.6428571428571429</v>
      </c>
      <c r="V40" s="1">
        <f>COUNTIFS(Table2[Sub-Sector],Table3[[#This Row],[Sub-Sector]],Table2[Sharpe Ratio],"&gt;=0.10")/Table3[[#This Row],[Count]]</f>
        <v>7.1428571428571425E-2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40">
        <f>_xlfn.RANK.AVG(Table3[[#This Row],[Score]],Table3[Score],1)</f>
        <v>40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0">
        <f>_xlfn.RANK.AVG(Table3[[#This Row],[Score 2 ]],Table3[[Score 2 ]],1)</f>
        <v>39</v>
      </c>
    </row>
    <row r="41" spans="1:26" x14ac:dyDescent="0.3">
      <c r="A41" t="s">
        <v>713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1</v>
      </c>
      <c r="D41" s="1">
        <f>COUNTIFS(Table2[Sub-Sector],Table3[[#This Row],[Sub-Sector]],Table2[1W Return vs Nifty],"&gt;=5")/Table3[[#This Row],[Count]]</f>
        <v>0.5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</v>
      </c>
      <c r="H41" s="1">
        <f>COUNTIFS(Table2[Sub-Sector],Table3[[#This Row],[Sub-Sector]],Table2[RSI Exponential â€“ 14D],"&gt;=50")/Table3[[#This Row],[Count]]</f>
        <v>1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1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1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1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1</v>
      </c>
      <c r="S41" s="1">
        <f>COUNTIFS(Table2[Sub-Sector],Table3[[#This Row],[Sub-Sector]],Table2[% Price above 50 EMA],"&gt;=0")/Table3[[#This Row],[Count]]</f>
        <v>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1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41">
        <f>_xlfn.RANK.AVG(Table3[[#This Row],[Score]],Table3[Score],1)</f>
        <v>17.5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1">
        <f>_xlfn.RANK.AVG(Table3[[#This Row],[Score 2 ]],Table3[[Score 2 ]],1)</f>
        <v>40</v>
      </c>
    </row>
    <row r="42" spans="1:26" x14ac:dyDescent="0.3">
      <c r="A42" t="s">
        <v>164</v>
      </c>
      <c r="B42">
        <f>COUNTIFS(Table2[Sub-Sector],Table3[[#This Row],[Sub-Sector]])</f>
        <v>9</v>
      </c>
      <c r="C42" s="1">
        <f>COUNTIFS(Table2[Sub-Sector],Table3[[#This Row],[Sub-Sector]],Table2[Uptrend],"Uptrend")/Table3[[#This Row],[Count]]</f>
        <v>0.88888888888888884</v>
      </c>
      <c r="D42" s="1">
        <f>COUNTIFS(Table2[Sub-Sector],Table3[[#This Row],[Sub-Sector]],Table2[1W Return vs Nifty],"&gt;=5")/Table3[[#This Row],[Count]]</f>
        <v>0.22222222222222221</v>
      </c>
      <c r="E42" s="1">
        <f>COUNTIFS(Table2[Sub-Sector],Table3[[#This Row],[Sub-Sector]],Table2[1M Return vs Nifty],"&gt;=5")/Table3[[#This Row],[Count]]</f>
        <v>0.55555555555555558</v>
      </c>
      <c r="F42" s="1">
        <f>COUNTIFS(Table2[Sub-Sector],Table3[[#This Row],[Sub-Sector]],Table2[6M Return vs Nifty],"&gt;=10")/Table3[[#This Row],[Count]]</f>
        <v>0.44444444444444442</v>
      </c>
      <c r="G42" s="1">
        <f>COUNTIFS(Table2[Sub-Sector],Table3[[#This Row],[Sub-Sector]],Table2[1Y Return vs Nifty],"&gt;=10")/Table3[[#This Row],[Count]]</f>
        <v>0.44444444444444442</v>
      </c>
      <c r="H42" s="1">
        <f>COUNTIFS(Table2[Sub-Sector],Table3[[#This Row],[Sub-Sector]],Table2[RSI Exponential â€“ 14D],"&gt;=50")/Table3[[#This Row],[Count]]</f>
        <v>0.77777777777777779</v>
      </c>
      <c r="I42" s="1">
        <f>COUNTIFS(Table2[Sub-Sector],Table3[[#This Row],[Sub-Sector]],Table2[Relative Volume],"&gt;=1")/Table3[[#This Row],[Count]]</f>
        <v>0.55555555555555558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0.55555555555555558</v>
      </c>
      <c r="M42" s="1">
        <f>COUNTIFS(Table2[Sub-Sector],Table3[[#This Row],[Sub-Sector]],Table2[% Away From Current Week High],"&lt;=0.05")/Table3[[#This Row],[Count]]</f>
        <v>0.77777777777777779</v>
      </c>
      <c r="N42" s="1">
        <f>COUNTIFS(Table2[Sub-Sector],Table3[[#This Row],[Sub-Sector]],Table2[% Away From Current Month Low],"&gt;=0.05")/Table3[[#This Row],[Count]]</f>
        <v>0.55555555555555558</v>
      </c>
      <c r="O42" s="1">
        <f>COUNTIFS(Table2[Sub-Sector],Table3[[#This Row],[Sub-Sector]],Table2[% Away From Current Month High],"&lt;=0.05")/Table3[[#This Row],[Count]]</f>
        <v>0.55555555555555558</v>
      </c>
      <c r="P42" s="1">
        <f>COUNTIFS(Table2[Sub-Sector],Table3[[#This Row],[Sub-Sector]],Table2[% Away From 52W High],"&lt;=10")/Table3[[#This Row],[Count]]</f>
        <v>0.77777777777777779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0.77777777777777779</v>
      </c>
      <c r="S42" s="1">
        <f>COUNTIFS(Table2[Sub-Sector],Table3[[#This Row],[Sub-Sector]],Table2[% Price above 50 EMA],"&gt;=0")/Table3[[#This Row],[Count]]</f>
        <v>0.77777777777777779</v>
      </c>
      <c r="T42" s="1">
        <f>COUNTIFS(Table2[Sub-Sector],Table3[[#This Row],[Sub-Sector]],Table2[% Price above 200 EMA],"&gt;=0")/Table3[[#This Row],[Count]]</f>
        <v>0.88888888888888884</v>
      </c>
      <c r="U42" s="1">
        <f>COUNTIFS(Table2[Sub-Sector],Table3[[#This Row],[Sub-Sector]],Table2[Rate of Change - Zone],"Positive")/Table3[[#This Row],[Count]]</f>
        <v>0.66666666666666663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301.5</v>
      </c>
      <c r="X42">
        <f>_xlfn.RANK.AVG(Table3[[#This Row],[Score]],Table3[Score],1)</f>
        <v>25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2">
        <f>_xlfn.RANK.AVG(Table3[[#This Row],[Score 2 ]],Table3[[Score 2 ]],1)</f>
        <v>41</v>
      </c>
    </row>
    <row r="43" spans="1:26" x14ac:dyDescent="0.3">
      <c r="A43" t="s">
        <v>588</v>
      </c>
      <c r="B43">
        <f>COUNTIFS(Table2[Sub-Sector],Table3[[#This Row],[Sub-Sector]])</f>
        <v>4</v>
      </c>
      <c r="C43" s="1">
        <f>COUNTIFS(Table2[Sub-Sector],Table3[[#This Row],[Sub-Sector]],Table2[Uptrend],"Uptrend")/Table3[[#This Row],[Count]]</f>
        <v>0.5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0.25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1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0.75</v>
      </c>
      <c r="L43" s="1">
        <f>COUNTIFS(Table2[Sub-Sector],Table3[[#This Row],[Sub-Sector]],Table2[% Away From Current Week Low],"&gt;=0.05")/Table3[[#This Row],[Count]]</f>
        <v>0.5</v>
      </c>
      <c r="M43" s="1">
        <f>COUNTIFS(Table2[Sub-Sector],Table3[[#This Row],[Sub-Sector]],Table2[% Away From Current Week High],"&lt;=0.05")/Table3[[#This Row],[Count]]</f>
        <v>0.5</v>
      </c>
      <c r="N43" s="1">
        <f>COUNTIFS(Table2[Sub-Sector],Table3[[#This Row],[Sub-Sector]],Table2[% Away From Current Month Low],"&gt;=0.05")/Table3[[#This Row],[Count]]</f>
        <v>0.5</v>
      </c>
      <c r="O43" s="1">
        <f>COUNTIFS(Table2[Sub-Sector],Table3[[#This Row],[Sub-Sector]],Table2[% Away From Current Month High],"&lt;=0.05")/Table3[[#This Row],[Count]]</f>
        <v>0.25</v>
      </c>
      <c r="P43" s="1">
        <f>COUNTIFS(Table2[Sub-Sector],Table3[[#This Row],[Sub-Sector]],Table2[% Away From 52W High],"&lt;=10")/Table3[[#This Row],[Count]]</f>
        <v>0.25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0.25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43">
        <f>_xlfn.RANK.AVG(Table3[[#This Row],[Score]],Table3[Score],1)</f>
        <v>58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3">
        <f>_xlfn.RANK.AVG(Table3[[#This Row],[Score 2 ]],Table3[[Score 2 ]],1)</f>
        <v>42</v>
      </c>
    </row>
    <row r="44" spans="1:26" x14ac:dyDescent="0.3">
      <c r="A44" t="s">
        <v>372</v>
      </c>
      <c r="B44">
        <f>COUNTIFS(Table2[Sub-Sector],Table3[[#This Row],[Sub-Sector]])</f>
        <v>6</v>
      </c>
      <c r="C44" s="1">
        <f>COUNTIFS(Table2[Sub-Sector],Table3[[#This Row],[Sub-Sector]],Table2[Uptrend],"Uptrend")/Table3[[#This Row],[Count]]</f>
        <v>0.66666666666666663</v>
      </c>
      <c r="D44" s="1">
        <f>COUNTIFS(Table2[Sub-Sector],Table3[[#This Row],[Sub-Sector]],Table2[1W Return vs Nifty],"&gt;=5")/Table3[[#This Row],[Count]]</f>
        <v>0.5</v>
      </c>
      <c r="E44" s="1">
        <f>COUNTIFS(Table2[Sub-Sector],Table3[[#This Row],[Sub-Sector]],Table2[1M Return vs Nifty],"&gt;=5")/Table3[[#This Row],[Count]]</f>
        <v>0.66666666666666663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0.33333333333333331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0.83333333333333337</v>
      </c>
      <c r="L44" s="1">
        <f>COUNTIFS(Table2[Sub-Sector],Table3[[#This Row],[Sub-Sector]],Table2[% Away From Current Week Low],"&gt;=0.05")/Table3[[#This Row],[Count]]</f>
        <v>0.66666666666666663</v>
      </c>
      <c r="M44" s="1">
        <f>COUNTIFS(Table2[Sub-Sector],Table3[[#This Row],[Sub-Sector]],Table2[% Away From Current Week High],"&lt;=0.05")/Table3[[#This Row],[Count]]</f>
        <v>0.83333333333333337</v>
      </c>
      <c r="N44" s="1">
        <f>COUNTIFS(Table2[Sub-Sector],Table3[[#This Row],[Sub-Sector]],Table2[% Away From Current Month Low],"&gt;=0.05")/Table3[[#This Row],[Count]]</f>
        <v>0.66666666666666663</v>
      </c>
      <c r="O44" s="1">
        <f>COUNTIFS(Table2[Sub-Sector],Table3[[#This Row],[Sub-Sector]],Table2[% Away From Current Month High],"&lt;=0.05")/Table3[[#This Row],[Count]]</f>
        <v>0.5</v>
      </c>
      <c r="P44" s="1">
        <f>COUNTIFS(Table2[Sub-Sector],Table3[[#This Row],[Sub-Sector]],Table2[% Away From 52W High],"&lt;=10")/Table3[[#This Row],[Count]]</f>
        <v>0.5</v>
      </c>
      <c r="Q44" s="1">
        <f>COUNTIFS(Table2[Sub-Sector],Table3[[#This Row],[Sub-Sector]],Table2[% Away From 52W Low],"&gt;=10")/Table3[[#This Row],[Count]]</f>
        <v>0.66666666666666663</v>
      </c>
      <c r="R44" s="1">
        <f>COUNTIFS(Table2[Sub-Sector],Table3[[#This Row],[Sub-Sector]],Table2[% Price above 20 EMA],"&gt;=0")/Table3[[#This Row],[Count]]</f>
        <v>0.66666666666666663</v>
      </c>
      <c r="S44" s="1">
        <f>COUNTIFS(Table2[Sub-Sector],Table3[[#This Row],[Sub-Sector]],Table2[% Price above 50 EMA],"&gt;=0")/Table3[[#This Row],[Count]]</f>
        <v>0.66666666666666663</v>
      </c>
      <c r="T44" s="1">
        <f>COUNTIFS(Table2[Sub-Sector],Table3[[#This Row],[Sub-Sector]],Table2[% Price above 200 EMA],"&gt;=0")/Table3[[#This Row],[Count]]</f>
        <v>0.66666666666666663</v>
      </c>
      <c r="U44" s="1">
        <f>COUNTIFS(Table2[Sub-Sector],Table3[[#This Row],[Sub-Sector]],Table2[Rate of Change - Zone],"Positive")/Table3[[#This Row],[Count]]</f>
        <v>0.66666666666666663</v>
      </c>
      <c r="V44" s="1">
        <f>COUNTIFS(Table2[Sub-Sector],Table3[[#This Row],[Sub-Sector]],Table2[Sharpe Ratio],"&gt;=0.10")/Table3[[#This Row],[Count]]</f>
        <v>0.16666666666666666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314.5</v>
      </c>
      <c r="X44">
        <f>_xlfn.RANK.AVG(Table3[[#This Row],[Score]],Table3[Score],1)</f>
        <v>28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4">
        <f>_xlfn.RANK.AVG(Table3[[#This Row],[Score 2 ]],Table3[[Score 2 ]],1)</f>
        <v>43.5</v>
      </c>
    </row>
    <row r="45" spans="1:26" x14ac:dyDescent="0.3">
      <c r="A45" t="s">
        <v>639</v>
      </c>
      <c r="B45">
        <f>COUNTIFS(Table2[Sub-Sector],Table3[[#This Row],[Sub-Sector]])</f>
        <v>4</v>
      </c>
      <c r="C45" s="1">
        <f>COUNTIFS(Table2[Sub-Sector],Table3[[#This Row],[Sub-Sector]],Table2[Uptrend],"Uptrend")/Table3[[#This Row],[Count]]</f>
        <v>0.5</v>
      </c>
      <c r="D45" s="1">
        <f>COUNTIFS(Table2[Sub-Sector],Table3[[#This Row],[Sub-Sector]],Table2[1W Return vs Nifty],"&gt;=5")/Table3[[#This Row],[Count]]</f>
        <v>0.75</v>
      </c>
      <c r="E45" s="1">
        <f>COUNTIFS(Table2[Sub-Sector],Table3[[#This Row],[Sub-Sector]],Table2[1M Return vs Nifty],"&gt;=5")/Table3[[#This Row],[Count]]</f>
        <v>0.5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0.75</v>
      </c>
      <c r="H45" s="1">
        <f>COUNTIFS(Table2[Sub-Sector],Table3[[#This Row],[Sub-Sector]],Table2[RSI Exponential â€“ 14D],"&gt;=50")/Table3[[#This Row],[Count]]</f>
        <v>0.25</v>
      </c>
      <c r="I45" s="1">
        <f>COUNTIFS(Table2[Sub-Sector],Table3[[#This Row],[Sub-Sector]],Table2[Relative Volume],"&gt;=1")/Table3[[#This Row],[Count]]</f>
        <v>0.5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0.75</v>
      </c>
      <c r="M45" s="1">
        <f>COUNTIFS(Table2[Sub-Sector],Table3[[#This Row],[Sub-Sector]],Table2[% Away From Current Week High],"&lt;=0.05")/Table3[[#This Row],[Count]]</f>
        <v>0.75</v>
      </c>
      <c r="N45" s="1">
        <f>COUNTIFS(Table2[Sub-Sector],Table3[[#This Row],[Sub-Sector]],Table2[% Away From Current Month Low],"&gt;=0.05")/Table3[[#This Row],[Count]]</f>
        <v>0.75</v>
      </c>
      <c r="O45" s="1">
        <f>COUNTIFS(Table2[Sub-Sector],Table3[[#This Row],[Sub-Sector]],Table2[% Away From Current Month High],"&lt;=0.05")/Table3[[#This Row],[Count]]</f>
        <v>0.5</v>
      </c>
      <c r="P45" s="1">
        <f>COUNTIFS(Table2[Sub-Sector],Table3[[#This Row],[Sub-Sector]],Table2[% Away From 52W High],"&lt;=10")/Table3[[#This Row],[Count]]</f>
        <v>0.25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0.25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0.25</v>
      </c>
      <c r="V45" s="1">
        <f>COUNTIFS(Table2[Sub-Sector],Table3[[#This Row],[Sub-Sector]],Table2[Sharpe Ratio],"&gt;=0.10")/Table3[[#This Row],[Count]]</f>
        <v>0.25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45">
        <f>_xlfn.RANK.AVG(Table3[[#This Row],[Score]],Table3[Score],1)</f>
        <v>38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5">
        <f>_xlfn.RANK.AVG(Table3[[#This Row],[Score 2 ]],Table3[[Score 2 ]],1)</f>
        <v>43.5</v>
      </c>
    </row>
    <row r="46" spans="1:26" x14ac:dyDescent="0.3">
      <c r="A46" t="s">
        <v>708</v>
      </c>
      <c r="B46">
        <f>COUNTIFS(Table2[Sub-Sector],Table3[[#This Row],[Sub-Sector]])</f>
        <v>5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0.2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0.6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0.2</v>
      </c>
      <c r="I46" s="1">
        <f>COUNTIFS(Table2[Sub-Sector],Table3[[#This Row],[Sub-Sector]],Table2[Relative Volume],"&gt;=1")/Table3[[#This Row],[Count]]</f>
        <v>0.2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0.2</v>
      </c>
      <c r="M46" s="1">
        <f>COUNTIFS(Table2[Sub-Sector],Table3[[#This Row],[Sub-Sector]],Table2[% Away From Current Week High],"&lt;=0.05")/Table3[[#This Row],[Count]]</f>
        <v>0.2</v>
      </c>
      <c r="N46" s="1">
        <f>COUNTIFS(Table2[Sub-Sector],Table3[[#This Row],[Sub-Sector]],Table2[% Away From Current Month Low],"&gt;=0.05")/Table3[[#This Row],[Count]]</f>
        <v>0.2</v>
      </c>
      <c r="O46" s="1">
        <f>COUNTIFS(Table2[Sub-Sector],Table3[[#This Row],[Sub-Sector]],Table2[% Away From Current Month High],"&lt;=0.05")/Table3[[#This Row],[Count]]</f>
        <v>0.2</v>
      </c>
      <c r="P46" s="1">
        <f>COUNTIFS(Table2[Sub-Sector],Table3[[#This Row],[Sub-Sector]],Table2[% Away From 52W High],"&lt;=10")/Table3[[#This Row],[Count]]</f>
        <v>0.2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0.2</v>
      </c>
      <c r="S46" s="1">
        <f>COUNTIFS(Table2[Sub-Sector],Table3[[#This Row],[Sub-Sector]],Table2[% Price above 50 EMA],"&gt;=0")/Table3[[#This Row],[Count]]</f>
        <v>0.4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0.2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46">
        <f>_xlfn.RANK.AVG(Table3[[#This Row],[Score]],Table3[Score],1)</f>
        <v>44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6">
        <f>_xlfn.RANK.AVG(Table3[[#This Row],[Score 2 ]],Table3[[Score 2 ]],1)</f>
        <v>45</v>
      </c>
    </row>
    <row r="47" spans="1:26" x14ac:dyDescent="0.3">
      <c r="A47" t="s">
        <v>1235</v>
      </c>
      <c r="B47">
        <f>COUNTIFS(Table2[Sub-Sector],Table3[[#This Row],[Sub-Sector]])</f>
        <v>2</v>
      </c>
      <c r="C47" s="1">
        <f>COUNTIFS(Table2[Sub-Sector],Table3[[#This Row],[Sub-Sector]],Table2[Uptrend],"Uptrend")/Table3[[#This Row],[Count]]</f>
        <v>0.5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0.5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0.5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0.5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47">
        <f>_xlfn.RANK.AVG(Table3[[#This Row],[Score]],Table3[Score],1)</f>
        <v>79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7">
        <f>_xlfn.RANK.AVG(Table3[[#This Row],[Score 2 ]],Table3[[Score 2 ]],1)</f>
        <v>46</v>
      </c>
    </row>
    <row r="48" spans="1:26" x14ac:dyDescent="0.3">
      <c r="A48" t="s">
        <v>965</v>
      </c>
      <c r="B48">
        <f>COUNTIFS(Table2[Sub-Sector],Table3[[#This Row],[Sub-Sector]])</f>
        <v>2</v>
      </c>
      <c r="C48" s="1">
        <f>COUNTIFS(Table2[Sub-Sector],Table3[[#This Row],[Sub-Sector]],Table2[Uptrend],"Uptrend")/Table3[[#This Row],[Count]]</f>
        <v>0.5</v>
      </c>
      <c r="D48" s="1">
        <f>COUNTIFS(Table2[Sub-Sector],Table3[[#This Row],[Sub-Sector]],Table2[1W Return vs Nifty],"&gt;=5")/Table3[[#This Row],[Count]]</f>
        <v>0.5</v>
      </c>
      <c r="E48" s="1">
        <f>COUNTIFS(Table2[Sub-Sector],Table3[[#This Row],[Sub-Sector]],Table2[1M Return vs Nifty],"&gt;=5")/Table3[[#This Row],[Count]]</f>
        <v>0.5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0.5</v>
      </c>
      <c r="H48" s="1">
        <f>COUNTIFS(Table2[Sub-Sector],Table3[[#This Row],[Sub-Sector]],Table2[RSI Exponential â€“ 14D],"&gt;=50")/Table3[[#This Row],[Count]]</f>
        <v>0.5</v>
      </c>
      <c r="I48" s="1">
        <f>COUNTIFS(Table2[Sub-Sector],Table3[[#This Row],[Sub-Sector]],Table2[Relative Volume],"&gt;=1")/Table3[[#This Row],[Count]]</f>
        <v>0.5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0.5</v>
      </c>
      <c r="L48" s="1">
        <f>COUNTIFS(Table2[Sub-Sector],Table3[[#This Row],[Sub-Sector]],Table2[% Away From Current Week Low],"&gt;=0.05")/Table3[[#This Row],[Count]]</f>
        <v>0.5</v>
      </c>
      <c r="M48" s="1">
        <f>COUNTIFS(Table2[Sub-Sector],Table3[[#This Row],[Sub-Sector]],Table2[% Away From Current Week High],"&lt;=0.05")/Table3[[#This Row],[Count]]</f>
        <v>0</v>
      </c>
      <c r="N48" s="1">
        <f>COUNTIFS(Table2[Sub-Sector],Table3[[#This Row],[Sub-Sector]],Table2[% Away From Current Month Low],"&gt;=0.05")/Table3[[#This Row],[Count]]</f>
        <v>0.5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0.5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0.5</v>
      </c>
      <c r="S48" s="1">
        <f>COUNTIFS(Table2[Sub-Sector],Table3[[#This Row],[Sub-Sector]],Table2[% Price above 50 EMA],"&gt;=0")/Table3[[#This Row],[Count]]</f>
        <v>0.5</v>
      </c>
      <c r="T48" s="1">
        <f>COUNTIFS(Table2[Sub-Sector],Table3[[#This Row],[Sub-Sector]],Table2[% Price above 200 EMA],"&gt;=0")/Table3[[#This Row],[Count]]</f>
        <v>0.5</v>
      </c>
      <c r="U48" s="1">
        <f>COUNTIFS(Table2[Sub-Sector],Table3[[#This Row],[Sub-Sector]],Table2[Rate of Change - Zone],"Positive")/Table3[[#This Row],[Count]]</f>
        <v>0.5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48">
        <f>_xlfn.RANK.AVG(Table3[[#This Row],[Score]],Table3[Score],1)</f>
        <v>41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8">
        <f>_xlfn.RANK.AVG(Table3[[#This Row],[Score 2 ]],Table3[[Score 2 ]],1)</f>
        <v>47.5</v>
      </c>
    </row>
    <row r="49" spans="1:26" x14ac:dyDescent="0.3">
      <c r="A49" t="s">
        <v>369</v>
      </c>
      <c r="B49">
        <f>COUNTIFS(Table2[Sub-Sector],Table3[[#This Row],[Sub-Sector]])</f>
        <v>2</v>
      </c>
      <c r="C49" s="1">
        <f>COUNTIFS(Table2[Sub-Sector],Table3[[#This Row],[Sub-Sector]],Table2[Uptrend],"Uptrend")/Table3[[#This Row],[Count]]</f>
        <v>0.5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0.5</v>
      </c>
      <c r="G49" s="1">
        <f>COUNTIFS(Table2[Sub-Sector],Table3[[#This Row],[Sub-Sector]],Table2[1Y Return vs Nifty],"&gt;=10")/Table3[[#This Row],[Count]]</f>
        <v>0.5</v>
      </c>
      <c r="H49" s="1">
        <f>COUNTIFS(Table2[Sub-Sector],Table3[[#This Row],[Sub-Sector]],Table2[RSI Exponential â€“ 14D],"&gt;=50")/Table3[[#This Row],[Count]]</f>
        <v>0.5</v>
      </c>
      <c r="I49" s="1">
        <f>COUNTIFS(Table2[Sub-Sector],Table3[[#This Row],[Sub-Sector]],Table2[Relative Volume],"&gt;=1")/Table3[[#This Row],[Count]]</f>
        <v>0.5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0.5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0.5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0.5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49">
        <f>_xlfn.RANK.AVG(Table3[[#This Row],[Score]],Table3[Score],1)</f>
        <v>80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9">
        <f>_xlfn.RANK.AVG(Table3[[#This Row],[Score 2 ]],Table3[[Score 2 ]],1)</f>
        <v>47.5</v>
      </c>
    </row>
    <row r="50" spans="1:26" x14ac:dyDescent="0.3">
      <c r="A50" t="s">
        <v>491</v>
      </c>
      <c r="B50">
        <f>COUNTIFS(Table2[Sub-Sector],Table3[[#This Row],[Sub-Sector]])</f>
        <v>4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0.25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0.75</v>
      </c>
      <c r="H50" s="1">
        <f>COUNTIFS(Table2[Sub-Sector],Table3[[#This Row],[Sub-Sector]],Table2[RSI Exponential â€“ 14D],"&gt;=50")/Table3[[#This Row],[Count]]</f>
        <v>0.25</v>
      </c>
      <c r="I50" s="1">
        <f>COUNTIFS(Table2[Sub-Sector],Table3[[#This Row],[Sub-Sector]],Table2[Relative Volume],"&gt;=1")/Table3[[#This Row],[Count]]</f>
        <v>0.25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0.5</v>
      </c>
      <c r="M50" s="1">
        <f>COUNTIFS(Table2[Sub-Sector],Table3[[#This Row],[Sub-Sector]],Table2[% Away From Current Week High],"&lt;=0.05")/Table3[[#This Row],[Count]]</f>
        <v>0.5</v>
      </c>
      <c r="N50" s="1">
        <f>COUNTIFS(Table2[Sub-Sector],Table3[[#This Row],[Sub-Sector]],Table2[% Away From Current Month Low],"&gt;=0.05")/Table3[[#This Row],[Count]]</f>
        <v>0.5</v>
      </c>
      <c r="O50" s="1">
        <f>COUNTIFS(Table2[Sub-Sector],Table3[[#This Row],[Sub-Sector]],Table2[% Away From Current Month High],"&lt;=0.05")/Table3[[#This Row],[Count]]</f>
        <v>0.25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0.25</v>
      </c>
      <c r="S50" s="1">
        <f>COUNTIFS(Table2[Sub-Sector],Table3[[#This Row],[Sub-Sector]],Table2[% Price above 50 EMA],"&gt;=0")/Table3[[#This Row],[Count]]</f>
        <v>0.75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0.5</v>
      </c>
      <c r="V50" s="1">
        <f>COUNTIFS(Table2[Sub-Sector],Table3[[#This Row],[Sub-Sector]],Table2[Sharpe Ratio],"&gt;=0.10")/Table3[[#This Row],[Count]]</f>
        <v>0.5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50">
        <f>_xlfn.RANK.AVG(Table3[[#This Row],[Score]],Table3[Score],1)</f>
        <v>46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0">
        <f>_xlfn.RANK.AVG(Table3[[#This Row],[Score 2 ]],Table3[[Score 2 ]],1)</f>
        <v>49</v>
      </c>
    </row>
    <row r="51" spans="1:26" x14ac:dyDescent="0.3">
      <c r="A51" t="s">
        <v>467</v>
      </c>
      <c r="B51">
        <f>COUNTIFS(Table2[Sub-Sector],Table3[[#This Row],[Sub-Sector]])</f>
        <v>11</v>
      </c>
      <c r="C51" s="1">
        <f>COUNTIFS(Table2[Sub-Sector],Table3[[#This Row],[Sub-Sector]],Table2[Uptrend],"Uptrend")/Table3[[#This Row],[Count]]</f>
        <v>0.72727272727272729</v>
      </c>
      <c r="D51" s="1">
        <f>COUNTIFS(Table2[Sub-Sector],Table3[[#This Row],[Sub-Sector]],Table2[1W Return vs Nifty],"&gt;=5")/Table3[[#This Row],[Count]]</f>
        <v>0.36363636363636365</v>
      </c>
      <c r="E51" s="1">
        <f>COUNTIFS(Table2[Sub-Sector],Table3[[#This Row],[Sub-Sector]],Table2[1M Return vs Nifty],"&gt;=5")/Table3[[#This Row],[Count]]</f>
        <v>0.45454545454545453</v>
      </c>
      <c r="F51" s="1">
        <f>COUNTIFS(Table2[Sub-Sector],Table3[[#This Row],[Sub-Sector]],Table2[6M Return vs Nifty],"&gt;=10")/Table3[[#This Row],[Count]]</f>
        <v>0.36363636363636365</v>
      </c>
      <c r="G51" s="1">
        <f>COUNTIFS(Table2[Sub-Sector],Table3[[#This Row],[Sub-Sector]],Table2[1Y Return vs Nifty],"&gt;=10")/Table3[[#This Row],[Count]]</f>
        <v>0.45454545454545453</v>
      </c>
      <c r="H51" s="1">
        <f>COUNTIFS(Table2[Sub-Sector],Table3[[#This Row],[Sub-Sector]],Table2[RSI Exponential â€“ 14D],"&gt;=50")/Table3[[#This Row],[Count]]</f>
        <v>0.27272727272727271</v>
      </c>
      <c r="I51" s="1">
        <f>COUNTIFS(Table2[Sub-Sector],Table3[[#This Row],[Sub-Sector]],Table2[Relative Volume],"&gt;=1")/Table3[[#This Row],[Count]]</f>
        <v>0.63636363636363635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0.36363636363636365</v>
      </c>
      <c r="M51" s="1">
        <f>COUNTIFS(Table2[Sub-Sector],Table3[[#This Row],[Sub-Sector]],Table2[% Away From Current Week High],"&lt;=0.05")/Table3[[#This Row],[Count]]</f>
        <v>0.54545454545454541</v>
      </c>
      <c r="N51" s="1">
        <f>COUNTIFS(Table2[Sub-Sector],Table3[[#This Row],[Sub-Sector]],Table2[% Away From Current Month Low],"&gt;=0.05")/Table3[[#This Row],[Count]]</f>
        <v>0.36363636363636365</v>
      </c>
      <c r="O51" s="1">
        <f>COUNTIFS(Table2[Sub-Sector],Table3[[#This Row],[Sub-Sector]],Table2[% Away From Current Month High],"&lt;=0.05")/Table3[[#This Row],[Count]]</f>
        <v>9.0909090909090912E-2</v>
      </c>
      <c r="P51" s="1">
        <f>COUNTIFS(Table2[Sub-Sector],Table3[[#This Row],[Sub-Sector]],Table2[% Away From 52W High],"&lt;=10")/Table3[[#This Row],[Count]]</f>
        <v>0.36363636363636365</v>
      </c>
      <c r="Q51" s="1">
        <f>COUNTIFS(Table2[Sub-Sector],Table3[[#This Row],[Sub-Sector]],Table2[% Away From 52W Low],"&gt;=10")/Table3[[#This Row],[Count]]</f>
        <v>0.90909090909090906</v>
      </c>
      <c r="R51" s="1">
        <f>COUNTIFS(Table2[Sub-Sector],Table3[[#This Row],[Sub-Sector]],Table2[% Price above 20 EMA],"&gt;=0")/Table3[[#This Row],[Count]]</f>
        <v>0.36363636363636365</v>
      </c>
      <c r="S51" s="1">
        <f>COUNTIFS(Table2[Sub-Sector],Table3[[#This Row],[Sub-Sector]],Table2[% Price above 50 EMA],"&gt;=0")/Table3[[#This Row],[Count]]</f>
        <v>0.81818181818181823</v>
      </c>
      <c r="T51" s="1">
        <f>COUNTIFS(Table2[Sub-Sector],Table3[[#This Row],[Sub-Sector]],Table2[% Price above 200 EMA],"&gt;=0")/Table3[[#This Row],[Count]]</f>
        <v>0.72727272727272729</v>
      </c>
      <c r="U51" s="1">
        <f>COUNTIFS(Table2[Sub-Sector],Table3[[#This Row],[Sub-Sector]],Table2[Rate of Change - Zone],"Positive")/Table3[[#This Row],[Count]]</f>
        <v>0.63636363636363635</v>
      </c>
      <c r="V51" s="1">
        <f>COUNTIFS(Table2[Sub-Sector],Table3[[#This Row],[Sub-Sector]],Table2[Sharpe Ratio],"&gt;=0.10")/Table3[[#This Row],[Count]]</f>
        <v>0.36363636363636365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333.5</v>
      </c>
      <c r="X51">
        <f>_xlfn.RANK.AVG(Table3[[#This Row],[Score]],Table3[Score],1)</f>
        <v>34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1">
        <f>_xlfn.RANK.AVG(Table3[[#This Row],[Score 2 ]],Table3[[Score 2 ]],1)</f>
        <v>50.5</v>
      </c>
    </row>
    <row r="52" spans="1:26" x14ac:dyDescent="0.3">
      <c r="A52" t="s">
        <v>219</v>
      </c>
      <c r="B52">
        <f>COUNTIFS(Table2[Sub-Sector],Table3[[#This Row],[Sub-Sector]])</f>
        <v>3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0.66666666666666663</v>
      </c>
      <c r="F52" s="1">
        <f>COUNTIFS(Table2[Sub-Sector],Table3[[#This Row],[Sub-Sector]],Table2[6M Return vs Nifty],"&gt;=10")/Table3[[#This Row],[Count]]</f>
        <v>0.33333333333333331</v>
      </c>
      <c r="G52" s="1">
        <f>COUNTIFS(Table2[Sub-Sector],Table3[[#This Row],[Sub-Sector]],Table2[1Y Return vs Nifty],"&gt;=10")/Table3[[#This Row],[Count]]</f>
        <v>0.66666666666666663</v>
      </c>
      <c r="H52" s="1">
        <f>COUNTIFS(Table2[Sub-Sector],Table3[[#This Row],[Sub-Sector]],Table2[RSI Exponential â€“ 14D],"&gt;=50")/Table3[[#This Row],[Count]]</f>
        <v>0.66666666666666663</v>
      </c>
      <c r="I52" s="1">
        <f>COUNTIFS(Table2[Sub-Sector],Table3[[#This Row],[Sub-Sector]],Table2[Relative Volume],"&gt;=1")/Table3[[#This Row],[Count]]</f>
        <v>0.33333333333333331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0.66666666666666663</v>
      </c>
      <c r="L52" s="1">
        <f>COUNTIFS(Table2[Sub-Sector],Table3[[#This Row],[Sub-Sector]],Table2[% Away From Current Week Low],"&gt;=0.05")/Table3[[#This Row],[Count]]</f>
        <v>0.66666666666666663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0.66666666666666663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0.66666666666666663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0.66666666666666663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52">
        <f>_xlfn.RANK.AVG(Table3[[#This Row],[Score]],Table3[Score],1)</f>
        <v>37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2">
        <f>_xlfn.RANK.AVG(Table3[[#This Row],[Score 2 ]],Table3[[Score 2 ]],1)</f>
        <v>50.5</v>
      </c>
    </row>
    <row r="53" spans="1:26" x14ac:dyDescent="0.3">
      <c r="A53" t="s">
        <v>121</v>
      </c>
      <c r="B53">
        <f>COUNTIFS(Table2[Sub-Sector],Table3[[#This Row],[Sub-Sector]])</f>
        <v>8</v>
      </c>
      <c r="C53" s="1">
        <f>COUNTIFS(Table2[Sub-Sector],Table3[[#This Row],[Sub-Sector]],Table2[Uptrend],"Uptrend")/Table3[[#This Row],[Count]]</f>
        <v>0.75</v>
      </c>
      <c r="D53" s="1">
        <f>COUNTIFS(Table2[Sub-Sector],Table3[[#This Row],[Sub-Sector]],Table2[1W Return vs Nifty],"&gt;=5")/Table3[[#This Row],[Count]]</f>
        <v>0.375</v>
      </c>
      <c r="E53" s="1">
        <f>COUNTIFS(Table2[Sub-Sector],Table3[[#This Row],[Sub-Sector]],Table2[1M Return vs Nifty],"&gt;=5")/Table3[[#This Row],[Count]]</f>
        <v>0.5</v>
      </c>
      <c r="F53" s="1">
        <f>COUNTIFS(Table2[Sub-Sector],Table3[[#This Row],[Sub-Sector]],Table2[6M Return vs Nifty],"&gt;=10")/Table3[[#This Row],[Count]]</f>
        <v>0.375</v>
      </c>
      <c r="G53" s="1">
        <f>COUNTIFS(Table2[Sub-Sector],Table3[[#This Row],[Sub-Sector]],Table2[1Y Return vs Nifty],"&gt;=10")/Table3[[#This Row],[Count]]</f>
        <v>0.625</v>
      </c>
      <c r="H53" s="1">
        <f>COUNTIFS(Table2[Sub-Sector],Table3[[#This Row],[Sub-Sector]],Table2[RSI Exponential â€“ 14D],"&gt;=50")/Table3[[#This Row],[Count]]</f>
        <v>0.375</v>
      </c>
      <c r="I53" s="1">
        <f>COUNTIFS(Table2[Sub-Sector],Table3[[#This Row],[Sub-Sector]],Table2[Relative Volume],"&gt;=1")/Table3[[#This Row],[Count]]</f>
        <v>0.625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0.875</v>
      </c>
      <c r="L53" s="1">
        <f>COUNTIFS(Table2[Sub-Sector],Table3[[#This Row],[Sub-Sector]],Table2[% Away From Current Week Low],"&gt;=0.05")/Table3[[#This Row],[Count]]</f>
        <v>0.375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0.375</v>
      </c>
      <c r="O53" s="1">
        <f>COUNTIFS(Table2[Sub-Sector],Table3[[#This Row],[Sub-Sector]],Table2[% Away From Current Month High],"&lt;=0.05")/Table3[[#This Row],[Count]]</f>
        <v>0.625</v>
      </c>
      <c r="P53" s="1">
        <f>COUNTIFS(Table2[Sub-Sector],Table3[[#This Row],[Sub-Sector]],Table2[% Away From 52W High],"&lt;=10")/Table3[[#This Row],[Count]]</f>
        <v>0.5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0.5</v>
      </c>
      <c r="S53" s="1">
        <f>COUNTIFS(Table2[Sub-Sector],Table3[[#This Row],[Sub-Sector]],Table2[% Price above 50 EMA],"&gt;=0")/Table3[[#This Row],[Count]]</f>
        <v>0.75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0.375</v>
      </c>
      <c r="V53" s="1">
        <f>COUNTIFS(Table2[Sub-Sector],Table3[[#This Row],[Sub-Sector]],Table2[Sharpe Ratio],"&gt;=0.10")/Table3[[#This Row],[Count]]</f>
        <v>0.125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53">
        <f>_xlfn.RANK.AVG(Table3[[#This Row],[Score]],Table3[Score],1)</f>
        <v>31.5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3">
        <f>_xlfn.RANK.AVG(Table3[[#This Row],[Score 2 ]],Table3[[Score 2 ]],1)</f>
        <v>52</v>
      </c>
    </row>
    <row r="54" spans="1:26" x14ac:dyDescent="0.3">
      <c r="A54" t="s">
        <v>833</v>
      </c>
      <c r="B54">
        <f>COUNTIFS(Table2[Sub-Sector],Table3[[#This Row],[Sub-Sector]])</f>
        <v>2</v>
      </c>
      <c r="C54" s="1">
        <f>COUNTIFS(Table2[Sub-Sector],Table3[[#This Row],[Sub-Sector]],Table2[Uptrend],"Uptrend")/Table3[[#This Row],[Count]]</f>
        <v>0.5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0.5</v>
      </c>
      <c r="G54" s="1">
        <f>COUNTIFS(Table2[Sub-Sector],Table3[[#This Row],[Sub-Sector]],Table2[1Y Return vs Nifty],"&gt;=10")/Table3[[#This Row],[Count]]</f>
        <v>0.5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0.5</v>
      </c>
      <c r="M54" s="1">
        <f>COUNTIFS(Table2[Sub-Sector],Table3[[#This Row],[Sub-Sector]],Table2[% Away From Current Week High],"&lt;=0.05")/Table3[[#This Row],[Count]]</f>
        <v>0.5</v>
      </c>
      <c r="N54" s="1">
        <f>COUNTIFS(Table2[Sub-Sector],Table3[[#This Row],[Sub-Sector]],Table2[% Away From Current Month Low],"&gt;=0.05")/Table3[[#This Row],[Count]]</f>
        <v>0.5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0.5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0.5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0.5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54">
        <f>_xlfn.RANK.AVG(Table3[[#This Row],[Score]],Table3[Score],1)</f>
        <v>86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4">
        <f>_xlfn.RANK.AVG(Table3[[#This Row],[Score 2 ]],Table3[[Score 2 ]],1)</f>
        <v>53</v>
      </c>
    </row>
    <row r="55" spans="1:26" x14ac:dyDescent="0.3">
      <c r="A55" t="s">
        <v>277</v>
      </c>
      <c r="B55">
        <f>COUNTIFS(Table2[Sub-Sector],Table3[[#This Row],[Sub-Sector]])</f>
        <v>3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0.33333333333333331</v>
      </c>
      <c r="L55" s="1">
        <f>COUNTIFS(Table2[Sub-Sector],Table3[[#This Row],[Sub-Sector]],Table2[% Away From Current Week Low],"&gt;=0.05")/Table3[[#This Row],[Count]]</f>
        <v>1</v>
      </c>
      <c r="M55" s="1">
        <f>COUNTIFS(Table2[Sub-Sector],Table3[[#This Row],[Sub-Sector]],Table2[% Away From Current Week High],"&lt;=0.05")/Table3[[#This Row],[Count]]</f>
        <v>0.33333333333333331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55">
        <f>_xlfn.RANK.AVG(Table3[[#This Row],[Score]],Table3[Score],1)</f>
        <v>63.5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5">
        <f>_xlfn.RANK.AVG(Table3[[#This Row],[Score 2 ]],Table3[[Score 2 ]],1)</f>
        <v>55.5</v>
      </c>
    </row>
    <row r="56" spans="1:26" x14ac:dyDescent="0.3">
      <c r="A56" t="s">
        <v>232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1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1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56">
        <f>_xlfn.RANK.AVG(Table3[[#This Row],[Score]],Table3[Score],1)</f>
        <v>39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6">
        <f>_xlfn.RANK.AVG(Table3[[#This Row],[Score 2 ]],Table3[[Score 2 ]],1)</f>
        <v>55.5</v>
      </c>
    </row>
    <row r="57" spans="1:26" x14ac:dyDescent="0.3">
      <c r="A57" t="s">
        <v>176</v>
      </c>
      <c r="B57">
        <f>COUNTIFS(Table2[Sub-Sector],Table3[[#This Row],[Sub-Sector]])</f>
        <v>8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0.375</v>
      </c>
      <c r="E57" s="1">
        <f>COUNTIFS(Table2[Sub-Sector],Table3[[#This Row],[Sub-Sector]],Table2[1M Return vs Nifty],"&gt;=5")/Table3[[#This Row],[Count]]</f>
        <v>0.625</v>
      </c>
      <c r="F57" s="1">
        <f>COUNTIFS(Table2[Sub-Sector],Table3[[#This Row],[Sub-Sector]],Table2[6M Return vs Nifty],"&gt;=10")/Table3[[#This Row],[Count]]</f>
        <v>0.5</v>
      </c>
      <c r="G57" s="1">
        <f>COUNTIFS(Table2[Sub-Sector],Table3[[#This Row],[Sub-Sector]],Table2[1Y Return vs Nifty],"&gt;=10")/Table3[[#This Row],[Count]]</f>
        <v>0.5</v>
      </c>
      <c r="H57" s="1">
        <f>COUNTIFS(Table2[Sub-Sector],Table3[[#This Row],[Sub-Sector]],Table2[RSI Exponential â€“ 14D],"&gt;=50")/Table3[[#This Row],[Count]]</f>
        <v>0.625</v>
      </c>
      <c r="I57" s="1">
        <f>COUNTIFS(Table2[Sub-Sector],Table3[[#This Row],[Sub-Sector]],Table2[Relative Volume],"&gt;=1")/Table3[[#This Row],[Count]]</f>
        <v>0.375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0.5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0.5</v>
      </c>
      <c r="O57" s="1">
        <f>COUNTIFS(Table2[Sub-Sector],Table3[[#This Row],[Sub-Sector]],Table2[% Away From Current Month High],"&lt;=0.05")/Table3[[#This Row],[Count]]</f>
        <v>0.875</v>
      </c>
      <c r="P57" s="1">
        <f>COUNTIFS(Table2[Sub-Sector],Table3[[#This Row],[Sub-Sector]],Table2[% Away From 52W High],"&lt;=10")/Table3[[#This Row],[Count]]</f>
        <v>0.875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0.75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0.5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57">
        <f>_xlfn.RANK.AVG(Table3[[#This Row],[Score]],Table3[Score],1)</f>
        <v>22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7">
        <f>_xlfn.RANK.AVG(Table3[[#This Row],[Score 2 ]],Table3[[Score 2 ]],1)</f>
        <v>55.5</v>
      </c>
    </row>
    <row r="58" spans="1:26" x14ac:dyDescent="0.3">
      <c r="A58" t="s">
        <v>159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1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58">
        <f>_xlfn.RANK.AVG(Table3[[#This Row],[Score]],Table3[Score],1)</f>
        <v>63.5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8">
        <f>_xlfn.RANK.AVG(Table3[[#This Row],[Score 2 ]],Table3[[Score 2 ]],1)</f>
        <v>55.5</v>
      </c>
    </row>
    <row r="59" spans="1:26" x14ac:dyDescent="0.3">
      <c r="A59" t="s">
        <v>144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59">
        <f>_xlfn.RANK.AVG(Table3[[#This Row],[Score]],Table3[Score],1)</f>
        <v>65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59">
        <f>_xlfn.RANK.AVG(Table3[[#This Row],[Score 2 ]],Table3[[Score 2 ]],1)</f>
        <v>58</v>
      </c>
    </row>
    <row r="60" spans="1:26" x14ac:dyDescent="0.3">
      <c r="A60" t="s">
        <v>509</v>
      </c>
      <c r="B60">
        <f>COUNTIFS(Table2[Sub-Sector],Table3[[#This Row],[Sub-Sector]])</f>
        <v>2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0.5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0.5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0.5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0.5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0.5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0.5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60">
        <f>_xlfn.RANK.AVG(Table3[[#This Row],[Score]],Table3[Score],1)</f>
        <v>66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0">
        <f>_xlfn.RANK.AVG(Table3[[#This Row],[Score 2 ]],Table3[[Score 2 ]],1)</f>
        <v>59</v>
      </c>
    </row>
    <row r="61" spans="1:26" x14ac:dyDescent="0.3">
      <c r="A61" t="s">
        <v>179</v>
      </c>
      <c r="B61">
        <f>COUNTIFS(Table2[Sub-Sector],Table3[[#This Row],[Sub-Sector]])</f>
        <v>6</v>
      </c>
      <c r="C61" s="1">
        <f>COUNTIFS(Table2[Sub-Sector],Table3[[#This Row],[Sub-Sector]],Table2[Uptrend],"Uptrend")/Table3[[#This Row],[Count]]</f>
        <v>0.83333333333333337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0.66666666666666663</v>
      </c>
      <c r="F61" s="1">
        <f>COUNTIFS(Table2[Sub-Sector],Table3[[#This Row],[Sub-Sector]],Table2[6M Return vs Nifty],"&gt;=10")/Table3[[#This Row],[Count]]</f>
        <v>0.5</v>
      </c>
      <c r="G61" s="1">
        <f>COUNTIFS(Table2[Sub-Sector],Table3[[#This Row],[Sub-Sector]],Table2[1Y Return vs Nifty],"&gt;=10")/Table3[[#This Row],[Count]]</f>
        <v>0.5</v>
      </c>
      <c r="H61" s="1">
        <f>COUNTIFS(Table2[Sub-Sector],Table3[[#This Row],[Sub-Sector]],Table2[RSI Exponential â€“ 14D],"&gt;=50")/Table3[[#This Row],[Count]]</f>
        <v>0.5</v>
      </c>
      <c r="I61" s="1">
        <f>COUNTIFS(Table2[Sub-Sector],Table3[[#This Row],[Sub-Sector]],Table2[Relative Volume],"&gt;=1")/Table3[[#This Row],[Count]]</f>
        <v>0.16666666666666666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0.16666666666666666</v>
      </c>
      <c r="M61" s="1">
        <f>COUNTIFS(Table2[Sub-Sector],Table3[[#This Row],[Sub-Sector]],Table2[% Away From Current Week High],"&lt;=0.05")/Table3[[#This Row],[Count]]</f>
        <v>0.83333333333333337</v>
      </c>
      <c r="N61" s="1">
        <f>COUNTIFS(Table2[Sub-Sector],Table3[[#This Row],[Sub-Sector]],Table2[% Away From Current Month Low],"&gt;=0.05")/Table3[[#This Row],[Count]]</f>
        <v>0.16666666666666666</v>
      </c>
      <c r="O61" s="1">
        <f>COUNTIFS(Table2[Sub-Sector],Table3[[#This Row],[Sub-Sector]],Table2[% Away From Current Month High],"&lt;=0.05")/Table3[[#This Row],[Count]]</f>
        <v>0.5</v>
      </c>
      <c r="P61" s="1">
        <f>COUNTIFS(Table2[Sub-Sector],Table3[[#This Row],[Sub-Sector]],Table2[% Away From 52W High],"&lt;=10")/Table3[[#This Row],[Count]]</f>
        <v>0.5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0.5</v>
      </c>
      <c r="S61" s="1">
        <f>COUNTIFS(Table2[Sub-Sector],Table3[[#This Row],[Sub-Sector]],Table2[% Price above 50 EMA],"&gt;=0")/Table3[[#This Row],[Count]]</f>
        <v>0.66666666666666663</v>
      </c>
      <c r="T61" s="1">
        <f>COUNTIFS(Table2[Sub-Sector],Table3[[#This Row],[Sub-Sector]],Table2[% Price above 200 EMA],"&gt;=0")/Table3[[#This Row],[Count]]</f>
        <v>0.83333333333333337</v>
      </c>
      <c r="U61" s="1">
        <f>COUNTIFS(Table2[Sub-Sector],Table3[[#This Row],[Sub-Sector]],Table2[Rate of Change - Zone],"Positive")/Table3[[#This Row],[Count]]</f>
        <v>0.66666666666666663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61">
        <f>_xlfn.RANK.AVG(Table3[[#This Row],[Score]],Table3[Score],1)</f>
        <v>48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1">
        <f>_xlfn.RANK.AVG(Table3[[#This Row],[Score 2 ]],Table3[[Score 2 ]],1)</f>
        <v>60</v>
      </c>
    </row>
    <row r="62" spans="1:26" x14ac:dyDescent="0.3">
      <c r="A62" t="s">
        <v>138</v>
      </c>
      <c r="B62">
        <f>COUNTIFS(Table2[Sub-Sector],Table3[[#This Row],[Sub-Sector]])</f>
        <v>20</v>
      </c>
      <c r="C62" s="1">
        <f>COUNTIFS(Table2[Sub-Sector],Table3[[#This Row],[Sub-Sector]],Table2[Uptrend],"Uptrend")/Table3[[#This Row],[Count]]</f>
        <v>0.55000000000000004</v>
      </c>
      <c r="D62" s="1">
        <f>COUNTIFS(Table2[Sub-Sector],Table3[[#This Row],[Sub-Sector]],Table2[1W Return vs Nifty],"&gt;=5")/Table3[[#This Row],[Count]]</f>
        <v>0.05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0.45</v>
      </c>
      <c r="G62" s="1">
        <f>COUNTIFS(Table2[Sub-Sector],Table3[[#This Row],[Sub-Sector]],Table2[1Y Return vs Nifty],"&gt;=10")/Table3[[#This Row],[Count]]</f>
        <v>0.85</v>
      </c>
      <c r="H62" s="1">
        <f>COUNTIFS(Table2[Sub-Sector],Table3[[#This Row],[Sub-Sector]],Table2[RSI Exponential â€“ 14D],"&gt;=50")/Table3[[#This Row],[Count]]</f>
        <v>0.15</v>
      </c>
      <c r="I62" s="1">
        <f>COUNTIFS(Table2[Sub-Sector],Table3[[#This Row],[Sub-Sector]],Table2[Relative Volume],"&gt;=1")/Table3[[#This Row],[Count]]</f>
        <v>0.3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0.3</v>
      </c>
      <c r="M62" s="1">
        <f>COUNTIFS(Table2[Sub-Sector],Table3[[#This Row],[Sub-Sector]],Table2[% Away From Current Week High],"&lt;=0.05")/Table3[[#This Row],[Count]]</f>
        <v>0.7</v>
      </c>
      <c r="N62" s="1">
        <f>COUNTIFS(Table2[Sub-Sector],Table3[[#This Row],[Sub-Sector]],Table2[% Away From Current Month Low],"&gt;=0.05")/Table3[[#This Row],[Count]]</f>
        <v>0.35</v>
      </c>
      <c r="O62" s="1">
        <f>COUNTIFS(Table2[Sub-Sector],Table3[[#This Row],[Sub-Sector]],Table2[% Away From Current Month High],"&lt;=0.05")/Table3[[#This Row],[Count]]</f>
        <v>0.05</v>
      </c>
      <c r="P62" s="1">
        <f>COUNTIFS(Table2[Sub-Sector],Table3[[#This Row],[Sub-Sector]],Table2[% Away From 52W High],"&lt;=10")/Table3[[#This Row],[Count]]</f>
        <v>0.05</v>
      </c>
      <c r="Q62" s="1">
        <f>COUNTIFS(Table2[Sub-Sector],Table3[[#This Row],[Sub-Sector]],Table2[% Away From 52W Low],"&gt;=10")/Table3[[#This Row],[Count]]</f>
        <v>0.95</v>
      </c>
      <c r="R62" s="1">
        <f>COUNTIFS(Table2[Sub-Sector],Table3[[#This Row],[Sub-Sector]],Table2[% Price above 20 EMA],"&gt;=0")/Table3[[#This Row],[Count]]</f>
        <v>0.15</v>
      </c>
      <c r="S62" s="1">
        <f>COUNTIFS(Table2[Sub-Sector],Table3[[#This Row],[Sub-Sector]],Table2[% Price above 50 EMA],"&gt;=0")/Table3[[#This Row],[Count]]</f>
        <v>0.2</v>
      </c>
      <c r="T62" s="1">
        <f>COUNTIFS(Table2[Sub-Sector],Table3[[#This Row],[Sub-Sector]],Table2[% Price above 200 EMA],"&gt;=0")/Table3[[#This Row],[Count]]</f>
        <v>0.9</v>
      </c>
      <c r="U62" s="1">
        <f>COUNTIFS(Table2[Sub-Sector],Table3[[#This Row],[Sub-Sector]],Table2[Rate of Change - Zone],"Positive")/Table3[[#This Row],[Count]]</f>
        <v>0.3</v>
      </c>
      <c r="V62" s="1">
        <f>COUNTIFS(Table2[Sub-Sector],Table3[[#This Row],[Sub-Sector]],Table2[Sharpe Ratio],"&gt;=0.10")/Table3[[#This Row],[Count]]</f>
        <v>0.55000000000000004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62">
        <f>_xlfn.RANK.AVG(Table3[[#This Row],[Score]],Table3[Score],1)</f>
        <v>74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2">
        <f>_xlfn.RANK.AVG(Table3[[#This Row],[Score 2 ]],Table3[[Score 2 ]],1)</f>
        <v>61</v>
      </c>
    </row>
    <row r="63" spans="1:26" x14ac:dyDescent="0.3">
      <c r="A63" t="s">
        <v>92</v>
      </c>
      <c r="B63">
        <f>COUNTIFS(Table2[Sub-Sector],Table3[[#This Row],[Sub-Sector]])</f>
        <v>5</v>
      </c>
      <c r="C63" s="1">
        <f>COUNTIFS(Table2[Sub-Sector],Table3[[#This Row],[Sub-Sector]],Table2[Uptrend],"Uptrend")/Table3[[#This Row],[Count]]</f>
        <v>0.8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0.8</v>
      </c>
      <c r="G63" s="1">
        <f>COUNTIFS(Table2[Sub-Sector],Table3[[#This Row],[Sub-Sector]],Table2[1Y Return vs Nifty],"&gt;=10")/Table3[[#This Row],[Count]]</f>
        <v>0.8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0.2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0.2</v>
      </c>
      <c r="M63" s="1">
        <f>COUNTIFS(Table2[Sub-Sector],Table3[[#This Row],[Sub-Sector]],Table2[% Away From Current Week High],"&lt;=0.05")/Table3[[#This Row],[Count]]</f>
        <v>0.8</v>
      </c>
      <c r="N63" s="1">
        <f>COUNTIFS(Table2[Sub-Sector],Table3[[#This Row],[Sub-Sector]],Table2[% Away From Current Month Low],"&gt;=0.05")/Table3[[#This Row],[Count]]</f>
        <v>0.2</v>
      </c>
      <c r="O63" s="1">
        <f>COUNTIFS(Table2[Sub-Sector],Table3[[#This Row],[Sub-Sector]],Table2[% Away From Current Month High],"&lt;=0.05")/Table3[[#This Row],[Count]]</f>
        <v>0.2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</v>
      </c>
      <c r="S63" s="1">
        <f>COUNTIFS(Table2[Sub-Sector],Table3[[#This Row],[Sub-Sector]],Table2[% Price above 50 EMA],"&gt;=0")/Table3[[#This Row],[Count]]</f>
        <v>0</v>
      </c>
      <c r="T63" s="1">
        <f>COUNTIFS(Table2[Sub-Sector],Table3[[#This Row],[Sub-Sector]],Table2[% Price above 200 EMA],"&gt;=0")/Table3[[#This Row],[Count]]</f>
        <v>0.8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0.6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63">
        <f>_xlfn.RANK.AVG(Table3[[#This Row],[Score]],Table3[Score],1)</f>
        <v>76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3">
        <f>_xlfn.RANK.AVG(Table3[[#This Row],[Score 2 ]],Table3[[Score 2 ]],1)</f>
        <v>62</v>
      </c>
    </row>
    <row r="64" spans="1:26" x14ac:dyDescent="0.3">
      <c r="A64" t="s">
        <v>18</v>
      </c>
      <c r="B64">
        <f>COUNTIFS(Table2[Sub-Sector],Table3[[#This Row],[Sub-Sector]])</f>
        <v>6</v>
      </c>
      <c r="C64" s="1">
        <f>COUNTIFS(Table2[Sub-Sector],Table3[[#This Row],[Sub-Sector]],Table2[Uptrend],"Uptrend")/Table3[[#This Row],[Count]]</f>
        <v>0.66666666666666663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0.33333333333333331</v>
      </c>
      <c r="F64" s="1">
        <f>COUNTIFS(Table2[Sub-Sector],Table3[[#This Row],[Sub-Sector]],Table2[6M Return vs Nifty],"&gt;=10")/Table3[[#This Row],[Count]]</f>
        <v>0</v>
      </c>
      <c r="G64" s="1">
        <f>COUNTIFS(Table2[Sub-Sector],Table3[[#This Row],[Sub-Sector]],Table2[1Y Return vs Nifty],"&gt;=10")/Table3[[#This Row],[Count]]</f>
        <v>0.83333333333333337</v>
      </c>
      <c r="H64" s="1">
        <f>COUNTIFS(Table2[Sub-Sector],Table3[[#This Row],[Sub-Sector]],Table2[RSI Exponential â€“ 14D],"&gt;=50")/Table3[[#This Row],[Count]]</f>
        <v>0.33333333333333331</v>
      </c>
      <c r="I64" s="1">
        <f>COUNTIFS(Table2[Sub-Sector],Table3[[#This Row],[Sub-Sector]],Table2[Relative Volume],"&gt;=1")/Table3[[#This Row],[Count]]</f>
        <v>0.5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0.66666666666666663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0.5</v>
      </c>
      <c r="P64" s="1">
        <f>COUNTIFS(Table2[Sub-Sector],Table3[[#This Row],[Sub-Sector]],Table2[% Away From 52W High],"&lt;=10")/Table3[[#This Row],[Count]]</f>
        <v>0.33333333333333331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0.33333333333333331</v>
      </c>
      <c r="S64" s="1">
        <f>COUNTIFS(Table2[Sub-Sector],Table3[[#This Row],[Sub-Sector]],Table2[% Price above 50 EMA],"&gt;=0")/Table3[[#This Row],[Count]]</f>
        <v>0.33333333333333331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0.5</v>
      </c>
      <c r="V64" s="1">
        <f>COUNTIFS(Table2[Sub-Sector],Table3[[#This Row],[Sub-Sector]],Table2[Sharpe Ratio],"&gt;=0.10")/Table3[[#This Row],[Count]]</f>
        <v>0.5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64">
        <f>_xlfn.RANK.AVG(Table3[[#This Row],[Score]],Table3[Score],1)</f>
        <v>67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4">
        <f>_xlfn.RANK.AVG(Table3[[#This Row],[Score 2 ]],Table3[[Score 2 ]],1)</f>
        <v>63</v>
      </c>
    </row>
    <row r="65" spans="1:26" x14ac:dyDescent="0.3">
      <c r="A65" t="s">
        <v>27</v>
      </c>
      <c r="B65">
        <f>COUNTIFS(Table2[Sub-Sector],Table3[[#This Row],[Sub-Sector]])</f>
        <v>4</v>
      </c>
      <c r="C65" s="1">
        <f>COUNTIFS(Table2[Sub-Sector],Table3[[#This Row],[Sub-Sector]],Table2[Uptrend],"Uptrend")/Table3[[#This Row],[Count]]</f>
        <v>1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0.25</v>
      </c>
      <c r="F65" s="1">
        <f>COUNTIFS(Table2[Sub-Sector],Table3[[#This Row],[Sub-Sector]],Table2[6M Return vs Nifty],"&gt;=10")/Table3[[#This Row],[Count]]</f>
        <v>0.25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0.25</v>
      </c>
      <c r="I65" s="1">
        <f>COUNTIFS(Table2[Sub-Sector],Table3[[#This Row],[Sub-Sector]],Table2[Relative Volume],"&gt;=1")/Table3[[#This Row],[Count]]</f>
        <v>0.5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0.5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0.5</v>
      </c>
      <c r="O65" s="1">
        <f>COUNTIFS(Table2[Sub-Sector],Table3[[#This Row],[Sub-Sector]],Table2[% Away From Current Month High],"&lt;=0.05")/Table3[[#This Row],[Count]]</f>
        <v>0.5</v>
      </c>
      <c r="P65" s="1">
        <f>COUNTIFS(Table2[Sub-Sector],Table3[[#This Row],[Sub-Sector]],Table2[% Away From 52W High],"&lt;=10")/Table3[[#This Row],[Count]]</f>
        <v>0.25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0.25</v>
      </c>
      <c r="S65" s="1">
        <f>COUNTIFS(Table2[Sub-Sector],Table3[[#This Row],[Sub-Sector]],Table2[% Price above 50 EMA],"&gt;=0")/Table3[[#This Row],[Count]]</f>
        <v>0.75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0.5</v>
      </c>
      <c r="V65" s="1">
        <f>COUNTIFS(Table2[Sub-Sector],Table3[[#This Row],[Sub-Sector]],Table2[Sharpe Ratio],"&gt;=0.10")/Table3[[#This Row],[Count]]</f>
        <v>0.25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65">
        <f>_xlfn.RANK.AVG(Table3[[#This Row],[Score]],Table3[Score],1)</f>
        <v>57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65">
        <f>_xlfn.RANK.AVG(Table3[[#This Row],[Score 2 ]],Table3[[Score 2 ]],1)</f>
        <v>64</v>
      </c>
    </row>
    <row r="66" spans="1:26" x14ac:dyDescent="0.3">
      <c r="A66" t="s">
        <v>111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0.66666666666666663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1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0.33333333333333331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0.66666666666666663</v>
      </c>
      <c r="L66" s="1">
        <f>COUNTIFS(Table2[Sub-Sector],Table3[[#This Row],[Sub-Sector]],Table2[% Away From Current Week Low],"&gt;=0.05")/Table3[[#This Row],[Count]]</f>
        <v>0.33333333333333331</v>
      </c>
      <c r="M66" s="1">
        <f>COUNTIFS(Table2[Sub-Sector],Table3[[#This Row],[Sub-Sector]],Table2[% Away From Current Week High],"&lt;=0.05")/Table3[[#This Row],[Count]]</f>
        <v>0.33333333333333331</v>
      </c>
      <c r="N66" s="1">
        <f>COUNTIFS(Table2[Sub-Sector],Table3[[#This Row],[Sub-Sector]],Table2[% Away From Current Month Low],"&gt;=0.05")/Table3[[#This Row],[Count]]</f>
        <v>0.33333333333333331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0.66666666666666663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0.33333333333333331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66">
        <f>_xlfn.RANK.AVG(Table3[[#This Row],[Score]],Table3[Score],1)</f>
        <v>88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66">
        <f>_xlfn.RANK.AVG(Table3[[#This Row],[Score 2 ]],Table3[[Score 2 ]],1)</f>
        <v>65.5</v>
      </c>
    </row>
    <row r="67" spans="1:26" x14ac:dyDescent="0.3">
      <c r="A67" t="s">
        <v>535</v>
      </c>
      <c r="B67">
        <f>COUNTIFS(Table2[Sub-Sector],Table3[[#This Row],[Sub-Sector]])</f>
        <v>17</v>
      </c>
      <c r="C67" s="1">
        <f>COUNTIFS(Table2[Sub-Sector],Table3[[#This Row],[Sub-Sector]],Table2[Uptrend],"Uptrend")/Table3[[#This Row],[Count]]</f>
        <v>0.70588235294117652</v>
      </c>
      <c r="D67" s="1">
        <f>COUNTIFS(Table2[Sub-Sector],Table3[[#This Row],[Sub-Sector]],Table2[1W Return vs Nifty],"&gt;=5")/Table3[[#This Row],[Count]]</f>
        <v>0.17647058823529413</v>
      </c>
      <c r="E67" s="1">
        <f>COUNTIFS(Table2[Sub-Sector],Table3[[#This Row],[Sub-Sector]],Table2[1M Return vs Nifty],"&gt;=5")/Table3[[#This Row],[Count]]</f>
        <v>0.29411764705882354</v>
      </c>
      <c r="F67" s="1">
        <f>COUNTIFS(Table2[Sub-Sector],Table3[[#This Row],[Sub-Sector]],Table2[6M Return vs Nifty],"&gt;=10")/Table3[[#This Row],[Count]]</f>
        <v>0.11764705882352941</v>
      </c>
      <c r="G67" s="1">
        <f>COUNTIFS(Table2[Sub-Sector],Table3[[#This Row],[Sub-Sector]],Table2[1Y Return vs Nifty],"&gt;=10")/Table3[[#This Row],[Count]]</f>
        <v>0.17647058823529413</v>
      </c>
      <c r="H67" s="1">
        <f>COUNTIFS(Table2[Sub-Sector],Table3[[#This Row],[Sub-Sector]],Table2[RSI Exponential â€“ 14D],"&gt;=50")/Table3[[#This Row],[Count]]</f>
        <v>0.58823529411764708</v>
      </c>
      <c r="I67" s="1">
        <f>COUNTIFS(Table2[Sub-Sector],Table3[[#This Row],[Sub-Sector]],Table2[Relative Volume],"&gt;=1")/Table3[[#This Row],[Count]]</f>
        <v>0.70588235294117652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0.94117647058823528</v>
      </c>
      <c r="L67" s="1">
        <f>COUNTIFS(Table2[Sub-Sector],Table3[[#This Row],[Sub-Sector]],Table2[% Away From Current Week Low],"&gt;=0.05")/Table3[[#This Row],[Count]]</f>
        <v>0.35294117647058826</v>
      </c>
      <c r="M67" s="1">
        <f>COUNTIFS(Table2[Sub-Sector],Table3[[#This Row],[Sub-Sector]],Table2[% Away From Current Week High],"&lt;=0.05")/Table3[[#This Row],[Count]]</f>
        <v>0.82352941176470584</v>
      </c>
      <c r="N67" s="1">
        <f>COUNTIFS(Table2[Sub-Sector],Table3[[#This Row],[Sub-Sector]],Table2[% Away From Current Month Low],"&gt;=0.05")/Table3[[#This Row],[Count]]</f>
        <v>0.35294117647058826</v>
      </c>
      <c r="O67" s="1">
        <f>COUNTIFS(Table2[Sub-Sector],Table3[[#This Row],[Sub-Sector]],Table2[% Away From Current Month High],"&lt;=0.05")/Table3[[#This Row],[Count]]</f>
        <v>0.47058823529411764</v>
      </c>
      <c r="P67" s="1">
        <f>COUNTIFS(Table2[Sub-Sector],Table3[[#This Row],[Sub-Sector]],Table2[% Away From 52W High],"&lt;=10")/Table3[[#This Row],[Count]]</f>
        <v>0.29411764705882354</v>
      </c>
      <c r="Q67" s="1">
        <f>COUNTIFS(Table2[Sub-Sector],Table3[[#This Row],[Sub-Sector]],Table2[% Away From 52W Low],"&gt;=10")/Table3[[#This Row],[Count]]</f>
        <v>0.94117647058823528</v>
      </c>
      <c r="R67" s="1">
        <f>COUNTIFS(Table2[Sub-Sector],Table3[[#This Row],[Sub-Sector]],Table2[% Price above 20 EMA],"&gt;=0")/Table3[[#This Row],[Count]]</f>
        <v>0.58823529411764708</v>
      </c>
      <c r="S67" s="1">
        <f>COUNTIFS(Table2[Sub-Sector],Table3[[#This Row],[Sub-Sector]],Table2[% Price above 50 EMA],"&gt;=0")/Table3[[#This Row],[Count]]</f>
        <v>0.76470588235294112</v>
      </c>
      <c r="T67" s="1">
        <f>COUNTIFS(Table2[Sub-Sector],Table3[[#This Row],[Sub-Sector]],Table2[% Price above 200 EMA],"&gt;=0")/Table3[[#This Row],[Count]]</f>
        <v>0.6470588235294118</v>
      </c>
      <c r="U67" s="1">
        <f>COUNTIFS(Table2[Sub-Sector],Table3[[#This Row],[Sub-Sector]],Table2[Rate of Change - Zone],"Positive")/Table3[[#This Row],[Count]]</f>
        <v>0.6470588235294118</v>
      </c>
      <c r="V67" s="1">
        <f>COUNTIFS(Table2[Sub-Sector],Table3[[#This Row],[Sub-Sector]],Table2[Sharpe Ratio],"&gt;=0.10")/Table3[[#This Row],[Count]]</f>
        <v>0.11764705882352941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</v>
      </c>
      <c r="X67">
        <f>_xlfn.RANK.AVG(Table3[[#This Row],[Score]],Table3[Score],1)</f>
        <v>54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67">
        <f>_xlfn.RANK.AVG(Table3[[#This Row],[Score 2 ]],Table3[[Score 2 ]],1)</f>
        <v>65.5</v>
      </c>
    </row>
    <row r="68" spans="1:26" x14ac:dyDescent="0.3">
      <c r="A68" t="s">
        <v>546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1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0</v>
      </c>
      <c r="H68" s="1">
        <f>COUNTIFS(Table2[Sub-Sector],Table3[[#This Row],[Sub-Sector]],Table2[RSI Exponential â€“ 14D],"&gt;=50")/Table3[[#This Row],[Count]]</f>
        <v>0.5</v>
      </c>
      <c r="I68" s="1">
        <f>COUNTIFS(Table2[Sub-Sector],Table3[[#This Row],[Sub-Sector]],Table2[Relative Volume],"&gt;=1")/Table3[[#This Row],[Count]]</f>
        <v>0.5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0.5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0.5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0.5</v>
      </c>
      <c r="P68" s="1">
        <f>COUNTIFS(Table2[Sub-Sector],Table3[[#This Row],[Sub-Sector]],Table2[% Away From 52W High],"&lt;=10")/Table3[[#This Row],[Count]]</f>
        <v>0.5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0.5</v>
      </c>
      <c r="S68" s="1">
        <f>COUNTIFS(Table2[Sub-Sector],Table3[[#This Row],[Sub-Sector]],Table2[% Price above 50 EMA],"&gt;=0")/Table3[[#This Row],[Count]]</f>
        <v>0.5</v>
      </c>
      <c r="T68" s="1">
        <f>COUNTIFS(Table2[Sub-Sector],Table3[[#This Row],[Sub-Sector]],Table2[% Price above 200 EMA],"&gt;=0")/Table3[[#This Row],[Count]]</f>
        <v>0.5</v>
      </c>
      <c r="U68" s="1">
        <f>COUNTIFS(Table2[Sub-Sector],Table3[[#This Row],[Sub-Sector]],Table2[Rate of Change - Zone],"Positive")/Table3[[#This Row],[Count]]</f>
        <v>0.5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68">
        <f>_xlfn.RANK.AVG(Table3[[#This Row],[Score]],Table3[Score],1)</f>
        <v>70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68">
        <f>_xlfn.RANK.AVG(Table3[[#This Row],[Score 2 ]],Table3[[Score 2 ]],1)</f>
        <v>67</v>
      </c>
    </row>
    <row r="69" spans="1:26" x14ac:dyDescent="0.3">
      <c r="A69" t="s">
        <v>46</v>
      </c>
      <c r="B69">
        <f>COUNTIFS(Table2[Sub-Sector],Table3[[#This Row],[Sub-Sector]])</f>
        <v>27</v>
      </c>
      <c r="C69" s="1">
        <f>COUNTIFS(Table2[Sub-Sector],Table3[[#This Row],[Sub-Sector]],Table2[Uptrend],"Uptrend")/Table3[[#This Row],[Count]]</f>
        <v>0.81481481481481477</v>
      </c>
      <c r="D69" s="1">
        <f>COUNTIFS(Table2[Sub-Sector],Table3[[#This Row],[Sub-Sector]],Table2[1W Return vs Nifty],"&gt;=5")/Table3[[#This Row],[Count]]</f>
        <v>3.7037037037037035E-2</v>
      </c>
      <c r="E69" s="1">
        <f>COUNTIFS(Table2[Sub-Sector],Table3[[#This Row],[Sub-Sector]],Table2[1M Return vs Nifty],"&gt;=5")/Table3[[#This Row],[Count]]</f>
        <v>0.14814814814814814</v>
      </c>
      <c r="F69" s="1">
        <f>COUNTIFS(Table2[Sub-Sector],Table3[[#This Row],[Sub-Sector]],Table2[6M Return vs Nifty],"&gt;=10")/Table3[[#This Row],[Count]]</f>
        <v>0.44444444444444442</v>
      </c>
      <c r="G69" s="1">
        <f>COUNTIFS(Table2[Sub-Sector],Table3[[#This Row],[Sub-Sector]],Table2[1Y Return vs Nifty],"&gt;=10")/Table3[[#This Row],[Count]]</f>
        <v>0.77777777777777779</v>
      </c>
      <c r="H69" s="1">
        <f>COUNTIFS(Table2[Sub-Sector],Table3[[#This Row],[Sub-Sector]],Table2[RSI Exponential â€“ 14D],"&gt;=50")/Table3[[#This Row],[Count]]</f>
        <v>0.18518518518518517</v>
      </c>
      <c r="I69" s="1">
        <f>COUNTIFS(Table2[Sub-Sector],Table3[[#This Row],[Sub-Sector]],Table2[Relative Volume],"&gt;=1")/Table3[[#This Row],[Count]]</f>
        <v>0.18518518518518517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0.96296296296296291</v>
      </c>
      <c r="L69" s="1">
        <f>COUNTIFS(Table2[Sub-Sector],Table3[[#This Row],[Sub-Sector]],Table2[% Away From Current Week Low],"&gt;=0.05")/Table3[[#This Row],[Count]]</f>
        <v>0.22222222222222221</v>
      </c>
      <c r="M69" s="1">
        <f>COUNTIFS(Table2[Sub-Sector],Table3[[#This Row],[Sub-Sector]],Table2[% Away From Current Week High],"&lt;=0.05")/Table3[[#This Row],[Count]]</f>
        <v>0.59259259259259256</v>
      </c>
      <c r="N69" s="1">
        <f>COUNTIFS(Table2[Sub-Sector],Table3[[#This Row],[Sub-Sector]],Table2[% Away From Current Month Low],"&gt;=0.05")/Table3[[#This Row],[Count]]</f>
        <v>0.22222222222222221</v>
      </c>
      <c r="O69" s="1">
        <f>COUNTIFS(Table2[Sub-Sector],Table3[[#This Row],[Sub-Sector]],Table2[% Away From Current Month High],"&lt;=0.05")/Table3[[#This Row],[Count]]</f>
        <v>0.14814814814814814</v>
      </c>
      <c r="P69" s="1">
        <f>COUNTIFS(Table2[Sub-Sector],Table3[[#This Row],[Sub-Sector]],Table2[% Away From 52W High],"&lt;=10")/Table3[[#This Row],[Count]]</f>
        <v>0.14814814814814814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0.22222222222222221</v>
      </c>
      <c r="S69" s="1">
        <f>COUNTIFS(Table2[Sub-Sector],Table3[[#This Row],[Sub-Sector]],Table2[% Price above 50 EMA],"&gt;=0")/Table3[[#This Row],[Count]]</f>
        <v>0.55555555555555558</v>
      </c>
      <c r="T69" s="1">
        <f>COUNTIFS(Table2[Sub-Sector],Table3[[#This Row],[Sub-Sector]],Table2[% Price above 200 EMA],"&gt;=0")/Table3[[#This Row],[Count]]</f>
        <v>0.88888888888888884</v>
      </c>
      <c r="U69" s="1">
        <f>COUNTIFS(Table2[Sub-Sector],Table3[[#This Row],[Sub-Sector]],Table2[Rate of Change - Zone],"Positive")/Table3[[#This Row],[Count]]</f>
        <v>0.33333333333333331</v>
      </c>
      <c r="V69" s="1">
        <f>COUNTIFS(Table2[Sub-Sector],Table3[[#This Row],[Sub-Sector]],Table2[Sharpe Ratio],"&gt;=0.10")/Table3[[#This Row],[Count]]</f>
        <v>0.66666666666666663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69">
        <f>_xlfn.RANK.AVG(Table3[[#This Row],[Score]],Table3[Score],1)</f>
        <v>59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69">
        <f>_xlfn.RANK.AVG(Table3[[#This Row],[Score 2 ]],Table3[[Score 2 ]],1)</f>
        <v>68</v>
      </c>
    </row>
    <row r="70" spans="1:26" x14ac:dyDescent="0.3">
      <c r="A70" t="s">
        <v>81</v>
      </c>
      <c r="B70">
        <f>COUNTIFS(Table2[Sub-Sector],Table3[[#This Row],[Sub-Sector]])</f>
        <v>3</v>
      </c>
      <c r="C70" s="1">
        <f>COUNTIFS(Table2[Sub-Sector],Table3[[#This Row],[Sub-Sector]],Table2[Uptrend],"Uptrend")/Table3[[#This Row],[Count]]</f>
        <v>0.66666666666666663</v>
      </c>
      <c r="D70" s="1">
        <f>COUNTIFS(Table2[Sub-Sector],Table3[[#This Row],[Sub-Sector]],Table2[1W Return vs Nifty],"&gt;=5")/Table3[[#This Row],[Count]]</f>
        <v>0.33333333333333331</v>
      </c>
      <c r="E70" s="1">
        <f>COUNTIFS(Table2[Sub-Sector],Table3[[#This Row],[Sub-Sector]],Table2[1M Return vs Nifty],"&gt;=5")/Table3[[#This Row],[Count]]</f>
        <v>0.33333333333333331</v>
      </c>
      <c r="F70" s="1">
        <f>COUNTIFS(Table2[Sub-Sector],Table3[[#This Row],[Sub-Sector]],Table2[6M Return vs Nifty],"&gt;=10")/Table3[[#This Row],[Count]]</f>
        <v>0.66666666666666663</v>
      </c>
      <c r="G70" s="1">
        <f>COUNTIFS(Table2[Sub-Sector],Table3[[#This Row],[Sub-Sector]],Table2[1Y Return vs Nifty],"&gt;=10")/Table3[[#This Row],[Count]]</f>
        <v>0.66666666666666663</v>
      </c>
      <c r="H70" s="1">
        <f>COUNTIFS(Table2[Sub-Sector],Table3[[#This Row],[Sub-Sector]],Table2[RSI Exponential â€“ 14D],"&gt;=50")/Table3[[#This Row],[Count]]</f>
        <v>0.66666666666666663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0.33333333333333331</v>
      </c>
      <c r="M70" s="1">
        <f>COUNTIFS(Table2[Sub-Sector],Table3[[#This Row],[Sub-Sector]],Table2[% Away From Current Week High],"&lt;=0.05")/Table3[[#This Row],[Count]]</f>
        <v>0.66666666666666663</v>
      </c>
      <c r="N70" s="1">
        <f>COUNTIFS(Table2[Sub-Sector],Table3[[#This Row],[Sub-Sector]],Table2[% Away From Current Month Low],"&gt;=0.05")/Table3[[#This Row],[Count]]</f>
        <v>0.33333333333333331</v>
      </c>
      <c r="O70" s="1">
        <f>COUNTIFS(Table2[Sub-Sector],Table3[[#This Row],[Sub-Sector]],Table2[% Away From Current Month High],"&lt;=0.05")/Table3[[#This Row],[Count]]</f>
        <v>0.33333333333333331</v>
      </c>
      <c r="P70" s="1">
        <f>COUNTIFS(Table2[Sub-Sector],Table3[[#This Row],[Sub-Sector]],Table2[% Away From 52W High],"&lt;=10")/Table3[[#This Row],[Count]]</f>
        <v>0.66666666666666663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0.66666666666666663</v>
      </c>
      <c r="S70" s="1">
        <f>COUNTIFS(Table2[Sub-Sector],Table3[[#This Row],[Sub-Sector]],Table2[% Price above 50 EMA],"&gt;=0")/Table3[[#This Row],[Count]]</f>
        <v>0.66666666666666663</v>
      </c>
      <c r="T70" s="1">
        <f>COUNTIFS(Table2[Sub-Sector],Table3[[#This Row],[Sub-Sector]],Table2[% Price above 200 EMA],"&gt;=0")/Table3[[#This Row],[Count]]</f>
        <v>0.66666666666666663</v>
      </c>
      <c r="U70" s="1">
        <f>COUNTIFS(Table2[Sub-Sector],Table3[[#This Row],[Sub-Sector]],Table2[Rate of Change - Zone],"Positive")/Table3[[#This Row],[Count]]</f>
        <v>0.33333333333333331</v>
      </c>
      <c r="V70" s="1">
        <f>COUNTIFS(Table2[Sub-Sector],Table3[[#This Row],[Sub-Sector]],Table2[Sharpe Ratio],"&gt;=0.10")/Table3[[#This Row],[Count]]</f>
        <v>0.33333333333333331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70">
        <f>_xlfn.RANK.AVG(Table3[[#This Row],[Score]],Table3[Score],1)</f>
        <v>51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0">
        <f>_xlfn.RANK.AVG(Table3[[#This Row],[Score 2 ]],Table3[[Score 2 ]],1)</f>
        <v>69</v>
      </c>
    </row>
    <row r="71" spans="1:26" x14ac:dyDescent="0.3">
      <c r="A71" t="s">
        <v>306</v>
      </c>
      <c r="B71">
        <f>COUNTIFS(Table2[Sub-Sector],Table3[[#This Row],[Sub-Sector]])</f>
        <v>6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0.16666666666666666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0.83333333333333337</v>
      </c>
      <c r="H71" s="1">
        <f>COUNTIFS(Table2[Sub-Sector],Table3[[#This Row],[Sub-Sector]],Table2[RSI Exponential â€“ 14D],"&gt;=50")/Table3[[#This Row],[Count]]</f>
        <v>0.16666666666666666</v>
      </c>
      <c r="I71" s="1">
        <f>COUNTIFS(Table2[Sub-Sector],Table3[[#This Row],[Sub-Sector]],Table2[Relative Volume],"&gt;=1")/Table3[[#This Row],[Count]]</f>
        <v>0.66666666666666663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0.83333333333333337</v>
      </c>
      <c r="L71" s="1">
        <f>COUNTIFS(Table2[Sub-Sector],Table3[[#This Row],[Sub-Sector]],Table2[% Away From Current Week Low],"&gt;=0.05")/Table3[[#This Row],[Count]]</f>
        <v>0.16666666666666666</v>
      </c>
      <c r="M71" s="1">
        <f>COUNTIFS(Table2[Sub-Sector],Table3[[#This Row],[Sub-Sector]],Table2[% Away From Current Week High],"&lt;=0.05")/Table3[[#This Row],[Count]]</f>
        <v>0.66666666666666663</v>
      </c>
      <c r="N71" s="1">
        <f>COUNTIFS(Table2[Sub-Sector],Table3[[#This Row],[Sub-Sector]],Table2[% Away From Current Month Low],"&gt;=0.05")/Table3[[#This Row],[Count]]</f>
        <v>0.16666666666666666</v>
      </c>
      <c r="O71" s="1">
        <f>COUNTIFS(Table2[Sub-Sector],Table3[[#This Row],[Sub-Sector]],Table2[% Away From Current Month High],"&lt;=0.05")/Table3[[#This Row],[Count]]</f>
        <v>0.33333333333333331</v>
      </c>
      <c r="P71" s="1">
        <f>COUNTIFS(Table2[Sub-Sector],Table3[[#This Row],[Sub-Sector]],Table2[% Away From 52W High],"&lt;=10")/Table3[[#This Row],[Count]]</f>
        <v>0.16666666666666666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0.16666666666666666</v>
      </c>
      <c r="S71" s="1">
        <f>COUNTIFS(Table2[Sub-Sector],Table3[[#This Row],[Sub-Sector]],Table2[% Price above 50 EMA],"&gt;=0")/Table3[[#This Row],[Count]]</f>
        <v>0.33333333333333331</v>
      </c>
      <c r="T71" s="1">
        <f>COUNTIFS(Table2[Sub-Sector],Table3[[#This Row],[Sub-Sector]],Table2[% Price above 200 EMA],"&gt;=0")/Table3[[#This Row],[Count]]</f>
        <v>0.66666666666666663</v>
      </c>
      <c r="U71" s="1">
        <f>COUNTIFS(Table2[Sub-Sector],Table3[[#This Row],[Sub-Sector]],Table2[Rate of Change - Zone],"Positive")/Table3[[#This Row],[Count]]</f>
        <v>0.16666666666666666</v>
      </c>
      <c r="V71" s="1">
        <f>COUNTIFS(Table2[Sub-Sector],Table3[[#This Row],[Sub-Sector]],Table2[Sharpe Ratio],"&gt;=0.10")/Table3[[#This Row],[Count]]</f>
        <v>0.66666666666666663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71">
        <f>_xlfn.RANK.AVG(Table3[[#This Row],[Score]],Table3[Score],1)</f>
        <v>83.5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1">
        <f>_xlfn.RANK.AVG(Table3[[#This Row],[Score 2 ]],Table3[[Score 2 ]],1)</f>
        <v>70</v>
      </c>
    </row>
    <row r="72" spans="1:26" x14ac:dyDescent="0.3">
      <c r="A72" t="s">
        <v>997</v>
      </c>
      <c r="B72">
        <f>COUNTIFS(Table2[Sub-Sector],Table3[[#This Row],[Sub-Sector]])</f>
        <v>6</v>
      </c>
      <c r="C72" s="1">
        <f>COUNTIFS(Table2[Sub-Sector],Table3[[#This Row],[Sub-Sector]],Table2[Uptrend],"Uptrend")/Table3[[#This Row],[Count]]</f>
        <v>0.83333333333333337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0.16666666666666666</v>
      </c>
      <c r="F72" s="1">
        <f>COUNTIFS(Table2[Sub-Sector],Table3[[#This Row],[Sub-Sector]],Table2[6M Return vs Nifty],"&gt;=10")/Table3[[#This Row],[Count]]</f>
        <v>0.33333333333333331</v>
      </c>
      <c r="G72" s="1">
        <f>COUNTIFS(Table2[Sub-Sector],Table3[[#This Row],[Sub-Sector]],Table2[1Y Return vs Nifty],"&gt;=10")/Table3[[#This Row],[Count]]</f>
        <v>0.33333333333333331</v>
      </c>
      <c r="H72" s="1">
        <f>COUNTIFS(Table2[Sub-Sector],Table3[[#This Row],[Sub-Sector]],Table2[RSI Exponential â€“ 14D],"&gt;=50")/Table3[[#This Row],[Count]]</f>
        <v>0.16666666666666666</v>
      </c>
      <c r="I72" s="1">
        <f>COUNTIFS(Table2[Sub-Sector],Table3[[#This Row],[Sub-Sector]],Table2[Relative Volume],"&gt;=1")/Table3[[#This Row],[Count]]</f>
        <v>0.5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0.16666666666666666</v>
      </c>
      <c r="P72" s="1">
        <f>COUNTIFS(Table2[Sub-Sector],Table3[[#This Row],[Sub-Sector]],Table2[% Away From 52W High],"&lt;=10")/Table3[[#This Row],[Count]]</f>
        <v>0.16666666666666666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0.16666666666666666</v>
      </c>
      <c r="S72" s="1">
        <f>COUNTIFS(Table2[Sub-Sector],Table3[[#This Row],[Sub-Sector]],Table2[% Price above 50 EMA],"&gt;=0")/Table3[[#This Row],[Count]]</f>
        <v>0.5</v>
      </c>
      <c r="T72" s="1">
        <f>COUNTIFS(Table2[Sub-Sector],Table3[[#This Row],[Sub-Sector]],Table2[% Price above 200 EMA],"&gt;=0")/Table3[[#This Row],[Count]]</f>
        <v>0.66666666666666663</v>
      </c>
      <c r="U72" s="1">
        <f>COUNTIFS(Table2[Sub-Sector],Table3[[#This Row],[Sub-Sector]],Table2[Rate of Change - Zone],"Positive")/Table3[[#This Row],[Count]]</f>
        <v>0.5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72">
        <f>_xlfn.RANK.AVG(Table3[[#This Row],[Score]],Table3[Score],1)</f>
        <v>71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2">
        <f>_xlfn.RANK.AVG(Table3[[#This Row],[Score 2 ]],Table3[[Score 2 ]],1)</f>
        <v>71</v>
      </c>
    </row>
    <row r="73" spans="1:26" x14ac:dyDescent="0.3">
      <c r="A73" t="s">
        <v>130</v>
      </c>
      <c r="B73">
        <f>COUNTIFS(Table2[Sub-Sector],Table3[[#This Row],[Sub-Sector]])</f>
        <v>6</v>
      </c>
      <c r="C73" s="1">
        <f>COUNTIFS(Table2[Sub-Sector],Table3[[#This Row],[Sub-Sector]],Table2[Uptrend],"Uptrend")/Table3[[#This Row],[Count]]</f>
        <v>0.66666666666666663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0.33333333333333331</v>
      </c>
      <c r="F73" s="1">
        <f>COUNTIFS(Table2[Sub-Sector],Table3[[#This Row],[Sub-Sector]],Table2[6M Return vs Nifty],"&gt;=10")/Table3[[#This Row],[Count]]</f>
        <v>0.66666666666666663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0.33333333333333331</v>
      </c>
      <c r="I73" s="1">
        <f>COUNTIFS(Table2[Sub-Sector],Table3[[#This Row],[Sub-Sector]],Table2[Relative Volume],"&gt;=1")/Table3[[#This Row],[Count]]</f>
        <v>0.16666666666666666</v>
      </c>
      <c r="J73" s="1">
        <f>COUNTIFS(Table2[Sub-Sector],Table3[[#This Row],[Sub-Sector]],Table2[% Away From Day Low],"&gt;=0.05")/Table3[[#This Row],[Count]]</f>
        <v>0.16666666666666666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0.33333333333333331</v>
      </c>
      <c r="M73" s="1">
        <f>COUNTIFS(Table2[Sub-Sector],Table3[[#This Row],[Sub-Sector]],Table2[% Away From Current Week High],"&lt;=0.05")/Table3[[#This Row],[Count]]</f>
        <v>0.66666666666666663</v>
      </c>
      <c r="N73" s="1">
        <f>COUNTIFS(Table2[Sub-Sector],Table3[[#This Row],[Sub-Sector]],Table2[% Away From Current Month Low],"&gt;=0.05")/Table3[[#This Row],[Count]]</f>
        <v>0.33333333333333331</v>
      </c>
      <c r="O73" s="1">
        <f>COUNTIFS(Table2[Sub-Sector],Table3[[#This Row],[Sub-Sector]],Table2[% Away From Current Month High],"&lt;=0.05")/Table3[[#This Row],[Count]]</f>
        <v>0.16666666666666666</v>
      </c>
      <c r="P73" s="1">
        <f>COUNTIFS(Table2[Sub-Sector],Table3[[#This Row],[Sub-Sector]],Table2[% Away From 52W High],"&lt;=10")/Table3[[#This Row],[Count]]</f>
        <v>0.16666666666666666</v>
      </c>
      <c r="Q73" s="1">
        <f>COUNTIFS(Table2[Sub-Sector],Table3[[#This Row],[Sub-Sector]],Table2[% Away From 52W Low],"&gt;=10")/Table3[[#This Row],[Count]]</f>
        <v>0.66666666666666663</v>
      </c>
      <c r="R73" s="1">
        <f>COUNTIFS(Table2[Sub-Sector],Table3[[#This Row],[Sub-Sector]],Table2[% Price above 20 EMA],"&gt;=0")/Table3[[#This Row],[Count]]</f>
        <v>0.33333333333333331</v>
      </c>
      <c r="S73" s="1">
        <f>COUNTIFS(Table2[Sub-Sector],Table3[[#This Row],[Sub-Sector]],Table2[% Price above 50 EMA],"&gt;=0")/Table3[[#This Row],[Count]]</f>
        <v>0.33333333333333331</v>
      </c>
      <c r="T73" s="1">
        <f>COUNTIFS(Table2[Sub-Sector],Table3[[#This Row],[Sub-Sector]],Table2[% Price above 200 EMA],"&gt;=0")/Table3[[#This Row],[Count]]</f>
        <v>0.66666666666666663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0.5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73">
        <f>_xlfn.RANK.AVG(Table3[[#This Row],[Score]],Table3[Score],1)</f>
        <v>72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73">
        <f>_xlfn.RANK.AVG(Table3[[#This Row],[Score 2 ]],Table3[[Score 2 ]],1)</f>
        <v>73</v>
      </c>
    </row>
    <row r="74" spans="1:26" x14ac:dyDescent="0.3">
      <c r="A74" t="s">
        <v>210</v>
      </c>
      <c r="B74">
        <f>COUNTIFS(Table2[Sub-Sector],Table3[[#This Row],[Sub-Sector]])</f>
        <v>25</v>
      </c>
      <c r="C74" s="1">
        <f>COUNTIFS(Table2[Sub-Sector],Table3[[#This Row],[Sub-Sector]],Table2[Uptrend],"Uptrend")/Table3[[#This Row],[Count]]</f>
        <v>0.88</v>
      </c>
      <c r="D74" s="1">
        <f>COUNTIFS(Table2[Sub-Sector],Table3[[#This Row],[Sub-Sector]],Table2[1W Return vs Nifty],"&gt;=5")/Table3[[#This Row],[Count]]</f>
        <v>0.08</v>
      </c>
      <c r="E74" s="1">
        <f>COUNTIFS(Table2[Sub-Sector],Table3[[#This Row],[Sub-Sector]],Table2[1M Return vs Nifty],"&gt;=5")/Table3[[#This Row],[Count]]</f>
        <v>0.08</v>
      </c>
      <c r="F74" s="1">
        <f>COUNTIFS(Table2[Sub-Sector],Table3[[#This Row],[Sub-Sector]],Table2[6M Return vs Nifty],"&gt;=10")/Table3[[#This Row],[Count]]</f>
        <v>0.48</v>
      </c>
      <c r="G74" s="1">
        <f>COUNTIFS(Table2[Sub-Sector],Table3[[#This Row],[Sub-Sector]],Table2[1Y Return vs Nifty],"&gt;=10")/Table3[[#This Row],[Count]]</f>
        <v>0.6</v>
      </c>
      <c r="H74" s="1">
        <f>COUNTIFS(Table2[Sub-Sector],Table3[[#This Row],[Sub-Sector]],Table2[RSI Exponential â€“ 14D],"&gt;=50")/Table3[[#This Row],[Count]]</f>
        <v>0.2</v>
      </c>
      <c r="I74" s="1">
        <f>COUNTIFS(Table2[Sub-Sector],Table3[[#This Row],[Sub-Sector]],Table2[Relative Volume],"&gt;=1")/Table3[[#This Row],[Count]]</f>
        <v>0.2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0.28000000000000003</v>
      </c>
      <c r="M74" s="1">
        <f>COUNTIFS(Table2[Sub-Sector],Table3[[#This Row],[Sub-Sector]],Table2[% Away From Current Week High],"&lt;=0.05")/Table3[[#This Row],[Count]]</f>
        <v>0.64</v>
      </c>
      <c r="N74" s="1">
        <f>COUNTIFS(Table2[Sub-Sector],Table3[[#This Row],[Sub-Sector]],Table2[% Away From Current Month Low],"&gt;=0.05")/Table3[[#This Row],[Count]]</f>
        <v>0.32</v>
      </c>
      <c r="O74" s="1">
        <f>COUNTIFS(Table2[Sub-Sector],Table3[[#This Row],[Sub-Sector]],Table2[% Away From Current Month High],"&lt;=0.05")/Table3[[#This Row],[Count]]</f>
        <v>0.2</v>
      </c>
      <c r="P74" s="1">
        <f>COUNTIFS(Table2[Sub-Sector],Table3[[#This Row],[Sub-Sector]],Table2[% Away From 52W High],"&lt;=10")/Table3[[#This Row],[Count]]</f>
        <v>0.28000000000000003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0.28000000000000003</v>
      </c>
      <c r="S74" s="1">
        <f>COUNTIFS(Table2[Sub-Sector],Table3[[#This Row],[Sub-Sector]],Table2[% Price above 50 EMA],"&gt;=0")/Table3[[#This Row],[Count]]</f>
        <v>0.48</v>
      </c>
      <c r="T74" s="1">
        <f>COUNTIFS(Table2[Sub-Sector],Table3[[#This Row],[Sub-Sector]],Table2[% Price above 200 EMA],"&gt;=0")/Table3[[#This Row],[Count]]</f>
        <v>0.96</v>
      </c>
      <c r="U74" s="1">
        <f>COUNTIFS(Table2[Sub-Sector],Table3[[#This Row],[Sub-Sector]],Table2[Rate of Change - Zone],"Positive")/Table3[[#This Row],[Count]]</f>
        <v>0.44</v>
      </c>
      <c r="V74" s="1">
        <f>COUNTIFS(Table2[Sub-Sector],Table3[[#This Row],[Sub-Sector]],Table2[Sharpe Ratio],"&gt;=0.10")/Table3[[#This Row],[Count]]</f>
        <v>0.44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74">
        <f>_xlfn.RANK.AVG(Table3[[#This Row],[Score]],Table3[Score],1)</f>
        <v>60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74">
        <f>_xlfn.RANK.AVG(Table3[[#This Row],[Score 2 ]],Table3[[Score 2 ]],1)</f>
        <v>73</v>
      </c>
    </row>
    <row r="75" spans="1:26" x14ac:dyDescent="0.3">
      <c r="A75" t="s">
        <v>288</v>
      </c>
      <c r="B75">
        <f>COUNTIFS(Table2[Sub-Sector],Table3[[#This Row],[Sub-Sector]])</f>
        <v>14</v>
      </c>
      <c r="C75" s="1">
        <f>COUNTIFS(Table2[Sub-Sector],Table3[[#This Row],[Sub-Sector]],Table2[Uptrend],"Uptrend")/Table3[[#This Row],[Count]]</f>
        <v>0.7142857142857143</v>
      </c>
      <c r="D75" s="1">
        <f>COUNTIFS(Table2[Sub-Sector],Table3[[#This Row],[Sub-Sector]],Table2[1W Return vs Nifty],"&gt;=5")/Table3[[#This Row],[Count]]</f>
        <v>0.21428571428571427</v>
      </c>
      <c r="E75" s="1">
        <f>COUNTIFS(Table2[Sub-Sector],Table3[[#This Row],[Sub-Sector]],Table2[1M Return vs Nifty],"&gt;=5")/Table3[[#This Row],[Count]]</f>
        <v>0.2857142857142857</v>
      </c>
      <c r="F75" s="1">
        <f>COUNTIFS(Table2[Sub-Sector],Table3[[#This Row],[Sub-Sector]],Table2[6M Return vs Nifty],"&gt;=10")/Table3[[#This Row],[Count]]</f>
        <v>0.14285714285714285</v>
      </c>
      <c r="G75" s="1">
        <f>COUNTIFS(Table2[Sub-Sector],Table3[[#This Row],[Sub-Sector]],Table2[1Y Return vs Nifty],"&gt;=10")/Table3[[#This Row],[Count]]</f>
        <v>0.5</v>
      </c>
      <c r="H75" s="1">
        <f>COUNTIFS(Table2[Sub-Sector],Table3[[#This Row],[Sub-Sector]],Table2[RSI Exponential â€“ 14D],"&gt;=50")/Table3[[#This Row],[Count]]</f>
        <v>0.5</v>
      </c>
      <c r="I75" s="1">
        <f>COUNTIFS(Table2[Sub-Sector],Table3[[#This Row],[Sub-Sector]],Table2[Relative Volume],"&gt;=1")/Table3[[#This Row],[Count]]</f>
        <v>0.2857142857142857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0.35714285714285715</v>
      </c>
      <c r="M75" s="1">
        <f>COUNTIFS(Table2[Sub-Sector],Table3[[#This Row],[Sub-Sector]],Table2[% Away From Current Week High],"&lt;=0.05")/Table3[[#This Row],[Count]]</f>
        <v>0.7857142857142857</v>
      </c>
      <c r="N75" s="1">
        <f>COUNTIFS(Table2[Sub-Sector],Table3[[#This Row],[Sub-Sector]],Table2[% Away From Current Month Low],"&gt;=0.05")/Table3[[#This Row],[Count]]</f>
        <v>0.35714285714285715</v>
      </c>
      <c r="O75" s="1">
        <f>COUNTIFS(Table2[Sub-Sector],Table3[[#This Row],[Sub-Sector]],Table2[% Away From Current Month High],"&lt;=0.05")/Table3[[#This Row],[Count]]</f>
        <v>0.6428571428571429</v>
      </c>
      <c r="P75" s="1">
        <f>COUNTIFS(Table2[Sub-Sector],Table3[[#This Row],[Sub-Sector]],Table2[% Away From 52W High],"&lt;=10")/Table3[[#This Row],[Count]]</f>
        <v>0.42857142857142855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0.7142857142857143</v>
      </c>
      <c r="S75" s="1">
        <f>COUNTIFS(Table2[Sub-Sector],Table3[[#This Row],[Sub-Sector]],Table2[% Price above 50 EMA],"&gt;=0")/Table3[[#This Row],[Count]]</f>
        <v>0.7142857142857143</v>
      </c>
      <c r="T75" s="1">
        <f>COUNTIFS(Table2[Sub-Sector],Table3[[#This Row],[Sub-Sector]],Table2[% Price above 200 EMA],"&gt;=0")/Table3[[#This Row],[Count]]</f>
        <v>1</v>
      </c>
      <c r="U75" s="1">
        <f>COUNTIFS(Table2[Sub-Sector],Table3[[#This Row],[Sub-Sector]],Table2[Rate of Change - Zone],"Positive")/Table3[[#This Row],[Count]]</f>
        <v>0.7857142857142857</v>
      </c>
      <c r="V75" s="1">
        <f>COUNTIFS(Table2[Sub-Sector],Table3[[#This Row],[Sub-Sector]],Table2[Sharpe Ratio],"&gt;=0.10")/Table3[[#This Row],[Count]]</f>
        <v>0.2857142857142857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</v>
      </c>
      <c r="X75">
        <f>_xlfn.RANK.AVG(Table3[[#This Row],[Score]],Table3[Score],1)</f>
        <v>55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75">
        <f>_xlfn.RANK.AVG(Table3[[#This Row],[Score 2 ]],Table3[[Score 2 ]],1)</f>
        <v>73</v>
      </c>
    </row>
    <row r="76" spans="1:26" x14ac:dyDescent="0.3">
      <c r="A76" t="s">
        <v>251</v>
      </c>
      <c r="B76">
        <f>COUNTIFS(Table2[Sub-Sector],Table3[[#This Row],[Sub-Sector]])</f>
        <v>7</v>
      </c>
      <c r="C76" s="1">
        <f>COUNTIFS(Table2[Sub-Sector],Table3[[#This Row],[Sub-Sector]],Table2[Uptrend],"Uptrend")/Table3[[#This Row],[Count]]</f>
        <v>0.5714285714285714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0.14285714285714285</v>
      </c>
      <c r="G76" s="1">
        <f>COUNTIFS(Table2[Sub-Sector],Table3[[#This Row],[Sub-Sector]],Table2[1Y Return vs Nifty],"&gt;=10")/Table3[[#This Row],[Count]]</f>
        <v>0.7142857142857143</v>
      </c>
      <c r="H76" s="1">
        <f>COUNTIFS(Table2[Sub-Sector],Table3[[#This Row],[Sub-Sector]],Table2[RSI Exponential â€“ 14D],"&gt;=50")/Table3[[#This Row],[Count]]</f>
        <v>0.2857142857142857</v>
      </c>
      <c r="I76" s="1">
        <f>COUNTIFS(Table2[Sub-Sector],Table3[[#This Row],[Sub-Sector]],Table2[Relative Volume],"&gt;=1")/Table3[[#This Row],[Count]]</f>
        <v>0.42857142857142855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0.14285714285714285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0.14285714285714285</v>
      </c>
      <c r="O76" s="1">
        <f>COUNTIFS(Table2[Sub-Sector],Table3[[#This Row],[Sub-Sector]],Table2[% Away From Current Month High],"&lt;=0.05")/Table3[[#This Row],[Count]]</f>
        <v>0.42857142857142855</v>
      </c>
      <c r="P76" s="1">
        <f>COUNTIFS(Table2[Sub-Sector],Table3[[#This Row],[Sub-Sector]],Table2[% Away From 52W High],"&lt;=10")/Table3[[#This Row],[Count]]</f>
        <v>0.42857142857142855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0.2857142857142857</v>
      </c>
      <c r="S76" s="1">
        <f>COUNTIFS(Table2[Sub-Sector],Table3[[#This Row],[Sub-Sector]],Table2[% Price above 50 EMA],"&gt;=0")/Table3[[#This Row],[Count]]</f>
        <v>0.42857142857142855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0.42857142857142855</v>
      </c>
      <c r="V76" s="1">
        <f>COUNTIFS(Table2[Sub-Sector],Table3[[#This Row],[Sub-Sector]],Table2[Sharpe Ratio],"&gt;=0.10")/Table3[[#This Row],[Count]]</f>
        <v>0.2857142857142857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533.5</v>
      </c>
      <c r="X76">
        <f>_xlfn.RANK.AVG(Table3[[#This Row],[Score]],Table3[Score],1)</f>
        <v>93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6">
        <f>_xlfn.RANK.AVG(Table3[[#This Row],[Score 2 ]],Table3[[Score 2 ]],1)</f>
        <v>75</v>
      </c>
    </row>
    <row r="77" spans="1:26" x14ac:dyDescent="0.3">
      <c r="A77" t="s">
        <v>968</v>
      </c>
      <c r="B77">
        <f>COUNTIFS(Table2[Sub-Sector],Table3[[#This Row],[Sub-Sector]])</f>
        <v>2</v>
      </c>
      <c r="C77" s="1">
        <f>COUNTIFS(Table2[Sub-Sector],Table3[[#This Row],[Sub-Sector]],Table2[Uptrend],"Uptrend")/Table3[[#This Row],[Count]]</f>
        <v>1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0.5</v>
      </c>
      <c r="G77" s="1">
        <f>COUNTIFS(Table2[Sub-Sector],Table3[[#This Row],[Sub-Sector]],Table2[1Y Return vs Nifty],"&gt;=10")/Table3[[#This Row],[Count]]</f>
        <v>1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0.5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77">
        <f>_xlfn.RANK.AVG(Table3[[#This Row],[Score]],Table3[Score],1)</f>
        <v>75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77">
        <f>_xlfn.RANK.AVG(Table3[[#This Row],[Score 2 ]],Table3[[Score 2 ]],1)</f>
        <v>76</v>
      </c>
    </row>
    <row r="78" spans="1:26" x14ac:dyDescent="0.3">
      <c r="A78" t="s">
        <v>124</v>
      </c>
      <c r="B78">
        <f>COUNTIFS(Table2[Sub-Sector],Table3[[#This Row],[Sub-Sector]])</f>
        <v>7</v>
      </c>
      <c r="C78" s="1">
        <f>COUNTIFS(Table2[Sub-Sector],Table3[[#This Row],[Sub-Sector]],Table2[Uptrend],"Uptrend")/Table3[[#This Row],[Count]]</f>
        <v>0.8571428571428571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0.2857142857142857</v>
      </c>
      <c r="F78" s="1">
        <f>COUNTIFS(Table2[Sub-Sector],Table3[[#This Row],[Sub-Sector]],Table2[6M Return vs Nifty],"&gt;=10")/Table3[[#This Row],[Count]]</f>
        <v>0.2857142857142857</v>
      </c>
      <c r="G78" s="1">
        <f>COUNTIFS(Table2[Sub-Sector],Table3[[#This Row],[Sub-Sector]],Table2[1Y Return vs Nifty],"&gt;=10")/Table3[[#This Row],[Count]]</f>
        <v>0.8571428571428571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0.2857142857142857</v>
      </c>
      <c r="J78" s="1">
        <f>COUNTIFS(Table2[Sub-Sector],Table3[[#This Row],[Sub-Sector]],Table2[% Away From Day Low],"&gt;=0.05")/Table3[[#This Row],[Count]]</f>
        <v>0.14285714285714285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0.42857142857142855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0.42857142857142855</v>
      </c>
      <c r="T78" s="1">
        <f>COUNTIFS(Table2[Sub-Sector],Table3[[#This Row],[Sub-Sector]],Table2[% Price above 200 EMA],"&gt;=0")/Table3[[#This Row],[Count]]</f>
        <v>0.8571428571428571</v>
      </c>
      <c r="U78" s="1">
        <f>COUNTIFS(Table2[Sub-Sector],Table3[[#This Row],[Sub-Sector]],Table2[Rate of Change - Zone],"Positive")/Table3[[#This Row],[Count]]</f>
        <v>0.14285714285714285</v>
      </c>
      <c r="V78" s="1">
        <f>COUNTIFS(Table2[Sub-Sector],Table3[[#This Row],[Sub-Sector]],Table2[Sharpe Ratio],"&gt;=0.10")/Table3[[#This Row],[Count]]</f>
        <v>0.8571428571428571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78">
        <f>_xlfn.RANK.AVG(Table3[[#This Row],[Score]],Table3[Score],1)</f>
        <v>69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78">
        <f>_xlfn.RANK.AVG(Table3[[#This Row],[Score 2 ]],Table3[[Score 2 ]],1)</f>
        <v>77</v>
      </c>
    </row>
    <row r="79" spans="1:26" x14ac:dyDescent="0.3">
      <c r="A79" t="s">
        <v>133</v>
      </c>
      <c r="B79">
        <f>COUNTIFS(Table2[Sub-Sector],Table3[[#This Row],[Sub-Sector]])</f>
        <v>20</v>
      </c>
      <c r="C79" s="1">
        <f>COUNTIFS(Table2[Sub-Sector],Table3[[#This Row],[Sub-Sector]],Table2[Uptrend],"Uptrend")/Table3[[#This Row],[Count]]</f>
        <v>0.4</v>
      </c>
      <c r="D79" s="1">
        <f>COUNTIFS(Table2[Sub-Sector],Table3[[#This Row],[Sub-Sector]],Table2[1W Return vs Nifty],"&gt;=5")/Table3[[#This Row],[Count]]</f>
        <v>0.1</v>
      </c>
      <c r="E79" s="1">
        <f>COUNTIFS(Table2[Sub-Sector],Table3[[#This Row],[Sub-Sector]],Table2[1M Return vs Nifty],"&gt;=5")/Table3[[#This Row],[Count]]</f>
        <v>0.15</v>
      </c>
      <c r="F79" s="1">
        <f>COUNTIFS(Table2[Sub-Sector],Table3[[#This Row],[Sub-Sector]],Table2[6M Return vs Nifty],"&gt;=10")/Table3[[#This Row],[Count]]</f>
        <v>0.2</v>
      </c>
      <c r="G79" s="1">
        <f>COUNTIFS(Table2[Sub-Sector],Table3[[#This Row],[Sub-Sector]],Table2[1Y Return vs Nifty],"&gt;=10")/Table3[[#This Row],[Count]]</f>
        <v>0.6</v>
      </c>
      <c r="H79" s="1">
        <f>COUNTIFS(Table2[Sub-Sector],Table3[[#This Row],[Sub-Sector]],Table2[RSI Exponential â€“ 14D],"&gt;=50")/Table3[[#This Row],[Count]]</f>
        <v>0.3</v>
      </c>
      <c r="I79" s="1">
        <f>COUNTIFS(Table2[Sub-Sector],Table3[[#This Row],[Sub-Sector]],Table2[Relative Volume],"&gt;=1")/Table3[[#This Row],[Count]]</f>
        <v>0.4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0.85</v>
      </c>
      <c r="L79" s="1">
        <f>COUNTIFS(Table2[Sub-Sector],Table3[[#This Row],[Sub-Sector]],Table2[% Away From Current Week Low],"&gt;=0.05")/Table3[[#This Row],[Count]]</f>
        <v>0.5</v>
      </c>
      <c r="M79" s="1">
        <f>COUNTIFS(Table2[Sub-Sector],Table3[[#This Row],[Sub-Sector]],Table2[% Away From Current Week High],"&lt;=0.05")/Table3[[#This Row],[Count]]</f>
        <v>0.8</v>
      </c>
      <c r="N79" s="1">
        <f>COUNTIFS(Table2[Sub-Sector],Table3[[#This Row],[Sub-Sector]],Table2[% Away From Current Month Low],"&gt;=0.05")/Table3[[#This Row],[Count]]</f>
        <v>0.5</v>
      </c>
      <c r="O79" s="1">
        <f>COUNTIFS(Table2[Sub-Sector],Table3[[#This Row],[Sub-Sector]],Table2[% Away From Current Month High],"&lt;=0.05")/Table3[[#This Row],[Count]]</f>
        <v>0.3</v>
      </c>
      <c r="P79" s="1">
        <f>COUNTIFS(Table2[Sub-Sector],Table3[[#This Row],[Sub-Sector]],Table2[% Away From 52W High],"&lt;=10")/Table3[[#This Row],[Count]]</f>
        <v>0.3</v>
      </c>
      <c r="Q79" s="1">
        <f>COUNTIFS(Table2[Sub-Sector],Table3[[#This Row],[Sub-Sector]],Table2[% Away From 52W Low],"&gt;=10")/Table3[[#This Row],[Count]]</f>
        <v>0.95</v>
      </c>
      <c r="R79" s="1">
        <f>COUNTIFS(Table2[Sub-Sector],Table3[[#This Row],[Sub-Sector]],Table2[% Price above 20 EMA],"&gt;=0")/Table3[[#This Row],[Count]]</f>
        <v>0.3</v>
      </c>
      <c r="S79" s="1">
        <f>COUNTIFS(Table2[Sub-Sector],Table3[[#This Row],[Sub-Sector]],Table2[% Price above 50 EMA],"&gt;=0")/Table3[[#This Row],[Count]]</f>
        <v>0.4</v>
      </c>
      <c r="T79" s="1">
        <f>COUNTIFS(Table2[Sub-Sector],Table3[[#This Row],[Sub-Sector]],Table2[% Price above 200 EMA],"&gt;=0")/Table3[[#This Row],[Count]]</f>
        <v>0.75</v>
      </c>
      <c r="U79" s="1">
        <f>COUNTIFS(Table2[Sub-Sector],Table3[[#This Row],[Sub-Sector]],Table2[Rate of Change - Zone],"Positive")/Table3[[#This Row],[Count]]</f>
        <v>0.35</v>
      </c>
      <c r="V79" s="1">
        <f>COUNTIFS(Table2[Sub-Sector],Table3[[#This Row],[Sub-Sector]],Table2[Sharpe Ratio],"&gt;=0.10")/Table3[[#This Row],[Count]]</f>
        <v>0.4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79">
        <f>_xlfn.RANK.AVG(Table3[[#This Row],[Score]],Table3[Score],1)</f>
        <v>77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79">
        <f>_xlfn.RANK.AVG(Table3[[#This Row],[Score 2 ]],Table3[[Score 2 ]],1)</f>
        <v>78.5</v>
      </c>
    </row>
    <row r="80" spans="1:26" x14ac:dyDescent="0.3">
      <c r="A80" t="s">
        <v>43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1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0.5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0.5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0.5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0.5</v>
      </c>
      <c r="S80" s="1">
        <f>COUNTIFS(Table2[Sub-Sector],Table3[[#This Row],[Sub-Sector]],Table2[% Price above 50 EMA],"&gt;=0")/Table3[[#This Row],[Count]]</f>
        <v>1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0.5</v>
      </c>
      <c r="V80" s="1">
        <f>COUNTIFS(Table2[Sub-Sector],Table3[[#This Row],[Sub-Sector]],Table2[Sharpe Ratio],"&gt;=0.10")/Table3[[#This Row],[Count]]</f>
        <v>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80">
        <f>_xlfn.RANK.AVG(Table3[[#This Row],[Score]],Table3[Score],1)</f>
        <v>56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0">
        <f>_xlfn.RANK.AVG(Table3[[#This Row],[Score 2 ]],Table3[[Score 2 ]],1)</f>
        <v>78.5</v>
      </c>
    </row>
    <row r="81" spans="1:26" x14ac:dyDescent="0.3">
      <c r="A81" t="s">
        <v>532</v>
      </c>
      <c r="B81">
        <f>COUNTIFS(Table2[Sub-Sector],Table3[[#This Row],[Sub-Sector]])</f>
        <v>5</v>
      </c>
      <c r="C81" s="1">
        <f>COUNTIFS(Table2[Sub-Sector],Table3[[#This Row],[Sub-Sector]],Table2[Uptrend],"Uptrend")/Table3[[#This Row],[Count]]</f>
        <v>0.6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0.4</v>
      </c>
      <c r="G81" s="1">
        <f>COUNTIFS(Table2[Sub-Sector],Table3[[#This Row],[Sub-Sector]],Table2[1Y Return vs Nifty],"&gt;=10")/Table3[[#This Row],[Count]]</f>
        <v>0.8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0.2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0.2</v>
      </c>
      <c r="O81" s="1">
        <f>COUNTIFS(Table2[Sub-Sector],Table3[[#This Row],[Sub-Sector]],Table2[% Away From Current Month High],"&lt;=0.05")/Table3[[#This Row],[Count]]</f>
        <v>0.4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0.2</v>
      </c>
      <c r="T81" s="1">
        <f>COUNTIFS(Table2[Sub-Sector],Table3[[#This Row],[Sub-Sector]],Table2[% Price above 200 EMA],"&gt;=0")/Table3[[#This Row],[Count]]</f>
        <v>1</v>
      </c>
      <c r="U81" s="1">
        <f>COUNTIFS(Table2[Sub-Sector],Table3[[#This Row],[Sub-Sector]],Table2[Rate of Change - Zone],"Positive")/Table3[[#This Row],[Count]]</f>
        <v>0.2</v>
      </c>
      <c r="V81" s="1">
        <f>COUNTIFS(Table2[Sub-Sector],Table3[[#This Row],[Sub-Sector]],Table2[Sharpe Ratio],"&gt;=0.10")/Table3[[#This Row],[Count]]</f>
        <v>0.4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</v>
      </c>
      <c r="X81">
        <f>_xlfn.RANK.AVG(Table3[[#This Row],[Score]],Table3[Score],1)</f>
        <v>100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81">
        <f>_xlfn.RANK.AVG(Table3[[#This Row],[Score 2 ]],Table3[[Score 2 ]],1)</f>
        <v>80</v>
      </c>
    </row>
    <row r="82" spans="1:26" x14ac:dyDescent="0.3">
      <c r="A82" t="s">
        <v>40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1</v>
      </c>
      <c r="D82" s="1">
        <f>COUNTIFS(Table2[Sub-Sector],Table3[[#This Row],[Sub-Sector]],Table2[1W Return vs Nifty],"&gt;=5")/Table3[[#This Row],[Count]]</f>
        <v>0.5</v>
      </c>
      <c r="E82" s="1">
        <f>COUNTIFS(Table2[Sub-Sector],Table3[[#This Row],[Sub-Sector]],Table2[1M Return vs Nifty],"&gt;=5")/Table3[[#This Row],[Count]]</f>
        <v>1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1</v>
      </c>
      <c r="I82" s="1">
        <f>COUNTIFS(Table2[Sub-Sector],Table3[[#This Row],[Sub-Sector]],Table2[Relative Volume],"&gt;=1")/Table3[[#This Row],[Count]]</f>
        <v>0.5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0.5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0.5</v>
      </c>
      <c r="O82" s="1">
        <f>COUNTIFS(Table2[Sub-Sector],Table3[[#This Row],[Sub-Sector]],Table2[% Away From Current Month High],"&lt;=0.05")/Table3[[#This Row],[Count]]</f>
        <v>1</v>
      </c>
      <c r="P82" s="1">
        <f>COUNTIFS(Table2[Sub-Sector],Table3[[#This Row],[Sub-Sector]],Table2[% Away From 52W High],"&lt;=10")/Table3[[#This Row],[Count]]</f>
        <v>1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1</v>
      </c>
      <c r="S82" s="1">
        <f>COUNTIFS(Table2[Sub-Sector],Table3[[#This Row],[Sub-Sector]],Table2[% Price above 50 EMA],"&gt;=0")/Table3[[#This Row],[Count]]</f>
        <v>1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0.5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82">
        <f>_xlfn.RANK.AVG(Table3[[#This Row],[Score]],Table3[Score],1)</f>
        <v>31.5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2">
        <f>_xlfn.RANK.AVG(Table3[[#This Row],[Score 2 ]],Table3[[Score 2 ]],1)</f>
        <v>82</v>
      </c>
    </row>
    <row r="83" spans="1:26" x14ac:dyDescent="0.3">
      <c r="A83" t="s">
        <v>1566</v>
      </c>
      <c r="B83">
        <f>COUNTIFS(Table2[Sub-Sector],Table3[[#This Row],[Sub-Sector]])</f>
        <v>2</v>
      </c>
      <c r="C83" s="1">
        <f>COUNTIFS(Table2[Sub-Sector],Table3[[#This Row],[Sub-Sector]],Table2[Uptrend],"Uptrend")/Table3[[#This Row],[Count]]</f>
        <v>1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0.5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0.5</v>
      </c>
      <c r="I83" s="1">
        <f>COUNTIFS(Table2[Sub-Sector],Table3[[#This Row],[Sub-Sector]],Table2[Relative Volume],"&gt;=1")/Table3[[#This Row],[Count]]</f>
        <v>0.5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0.5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0.5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0.5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0.5</v>
      </c>
      <c r="S83" s="1">
        <f>COUNTIFS(Table2[Sub-Sector],Table3[[#This Row],[Sub-Sector]],Table2[% Price above 50 EMA],"&gt;=0")/Table3[[#This Row],[Count]]</f>
        <v>1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0.5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83">
        <f>_xlfn.RANK.AVG(Table3[[#This Row],[Score]],Table3[Score],1)</f>
        <v>61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3">
        <f>_xlfn.RANK.AVG(Table3[[#This Row],[Score 2 ]],Table3[[Score 2 ]],1)</f>
        <v>82</v>
      </c>
    </row>
    <row r="84" spans="1:26" x14ac:dyDescent="0.3">
      <c r="A84" t="s">
        <v>844</v>
      </c>
      <c r="B84">
        <f>COUNTIFS(Table2[Sub-Sector],Table3[[#This Row],[Sub-Sector]])</f>
        <v>2</v>
      </c>
      <c r="C84" s="1">
        <f>COUNTIFS(Table2[Sub-Sector],Table3[[#This Row],[Sub-Sector]],Table2[Uptrend],"Uptrend")/Table3[[#This Row],[Count]]</f>
        <v>0.5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0.5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0.5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0.5</v>
      </c>
      <c r="U84" s="1">
        <f>COUNTIFS(Table2[Sub-Sector],Table3[[#This Row],[Sub-Sector]],Table2[Rate of Change - Zone],"Positive")/Table3[[#This Row],[Count]]</f>
        <v>0.5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84">
        <f>_xlfn.RANK.AVG(Table3[[#This Row],[Score]],Table3[Score],1)</f>
        <v>102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4">
        <f>_xlfn.RANK.AVG(Table3[[#This Row],[Score 2 ]],Table3[[Score 2 ]],1)</f>
        <v>82</v>
      </c>
    </row>
    <row r="85" spans="1:26" x14ac:dyDescent="0.3">
      <c r="A85" t="s">
        <v>699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0.66666666666666663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0.66666666666666663</v>
      </c>
      <c r="G85" s="1">
        <f>COUNTIFS(Table2[Sub-Sector],Table3[[#This Row],[Sub-Sector]],Table2[1Y Return vs Nifty],"&gt;=10")/Table3[[#This Row],[Count]]</f>
        <v>0.66666666666666663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0.33333333333333331</v>
      </c>
      <c r="M85" s="1">
        <f>COUNTIFS(Table2[Sub-Sector],Table3[[#This Row],[Sub-Sector]],Table2[% Away From Current Week High],"&lt;=0.05")/Table3[[#This Row],[Count]]</f>
        <v>0.66666666666666663</v>
      </c>
      <c r="N85" s="1">
        <f>COUNTIFS(Table2[Sub-Sector],Table3[[#This Row],[Sub-Sector]],Table2[% Away From Current Month Low],"&gt;=0.05")/Table3[[#This Row],[Count]]</f>
        <v>0.33333333333333331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0.66666666666666663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0.33333333333333331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85">
        <f>_xlfn.RANK.AVG(Table3[[#This Row],[Score]],Table3[Score],1)</f>
        <v>99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5">
        <f>_xlfn.RANK.AVG(Table3[[#This Row],[Score 2 ]],Table3[[Score 2 ]],1)</f>
        <v>84</v>
      </c>
    </row>
    <row r="86" spans="1:26" x14ac:dyDescent="0.3">
      <c r="A86" t="s">
        <v>98</v>
      </c>
      <c r="B86">
        <f>COUNTIFS(Table2[Sub-Sector],Table3[[#This Row],[Sub-Sector]])</f>
        <v>4</v>
      </c>
      <c r="C86" s="1">
        <f>COUNTIFS(Table2[Sub-Sector],Table3[[#This Row],[Sub-Sector]],Table2[Uptrend],"Uptrend")/Table3[[#This Row],[Count]]</f>
        <v>0.25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0.75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</v>
      </c>
      <c r="H86" s="1">
        <f>COUNTIFS(Table2[Sub-Sector],Table3[[#This Row],[Sub-Sector]],Table2[RSI Exponential â€“ 14D],"&gt;=50")/Table3[[#This Row],[Count]]</f>
        <v>0.25</v>
      </c>
      <c r="I86" s="1">
        <f>COUNTIFS(Table2[Sub-Sector],Table3[[#This Row],[Sub-Sector]],Table2[Relative Volume],"&gt;=1")/Table3[[#This Row],[Count]]</f>
        <v>0.75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0.75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0.25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0.25</v>
      </c>
      <c r="S86" s="1">
        <f>COUNTIFS(Table2[Sub-Sector],Table3[[#This Row],[Sub-Sector]],Table2[% Price above 50 EMA],"&gt;=0")/Table3[[#This Row],[Count]]</f>
        <v>0.5</v>
      </c>
      <c r="T86" s="1">
        <f>COUNTIFS(Table2[Sub-Sector],Table3[[#This Row],[Sub-Sector]],Table2[% Price above 200 EMA],"&gt;=0")/Table3[[#This Row],[Count]]</f>
        <v>0.75</v>
      </c>
      <c r="U86" s="1">
        <f>COUNTIFS(Table2[Sub-Sector],Table3[[#This Row],[Sub-Sector]],Table2[Rate of Change - Zone],"Positive")/Table3[[#This Row],[Count]]</f>
        <v>0.5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86">
        <f>_xlfn.RANK.AVG(Table3[[#This Row],[Score]],Table3[Score],1)</f>
        <v>83.5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86">
        <f>_xlfn.RANK.AVG(Table3[[#This Row],[Score 2 ]],Table3[[Score 2 ]],1)</f>
        <v>85</v>
      </c>
    </row>
    <row r="87" spans="1:26" x14ac:dyDescent="0.3">
      <c r="A87" t="s">
        <v>156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1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0.66666666666666663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0.33333333333333331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0.66666666666666663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0.33333333333333331</v>
      </c>
      <c r="T87" s="1">
        <f>COUNTIFS(Table2[Sub-Sector],Table3[[#This Row],[Sub-Sector]],Table2[% Price above 200 EMA],"&gt;=0")/Table3[[#This Row],[Count]]</f>
        <v>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0.33333333333333331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87">
        <f>_xlfn.RANK.AVG(Table3[[#This Row],[Score]],Table3[Score],1)</f>
        <v>81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87">
        <f>_xlfn.RANK.AVG(Table3[[#This Row],[Score 2 ]],Table3[[Score 2 ]],1)</f>
        <v>86</v>
      </c>
    </row>
    <row r="88" spans="1:26" x14ac:dyDescent="0.3">
      <c r="A88" t="s">
        <v>411</v>
      </c>
      <c r="B88">
        <f>COUNTIFS(Table2[Sub-Sector],Table3[[#This Row],[Sub-Sector]])</f>
        <v>9</v>
      </c>
      <c r="C88" s="1">
        <f>COUNTIFS(Table2[Sub-Sector],Table3[[#This Row],[Sub-Sector]],Table2[Uptrend],"Uptrend")/Table3[[#This Row],[Count]]</f>
        <v>0.44444444444444442</v>
      </c>
      <c r="D88" s="1">
        <f>COUNTIFS(Table2[Sub-Sector],Table3[[#This Row],[Sub-Sector]],Table2[1W Return vs Nifty],"&gt;=5")/Table3[[#This Row],[Count]]</f>
        <v>0.1111111111111111</v>
      </c>
      <c r="E88" s="1">
        <f>COUNTIFS(Table2[Sub-Sector],Table3[[#This Row],[Sub-Sector]],Table2[1M Return vs Nifty],"&gt;=5")/Table3[[#This Row],[Count]]</f>
        <v>0.22222222222222221</v>
      </c>
      <c r="F88" s="1">
        <f>COUNTIFS(Table2[Sub-Sector],Table3[[#This Row],[Sub-Sector]],Table2[6M Return vs Nifty],"&gt;=10")/Table3[[#This Row],[Count]]</f>
        <v>0.1111111111111111</v>
      </c>
      <c r="G88" s="1">
        <f>COUNTIFS(Table2[Sub-Sector],Table3[[#This Row],[Sub-Sector]],Table2[1Y Return vs Nifty],"&gt;=10")/Table3[[#This Row],[Count]]</f>
        <v>0.44444444444444442</v>
      </c>
      <c r="H88" s="1">
        <f>COUNTIFS(Table2[Sub-Sector],Table3[[#This Row],[Sub-Sector]],Table2[RSI Exponential â€“ 14D],"&gt;=50")/Table3[[#This Row],[Count]]</f>
        <v>0.1111111111111111</v>
      </c>
      <c r="I88" s="1">
        <f>COUNTIFS(Table2[Sub-Sector],Table3[[#This Row],[Sub-Sector]],Table2[Relative Volume],"&gt;=1")/Table3[[#This Row],[Count]]</f>
        <v>0.55555555555555558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0.1111111111111111</v>
      </c>
      <c r="M88" s="1">
        <f>COUNTIFS(Table2[Sub-Sector],Table3[[#This Row],[Sub-Sector]],Table2[% Away From Current Week High],"&lt;=0.05")/Table3[[#This Row],[Count]]</f>
        <v>0.77777777777777779</v>
      </c>
      <c r="N88" s="1">
        <f>COUNTIFS(Table2[Sub-Sector],Table3[[#This Row],[Sub-Sector]],Table2[% Away From Current Month Low],"&gt;=0.05")/Table3[[#This Row],[Count]]</f>
        <v>0.1111111111111111</v>
      </c>
      <c r="O88" s="1">
        <f>COUNTIFS(Table2[Sub-Sector],Table3[[#This Row],[Sub-Sector]],Table2[% Away From Current Month High],"&lt;=0.05")/Table3[[#This Row],[Count]]</f>
        <v>0.33333333333333331</v>
      </c>
      <c r="P88" s="1">
        <f>COUNTIFS(Table2[Sub-Sector],Table3[[#This Row],[Sub-Sector]],Table2[% Away From 52W High],"&lt;=10")/Table3[[#This Row],[Count]]</f>
        <v>0.1111111111111111</v>
      </c>
      <c r="Q88" s="1">
        <f>COUNTIFS(Table2[Sub-Sector],Table3[[#This Row],[Sub-Sector]],Table2[% Away From 52W Low],"&gt;=10")/Table3[[#This Row],[Count]]</f>
        <v>0.88888888888888884</v>
      </c>
      <c r="R88" s="1">
        <f>COUNTIFS(Table2[Sub-Sector],Table3[[#This Row],[Sub-Sector]],Table2[% Price above 20 EMA],"&gt;=0")/Table3[[#This Row],[Count]]</f>
        <v>0.33333333333333331</v>
      </c>
      <c r="S88" s="1">
        <f>COUNTIFS(Table2[Sub-Sector],Table3[[#This Row],[Sub-Sector]],Table2[% Price above 50 EMA],"&gt;=0")/Table3[[#This Row],[Count]]</f>
        <v>0.33333333333333331</v>
      </c>
      <c r="T88" s="1">
        <f>COUNTIFS(Table2[Sub-Sector],Table3[[#This Row],[Sub-Sector]],Table2[% Price above 200 EMA],"&gt;=0")/Table3[[#This Row],[Count]]</f>
        <v>0.66666666666666663</v>
      </c>
      <c r="U88" s="1">
        <f>COUNTIFS(Table2[Sub-Sector],Table3[[#This Row],[Sub-Sector]],Table2[Rate of Change - Zone],"Positive")/Table3[[#This Row],[Count]]</f>
        <v>0.33333333333333331</v>
      </c>
      <c r="V88" s="1">
        <f>COUNTIFS(Table2[Sub-Sector],Table3[[#This Row],[Sub-Sector]],Table2[Sharpe Ratio],"&gt;=0.10")/Table3[[#This Row],[Count]]</f>
        <v>0.44444444444444442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</v>
      </c>
      <c r="X88">
        <f>_xlfn.RANK.AVG(Table3[[#This Row],[Score]],Table3[Score],1)</f>
        <v>78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88">
        <f>_xlfn.RANK.AVG(Table3[[#This Row],[Score 2 ]],Table3[[Score 2 ]],1)</f>
        <v>87</v>
      </c>
    </row>
    <row r="89" spans="1:26" x14ac:dyDescent="0.3">
      <c r="A89" t="s">
        <v>375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0.5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1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574.5</v>
      </c>
      <c r="X89">
        <f>_xlfn.RANK.AVG(Table3[[#This Row],[Score]],Table3[Score],1)</f>
        <v>104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89">
        <f>_xlfn.RANK.AVG(Table3[[#This Row],[Score 2 ]],Table3[[Score 2 ]],1)</f>
        <v>88</v>
      </c>
    </row>
    <row r="90" spans="1:26" x14ac:dyDescent="0.3">
      <c r="A90" t="s">
        <v>95</v>
      </c>
      <c r="B90">
        <f>COUNTIFS(Table2[Sub-Sector],Table3[[#This Row],[Sub-Sector]])</f>
        <v>5</v>
      </c>
      <c r="C90" s="1">
        <f>COUNTIFS(Table2[Sub-Sector],Table3[[#This Row],[Sub-Sector]],Table2[Uptrend],"Uptrend")/Table3[[#This Row],[Count]]</f>
        <v>0.6</v>
      </c>
      <c r="D90" s="1">
        <f>COUNTIFS(Table2[Sub-Sector],Table3[[#This Row],[Sub-Sector]],Table2[1W Return vs Nifty],"&gt;=5")/Table3[[#This Row],[Count]]</f>
        <v>0.2</v>
      </c>
      <c r="E90" s="1">
        <f>COUNTIFS(Table2[Sub-Sector],Table3[[#This Row],[Sub-Sector]],Table2[1M Return vs Nifty],"&gt;=5")/Table3[[#This Row],[Count]]</f>
        <v>0.2</v>
      </c>
      <c r="F90" s="1">
        <f>COUNTIFS(Table2[Sub-Sector],Table3[[#This Row],[Sub-Sector]],Table2[6M Return vs Nifty],"&gt;=10")/Table3[[#This Row],[Count]]</f>
        <v>0.4</v>
      </c>
      <c r="G90" s="1">
        <f>COUNTIFS(Table2[Sub-Sector],Table3[[#This Row],[Sub-Sector]],Table2[1Y Return vs Nifty],"&gt;=10")/Table3[[#This Row],[Count]]</f>
        <v>0.6</v>
      </c>
      <c r="H90" s="1">
        <f>COUNTIFS(Table2[Sub-Sector],Table3[[#This Row],[Sub-Sector]],Table2[RSI Exponential â€“ 14D],"&gt;=50")/Table3[[#This Row],[Count]]</f>
        <v>0.4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0.4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0.4</v>
      </c>
      <c r="O90" s="1">
        <f>COUNTIFS(Table2[Sub-Sector],Table3[[#This Row],[Sub-Sector]],Table2[% Away From Current Month High],"&lt;=0.05")/Table3[[#This Row],[Count]]</f>
        <v>0.2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0.4</v>
      </c>
      <c r="S90" s="1">
        <f>COUNTIFS(Table2[Sub-Sector],Table3[[#This Row],[Sub-Sector]],Table2[% Price above 50 EMA],"&gt;=0")/Table3[[#This Row],[Count]]</f>
        <v>0.6</v>
      </c>
      <c r="T90" s="1">
        <f>COUNTIFS(Table2[Sub-Sector],Table3[[#This Row],[Sub-Sector]],Table2[% Price above 200 EMA],"&gt;=0")/Table3[[#This Row],[Count]]</f>
        <v>0.6</v>
      </c>
      <c r="U90" s="1">
        <f>COUNTIFS(Table2[Sub-Sector],Table3[[#This Row],[Sub-Sector]],Table2[Rate of Change - Zone],"Positive")/Table3[[#This Row],[Count]]</f>
        <v>0.4</v>
      </c>
      <c r="V90" s="1">
        <f>COUNTIFS(Table2[Sub-Sector],Table3[[#This Row],[Sub-Sector]],Table2[Sharpe Ratio],"&gt;=0.10")/Table3[[#This Row],[Count]]</f>
        <v>0.4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90">
        <f>_xlfn.RANK.AVG(Table3[[#This Row],[Score]],Table3[Score],1)</f>
        <v>73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0">
        <f>_xlfn.RANK.AVG(Table3[[#This Row],[Score 2 ]],Table3[[Score 2 ]],1)</f>
        <v>89.5</v>
      </c>
    </row>
    <row r="91" spans="1:26" x14ac:dyDescent="0.3">
      <c r="A91" t="s">
        <v>309</v>
      </c>
      <c r="B91">
        <f>COUNTIFS(Table2[Sub-Sector],Table3[[#This Row],[Sub-Sector]])</f>
        <v>14</v>
      </c>
      <c r="C91" s="1">
        <f>COUNTIFS(Table2[Sub-Sector],Table3[[#This Row],[Sub-Sector]],Table2[Uptrend],"Uptrend")/Table3[[#This Row],[Count]]</f>
        <v>0.7142857142857143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7.1428571428571425E-2</v>
      </c>
      <c r="F91" s="1">
        <f>COUNTIFS(Table2[Sub-Sector],Table3[[#This Row],[Sub-Sector]],Table2[6M Return vs Nifty],"&gt;=10")/Table3[[#This Row],[Count]]</f>
        <v>0.2857142857142857</v>
      </c>
      <c r="G91" s="1">
        <f>COUNTIFS(Table2[Sub-Sector],Table3[[#This Row],[Sub-Sector]],Table2[1Y Return vs Nifty],"&gt;=10")/Table3[[#This Row],[Count]]</f>
        <v>0.5714285714285714</v>
      </c>
      <c r="H91" s="1">
        <f>COUNTIFS(Table2[Sub-Sector],Table3[[#This Row],[Sub-Sector]],Table2[RSI Exponential â€“ 14D],"&gt;=50")/Table3[[#This Row],[Count]]</f>
        <v>0.14285714285714285</v>
      </c>
      <c r="I91" s="1">
        <f>COUNTIFS(Table2[Sub-Sector],Table3[[#This Row],[Sub-Sector]],Table2[Relative Volume],"&gt;=1")/Table3[[#This Row],[Count]]</f>
        <v>0.2857142857142857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0.21428571428571427</v>
      </c>
      <c r="M91" s="1">
        <f>COUNTIFS(Table2[Sub-Sector],Table3[[#This Row],[Sub-Sector]],Table2[% Away From Current Week High],"&lt;=0.05")/Table3[[#This Row],[Count]]</f>
        <v>0.9285714285714286</v>
      </c>
      <c r="N91" s="1">
        <f>COUNTIFS(Table2[Sub-Sector],Table3[[#This Row],[Sub-Sector]],Table2[% Away From Current Month Low],"&gt;=0.05")/Table3[[#This Row],[Count]]</f>
        <v>0.21428571428571427</v>
      </c>
      <c r="O91" s="1">
        <f>COUNTIFS(Table2[Sub-Sector],Table3[[#This Row],[Sub-Sector]],Table2[% Away From Current Month High],"&lt;=0.05")/Table3[[#This Row],[Count]]</f>
        <v>0.21428571428571427</v>
      </c>
      <c r="P91" s="1">
        <f>COUNTIFS(Table2[Sub-Sector],Table3[[#This Row],[Sub-Sector]],Table2[% Away From 52W High],"&lt;=10")/Table3[[#This Row],[Count]]</f>
        <v>0.21428571428571427</v>
      </c>
      <c r="Q91" s="1">
        <f>COUNTIFS(Table2[Sub-Sector],Table3[[#This Row],[Sub-Sector]],Table2[% Away From 52W Low],"&gt;=10")/Table3[[#This Row],[Count]]</f>
        <v>0.9285714285714286</v>
      </c>
      <c r="R91" s="1">
        <f>COUNTIFS(Table2[Sub-Sector],Table3[[#This Row],[Sub-Sector]],Table2[% Price above 20 EMA],"&gt;=0")/Table3[[#This Row],[Count]]</f>
        <v>0.14285714285714285</v>
      </c>
      <c r="S91" s="1">
        <f>COUNTIFS(Table2[Sub-Sector],Table3[[#This Row],[Sub-Sector]],Table2[% Price above 50 EMA],"&gt;=0")/Table3[[#This Row],[Count]]</f>
        <v>0.5</v>
      </c>
      <c r="T91" s="1">
        <f>COUNTIFS(Table2[Sub-Sector],Table3[[#This Row],[Sub-Sector]],Table2[% Price above 200 EMA],"&gt;=0")/Table3[[#This Row],[Count]]</f>
        <v>0.7857142857142857</v>
      </c>
      <c r="U91" s="1">
        <f>COUNTIFS(Table2[Sub-Sector],Table3[[#This Row],[Sub-Sector]],Table2[Rate of Change - Zone],"Positive")/Table3[[#This Row],[Count]]</f>
        <v>0.21428571428571427</v>
      </c>
      <c r="V91" s="1">
        <f>COUNTIFS(Table2[Sub-Sector],Table3[[#This Row],[Sub-Sector]],Table2[Sharpe Ratio],"&gt;=0.10")/Table3[[#This Row],[Count]]</f>
        <v>0.2857142857142857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91">
        <f>_xlfn.RANK.AVG(Table3[[#This Row],[Score]],Table3[Score],1)</f>
        <v>89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1">
        <f>_xlfn.RANK.AVG(Table3[[#This Row],[Score 2 ]],Table3[[Score 2 ]],1)</f>
        <v>89.5</v>
      </c>
    </row>
    <row r="92" spans="1:26" x14ac:dyDescent="0.3">
      <c r="A92" t="s">
        <v>1478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0.33333333333333331</v>
      </c>
      <c r="G92" s="1">
        <f>COUNTIFS(Table2[Sub-Sector],Table3[[#This Row],[Sub-Sector]],Table2[1Y Return vs Nifty],"&gt;=10")/Table3[[#This Row],[Count]]</f>
        <v>0.33333333333333331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0.33333333333333331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0.33333333333333331</v>
      </c>
      <c r="P92" s="1">
        <f>COUNTIFS(Table2[Sub-Sector],Table3[[#This Row],[Sub-Sector]],Table2[% Away From 52W High],"&lt;=10")/Table3[[#This Row],[Count]]</f>
        <v>0.33333333333333331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0.33333333333333331</v>
      </c>
      <c r="S92" s="1">
        <f>COUNTIFS(Table2[Sub-Sector],Table3[[#This Row],[Sub-Sector]],Table2[% Price above 50 EMA],"&gt;=0")/Table3[[#This Row],[Count]]</f>
        <v>0.66666666666666663</v>
      </c>
      <c r="T92" s="1">
        <f>COUNTIFS(Table2[Sub-Sector],Table3[[#This Row],[Sub-Sector]],Table2[% Price above 200 EMA],"&gt;=0")/Table3[[#This Row],[Count]]</f>
        <v>1</v>
      </c>
      <c r="U92" s="1">
        <f>COUNTIFS(Table2[Sub-Sector],Table3[[#This Row],[Sub-Sector]],Table2[Rate of Change - Zone],"Positive")/Table3[[#This Row],[Count]]</f>
        <v>0.66666666666666663</v>
      </c>
      <c r="V92" s="1">
        <f>COUNTIFS(Table2[Sub-Sector],Table3[[#This Row],[Sub-Sector]],Table2[Sharpe Ratio],"&gt;=0.10")/Table3[[#This Row],[Count]]</f>
        <v>0.33333333333333331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92">
        <f>_xlfn.RANK.AVG(Table3[[#This Row],[Score]],Table3[Score],1)</f>
        <v>85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2">
        <f>_xlfn.RANK.AVG(Table3[[#This Row],[Score 2 ]],Table3[[Score 2 ]],1)</f>
        <v>91</v>
      </c>
    </row>
    <row r="93" spans="1:26" x14ac:dyDescent="0.3">
      <c r="A93" t="s">
        <v>389</v>
      </c>
      <c r="B93">
        <f>COUNTIFS(Table2[Sub-Sector],Table3[[#This Row],[Sub-Sector]])</f>
        <v>10</v>
      </c>
      <c r="C93" s="1">
        <f>COUNTIFS(Table2[Sub-Sector],Table3[[#This Row],[Sub-Sector]],Table2[Uptrend],"Uptrend")/Table3[[#This Row],[Count]]</f>
        <v>0.4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0.2</v>
      </c>
      <c r="G93" s="1">
        <f>COUNTIFS(Table2[Sub-Sector],Table3[[#This Row],[Sub-Sector]],Table2[1Y Return vs Nifty],"&gt;=10")/Table3[[#This Row],[Count]]</f>
        <v>0.3</v>
      </c>
      <c r="H93" s="1">
        <f>COUNTIFS(Table2[Sub-Sector],Table3[[#This Row],[Sub-Sector]],Table2[RSI Exponential â€“ 14D],"&gt;=50")/Table3[[#This Row],[Count]]</f>
        <v>0.3</v>
      </c>
      <c r="I93" s="1">
        <f>COUNTIFS(Table2[Sub-Sector],Table3[[#This Row],[Sub-Sector]],Table2[Relative Volume],"&gt;=1")/Table3[[#This Row],[Count]]</f>
        <v>0.5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0.2</v>
      </c>
      <c r="M93" s="1">
        <f>COUNTIFS(Table2[Sub-Sector],Table3[[#This Row],[Sub-Sector]],Table2[% Away From Current Week High],"&lt;=0.05")/Table3[[#This Row],[Count]]</f>
        <v>0.8</v>
      </c>
      <c r="N93" s="1">
        <f>COUNTIFS(Table2[Sub-Sector],Table3[[#This Row],[Sub-Sector]],Table2[% Away From Current Month Low],"&gt;=0.05")/Table3[[#This Row],[Count]]</f>
        <v>0.2</v>
      </c>
      <c r="O93" s="1">
        <f>COUNTIFS(Table2[Sub-Sector],Table3[[#This Row],[Sub-Sector]],Table2[% Away From Current Month High],"&lt;=0.05")/Table3[[#This Row],[Count]]</f>
        <v>0.5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0.7</v>
      </c>
      <c r="R93" s="1">
        <f>COUNTIFS(Table2[Sub-Sector],Table3[[#This Row],[Sub-Sector]],Table2[% Price above 20 EMA],"&gt;=0")/Table3[[#This Row],[Count]]</f>
        <v>0.3</v>
      </c>
      <c r="S93" s="1">
        <f>COUNTIFS(Table2[Sub-Sector],Table3[[#This Row],[Sub-Sector]],Table2[% Price above 50 EMA],"&gt;=0")/Table3[[#This Row],[Count]]</f>
        <v>0.4</v>
      </c>
      <c r="T93" s="1">
        <f>COUNTIFS(Table2[Sub-Sector],Table3[[#This Row],[Sub-Sector]],Table2[% Price above 200 EMA],"&gt;=0")/Table3[[#This Row],[Count]]</f>
        <v>0.5</v>
      </c>
      <c r="U93" s="1">
        <f>COUNTIFS(Table2[Sub-Sector],Table3[[#This Row],[Sub-Sector]],Table2[Rate of Change - Zone],"Positive")/Table3[[#This Row],[Count]]</f>
        <v>0.4</v>
      </c>
      <c r="V93" s="1">
        <f>COUNTIFS(Table2[Sub-Sector],Table3[[#This Row],[Sub-Sector]],Table2[Sharpe Ratio],"&gt;=0.10")/Table3[[#This Row],[Count]]</f>
        <v>0.1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</v>
      </c>
      <c r="X93">
        <f>_xlfn.RANK.AVG(Table3[[#This Row],[Score]],Table3[Score],1)</f>
        <v>106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93">
        <f>_xlfn.RANK.AVG(Table3[[#This Row],[Score 2 ]],Table3[[Score 2 ]],1)</f>
        <v>92</v>
      </c>
    </row>
    <row r="94" spans="1:26" x14ac:dyDescent="0.3">
      <c r="A94" t="s">
        <v>24</v>
      </c>
      <c r="B94">
        <f>COUNTIFS(Table2[Sub-Sector],Table3[[#This Row],[Sub-Sector]])</f>
        <v>20</v>
      </c>
      <c r="C94" s="1">
        <f>COUNTIFS(Table2[Sub-Sector],Table3[[#This Row],[Sub-Sector]],Table2[Uptrend],"Uptrend")/Table3[[#This Row],[Count]]</f>
        <v>0.4</v>
      </c>
      <c r="D94" s="1">
        <f>COUNTIFS(Table2[Sub-Sector],Table3[[#This Row],[Sub-Sector]],Table2[1W Return vs Nifty],"&gt;=5")/Table3[[#This Row],[Count]]</f>
        <v>0.05</v>
      </c>
      <c r="E94" s="1">
        <f>COUNTIFS(Table2[Sub-Sector],Table3[[#This Row],[Sub-Sector]],Table2[1M Return vs Nifty],"&gt;=5")/Table3[[#This Row],[Count]]</f>
        <v>0.05</v>
      </c>
      <c r="F94" s="1">
        <f>COUNTIFS(Table2[Sub-Sector],Table3[[#This Row],[Sub-Sector]],Table2[6M Return vs Nifty],"&gt;=10")/Table3[[#This Row],[Count]]</f>
        <v>0.1</v>
      </c>
      <c r="G94" s="1">
        <f>COUNTIFS(Table2[Sub-Sector],Table3[[#This Row],[Sub-Sector]],Table2[1Y Return vs Nifty],"&gt;=10")/Table3[[#This Row],[Count]]</f>
        <v>0.25</v>
      </c>
      <c r="H94" s="1">
        <f>COUNTIFS(Table2[Sub-Sector],Table3[[#This Row],[Sub-Sector]],Table2[RSI Exponential â€“ 14D],"&gt;=50")/Table3[[#This Row],[Count]]</f>
        <v>0.1</v>
      </c>
      <c r="I94" s="1">
        <f>COUNTIFS(Table2[Sub-Sector],Table3[[#This Row],[Sub-Sector]],Table2[Relative Volume],"&gt;=1")/Table3[[#This Row],[Count]]</f>
        <v>0.7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0.85</v>
      </c>
      <c r="N94" s="1">
        <f>COUNTIFS(Table2[Sub-Sector],Table3[[#This Row],[Sub-Sector]],Table2[% Away From Current Month Low],"&gt;=0.05")/Table3[[#This Row],[Count]]</f>
        <v>0.05</v>
      </c>
      <c r="O94" s="1">
        <f>COUNTIFS(Table2[Sub-Sector],Table3[[#This Row],[Sub-Sector]],Table2[% Away From Current Month High],"&lt;=0.05")/Table3[[#This Row],[Count]]</f>
        <v>0.3</v>
      </c>
      <c r="P94" s="1">
        <f>COUNTIFS(Table2[Sub-Sector],Table3[[#This Row],[Sub-Sector]],Table2[% Away From 52W High],"&lt;=10")/Table3[[#This Row],[Count]]</f>
        <v>0.25</v>
      </c>
      <c r="Q94" s="1">
        <f>COUNTIFS(Table2[Sub-Sector],Table3[[#This Row],[Sub-Sector]],Table2[% Away From 52W Low],"&gt;=10")/Table3[[#This Row],[Count]]</f>
        <v>0.65</v>
      </c>
      <c r="R94" s="1">
        <f>COUNTIFS(Table2[Sub-Sector],Table3[[#This Row],[Sub-Sector]],Table2[% Price above 20 EMA],"&gt;=0")/Table3[[#This Row],[Count]]</f>
        <v>0.15</v>
      </c>
      <c r="S94" s="1">
        <f>COUNTIFS(Table2[Sub-Sector],Table3[[#This Row],[Sub-Sector]],Table2[% Price above 50 EMA],"&gt;=0")/Table3[[#This Row],[Count]]</f>
        <v>0.2</v>
      </c>
      <c r="T94" s="1">
        <f>COUNTIFS(Table2[Sub-Sector],Table3[[#This Row],[Sub-Sector]],Table2[% Price above 200 EMA],"&gt;=0")/Table3[[#This Row],[Count]]</f>
        <v>0.4</v>
      </c>
      <c r="U94" s="1">
        <f>COUNTIFS(Table2[Sub-Sector],Table3[[#This Row],[Sub-Sector]],Table2[Rate of Change - Zone],"Positive")/Table3[[#This Row],[Count]]</f>
        <v>0.3</v>
      </c>
      <c r="V94" s="1">
        <f>COUNTIFS(Table2[Sub-Sector],Table3[[#This Row],[Sub-Sector]],Table2[Sharpe Ratio],"&gt;=0.10")/Table3[[#This Row],[Count]]</f>
        <v>0.2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94">
        <f>_xlfn.RANK.AVG(Table3[[#This Row],[Score]],Table3[Score],1)</f>
        <v>91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94">
        <f>_xlfn.RANK.AVG(Table3[[#This Row],[Score 2 ]],Table3[[Score 2 ]],1)</f>
        <v>93</v>
      </c>
    </row>
    <row r="95" spans="1:26" x14ac:dyDescent="0.3">
      <c r="A95" t="s">
        <v>514</v>
      </c>
      <c r="B95">
        <f>COUNTIFS(Table2[Sub-Sector],Table3[[#This Row],[Sub-Sector]])</f>
        <v>6</v>
      </c>
      <c r="C95" s="1">
        <f>COUNTIFS(Table2[Sub-Sector],Table3[[#This Row],[Sub-Sector]],Table2[Uptrend],"Uptrend")/Table3[[#This Row],[Count]]</f>
        <v>0.5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0.33333333333333331</v>
      </c>
      <c r="F95" s="1">
        <f>COUNTIFS(Table2[Sub-Sector],Table3[[#This Row],[Sub-Sector]],Table2[6M Return vs Nifty],"&gt;=10")/Table3[[#This Row],[Count]]</f>
        <v>0.16666666666666666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0.33333333333333331</v>
      </c>
      <c r="I95" s="1">
        <f>COUNTIFS(Table2[Sub-Sector],Table3[[#This Row],[Sub-Sector]],Table2[Relative Volume],"&gt;=1")/Table3[[#This Row],[Count]]</f>
        <v>0.5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0.5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0.33333333333333331</v>
      </c>
      <c r="P95" s="1">
        <f>COUNTIFS(Table2[Sub-Sector],Table3[[#This Row],[Sub-Sector]],Table2[% Away From 52W High],"&lt;=10")/Table3[[#This Row],[Count]]</f>
        <v>0.16666666666666666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0.5</v>
      </c>
      <c r="S95" s="1">
        <f>COUNTIFS(Table2[Sub-Sector],Table3[[#This Row],[Sub-Sector]],Table2[% Price above 50 EMA],"&gt;=0")/Table3[[#This Row],[Count]]</f>
        <v>0.66666666666666663</v>
      </c>
      <c r="T95" s="1">
        <f>COUNTIFS(Table2[Sub-Sector],Table3[[#This Row],[Sub-Sector]],Table2[% Price above 200 EMA],"&gt;=0")/Table3[[#This Row],[Count]]</f>
        <v>0.5</v>
      </c>
      <c r="U95" s="1">
        <f>COUNTIFS(Table2[Sub-Sector],Table3[[#This Row],[Sub-Sector]],Table2[Rate of Change - Zone],"Positive")/Table3[[#This Row],[Count]]</f>
        <v>0.5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95">
        <f>_xlfn.RANK.AVG(Table3[[#This Row],[Score]],Table3[Score],1)</f>
        <v>92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95">
        <f>_xlfn.RANK.AVG(Table3[[#This Row],[Score 2 ]],Table3[[Score 2 ]],1)</f>
        <v>94</v>
      </c>
    </row>
    <row r="96" spans="1:26" x14ac:dyDescent="0.3">
      <c r="A96" t="s">
        <v>246</v>
      </c>
      <c r="B96">
        <f>COUNTIFS(Table2[Sub-Sector],Table3[[#This Row],[Sub-Sector]])</f>
        <v>6</v>
      </c>
      <c r="C96" s="1">
        <f>COUNTIFS(Table2[Sub-Sector],Table3[[#This Row],[Sub-Sector]],Table2[Uptrend],"Uptrend")/Table3[[#This Row],[Count]]</f>
        <v>0.66666666666666663</v>
      </c>
      <c r="D96" s="1">
        <f>COUNTIFS(Table2[Sub-Sector],Table3[[#This Row],[Sub-Sector]],Table2[1W Return vs Nifty],"&gt;=5")/Table3[[#This Row],[Count]]</f>
        <v>0.16666666666666666</v>
      </c>
      <c r="E96" s="1">
        <f>COUNTIFS(Table2[Sub-Sector],Table3[[#This Row],[Sub-Sector]],Table2[1M Return vs Nifty],"&gt;=5")/Table3[[#This Row],[Count]]</f>
        <v>0.33333333333333331</v>
      </c>
      <c r="F96" s="1">
        <f>COUNTIFS(Table2[Sub-Sector],Table3[[#This Row],[Sub-Sector]],Table2[6M Return vs Nifty],"&gt;=10")/Table3[[#This Row],[Count]]</f>
        <v>0.16666666666666666</v>
      </c>
      <c r="G96" s="1">
        <f>COUNTIFS(Table2[Sub-Sector],Table3[[#This Row],[Sub-Sector]],Table2[1Y Return vs Nifty],"&gt;=10")/Table3[[#This Row],[Count]]</f>
        <v>0.33333333333333331</v>
      </c>
      <c r="H96" s="1">
        <f>COUNTIFS(Table2[Sub-Sector],Table3[[#This Row],[Sub-Sector]],Table2[RSI Exponential â€“ 14D],"&gt;=50")/Table3[[#This Row],[Count]]</f>
        <v>0.5</v>
      </c>
      <c r="I96" s="1">
        <f>COUNTIFS(Table2[Sub-Sector],Table3[[#This Row],[Sub-Sector]],Table2[Relative Volume],"&gt;=1")/Table3[[#This Row],[Count]]</f>
        <v>0.33333333333333331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0.16666666666666666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0.16666666666666666</v>
      </c>
      <c r="O96" s="1">
        <f>COUNTIFS(Table2[Sub-Sector],Table3[[#This Row],[Sub-Sector]],Table2[% Away From Current Month High],"&lt;=0.05")/Table3[[#This Row],[Count]]</f>
        <v>0.5</v>
      </c>
      <c r="P96" s="1">
        <f>COUNTIFS(Table2[Sub-Sector],Table3[[#This Row],[Sub-Sector]],Table2[% Away From 52W High],"&lt;=10")/Table3[[#This Row],[Count]]</f>
        <v>0.16666666666666666</v>
      </c>
      <c r="Q96" s="1">
        <f>COUNTIFS(Table2[Sub-Sector],Table3[[#This Row],[Sub-Sector]],Table2[% Away From 52W Low],"&gt;=10")/Table3[[#This Row],[Count]]</f>
        <v>0.83333333333333337</v>
      </c>
      <c r="R96" s="1">
        <f>COUNTIFS(Table2[Sub-Sector],Table3[[#This Row],[Sub-Sector]],Table2[% Price above 20 EMA],"&gt;=0")/Table3[[#This Row],[Count]]</f>
        <v>0.5</v>
      </c>
      <c r="S96" s="1">
        <f>COUNTIFS(Table2[Sub-Sector],Table3[[#This Row],[Sub-Sector]],Table2[% Price above 50 EMA],"&gt;=0")/Table3[[#This Row],[Count]]</f>
        <v>0.33333333333333331</v>
      </c>
      <c r="T96" s="1">
        <f>COUNTIFS(Table2[Sub-Sector],Table3[[#This Row],[Sub-Sector]],Table2[% Price above 200 EMA],"&gt;=0")/Table3[[#This Row],[Count]]</f>
        <v>0.83333333333333337</v>
      </c>
      <c r="U96" s="1">
        <f>COUNTIFS(Table2[Sub-Sector],Table3[[#This Row],[Sub-Sector]],Table2[Rate of Change - Zone],"Positive")/Table3[[#This Row],[Count]]</f>
        <v>0.5</v>
      </c>
      <c r="V96" s="1">
        <f>COUNTIFS(Table2[Sub-Sector],Table3[[#This Row],[Sub-Sector]],Table2[Sharpe Ratio],"&gt;=0.10")/Table3[[#This Row],[Count]]</f>
        <v>0.16666666666666666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96">
        <f>_xlfn.RANK.AVG(Table3[[#This Row],[Score]],Table3[Score],1)</f>
        <v>68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6">
        <f>_xlfn.RANK.AVG(Table3[[#This Row],[Score 2 ]],Table3[[Score 2 ]],1)</f>
        <v>95</v>
      </c>
    </row>
    <row r="97" spans="1:26" x14ac:dyDescent="0.3">
      <c r="A97" t="s">
        <v>1435</v>
      </c>
      <c r="B97">
        <f>COUNTIFS(Table2[Sub-Sector],Table3[[#This Row],[Sub-Sector]])</f>
        <v>3</v>
      </c>
      <c r="C97" s="1">
        <f>COUNTIFS(Table2[Sub-Sector],Table3[[#This Row],[Sub-Sector]],Table2[Uptrend],"Uptrend")/Table3[[#This Row],[Count]]</f>
        <v>0.33333333333333331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0.33333333333333331</v>
      </c>
      <c r="H97" s="1">
        <f>COUNTIFS(Table2[Sub-Sector],Table3[[#This Row],[Sub-Sector]],Table2[RSI Exponential â€“ 14D],"&gt;=50")/Table3[[#This Row],[Count]]</f>
        <v>0.33333333333333331</v>
      </c>
      <c r="I97" s="1">
        <f>COUNTIFS(Table2[Sub-Sector],Table3[[#This Row],[Sub-Sector]],Table2[Relative Volume],"&gt;=1")/Table3[[#This Row],[Count]]</f>
        <v>0.66666666666666663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0.33333333333333331</v>
      </c>
      <c r="S97" s="1">
        <f>COUNTIFS(Table2[Sub-Sector],Table3[[#This Row],[Sub-Sector]],Table2[% Price above 50 EMA],"&gt;=0")/Table3[[#This Row],[Count]]</f>
        <v>0.33333333333333331</v>
      </c>
      <c r="T97" s="1">
        <f>COUNTIFS(Table2[Sub-Sector],Table3[[#This Row],[Sub-Sector]],Table2[% Price above 200 EMA],"&gt;=0")/Table3[[#This Row],[Count]]</f>
        <v>0.33333333333333331</v>
      </c>
      <c r="U97" s="1">
        <f>COUNTIFS(Table2[Sub-Sector],Table3[[#This Row],[Sub-Sector]],Table2[Rate of Change - Zone],"Positive")/Table3[[#This Row],[Count]]</f>
        <v>0.33333333333333331</v>
      </c>
      <c r="V97" s="1">
        <f>COUNTIFS(Table2[Sub-Sector],Table3[[#This Row],[Sub-Sector]],Table2[Sharpe Ratio],"&gt;=0.10")/Table3[[#This Row],[Count]]</f>
        <v>0.33333333333333331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97">
        <f>_xlfn.RANK.AVG(Table3[[#This Row],[Score]],Table3[Score],1)</f>
        <v>108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7">
        <f>_xlfn.RANK.AVG(Table3[[#This Row],[Score 2 ]],Table3[[Score 2 ]],1)</f>
        <v>96</v>
      </c>
    </row>
    <row r="98" spans="1:26" x14ac:dyDescent="0.3">
      <c r="A98" t="s">
        <v>116</v>
      </c>
      <c r="B98">
        <f>COUNTIFS(Table2[Sub-Sector],Table3[[#This Row],[Sub-Sector]])</f>
        <v>4</v>
      </c>
      <c r="C98" s="1">
        <f>COUNTIFS(Table2[Sub-Sector],Table3[[#This Row],[Sub-Sector]],Table2[Uptrend],"Uptrend")/Table3[[#This Row],[Count]]</f>
        <v>0.25</v>
      </c>
      <c r="D98" s="1">
        <f>COUNTIFS(Table2[Sub-Sector],Table3[[#This Row],[Sub-Sector]],Table2[1W Return vs Nifty],"&gt;=5")/Table3[[#This Row],[Count]]</f>
        <v>0.25</v>
      </c>
      <c r="E98" s="1">
        <f>COUNTIFS(Table2[Sub-Sector],Table3[[#This Row],[Sub-Sector]],Table2[1M Return vs Nifty],"&gt;=5")/Table3[[#This Row],[Count]]</f>
        <v>0.25</v>
      </c>
      <c r="F98" s="1">
        <f>COUNTIFS(Table2[Sub-Sector],Table3[[#This Row],[Sub-Sector]],Table2[6M Return vs Nifty],"&gt;=10")/Table3[[#This Row],[Count]]</f>
        <v>0.25</v>
      </c>
      <c r="G98" s="1">
        <f>COUNTIFS(Table2[Sub-Sector],Table3[[#This Row],[Sub-Sector]],Table2[1Y Return vs Nifty],"&gt;=10")/Table3[[#This Row],[Count]]</f>
        <v>0.5</v>
      </c>
      <c r="H98" s="1">
        <f>COUNTIFS(Table2[Sub-Sector],Table3[[#This Row],[Sub-Sector]],Table2[RSI Exponential â€“ 14D],"&gt;=50")/Table3[[#This Row],[Count]]</f>
        <v>0.25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0.75</v>
      </c>
      <c r="N98" s="1">
        <f>COUNTIFS(Table2[Sub-Sector],Table3[[#This Row],[Sub-Sector]],Table2[% Away From Current Month Low],"&gt;=0.05")/Table3[[#This Row],[Count]]</f>
        <v>0.25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0.75</v>
      </c>
      <c r="R98" s="1">
        <f>COUNTIFS(Table2[Sub-Sector],Table3[[#This Row],[Sub-Sector]],Table2[% Price above 20 EMA],"&gt;=0")/Table3[[#This Row],[Count]]</f>
        <v>0.25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0.5</v>
      </c>
      <c r="U98" s="1">
        <f>COUNTIFS(Table2[Sub-Sector],Table3[[#This Row],[Sub-Sector]],Table2[Rate of Change - Zone],"Positive")/Table3[[#This Row],[Count]]</f>
        <v>0.5</v>
      </c>
      <c r="V98" s="1">
        <f>COUNTIFS(Table2[Sub-Sector],Table3[[#This Row],[Sub-Sector]],Table2[Sharpe Ratio],"&gt;=0.10")/Table3[[#This Row],[Count]]</f>
        <v>0.25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</v>
      </c>
      <c r="X98">
        <f>_xlfn.RANK.AVG(Table3[[#This Row],[Score]],Table3[Score],1)</f>
        <v>82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8">
        <f>_xlfn.RANK.AVG(Table3[[#This Row],[Score 2 ]],Table3[[Score 2 ]],1)</f>
        <v>97</v>
      </c>
    </row>
    <row r="99" spans="1:26" x14ac:dyDescent="0.3">
      <c r="A99" t="s">
        <v>260</v>
      </c>
      <c r="B99">
        <f>COUNTIFS(Table2[Sub-Sector],Table3[[#This Row],[Sub-Sector]])</f>
        <v>23</v>
      </c>
      <c r="C99" s="1">
        <f>COUNTIFS(Table2[Sub-Sector],Table3[[#This Row],[Sub-Sector]],Table2[Uptrend],"Uptrend")/Table3[[#This Row],[Count]]</f>
        <v>0.56521739130434778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4.3478260869565216E-2</v>
      </c>
      <c r="F99" s="1">
        <f>COUNTIFS(Table2[Sub-Sector],Table3[[#This Row],[Sub-Sector]],Table2[6M Return vs Nifty],"&gt;=10")/Table3[[#This Row],[Count]]</f>
        <v>0.43478260869565216</v>
      </c>
      <c r="G99" s="1">
        <f>COUNTIFS(Table2[Sub-Sector],Table3[[#This Row],[Sub-Sector]],Table2[1Y Return vs Nifty],"&gt;=10")/Table3[[#This Row],[Count]]</f>
        <v>0.34782608695652173</v>
      </c>
      <c r="H99" s="1">
        <f>COUNTIFS(Table2[Sub-Sector],Table3[[#This Row],[Sub-Sector]],Table2[RSI Exponential â€“ 14D],"&gt;=50")/Table3[[#This Row],[Count]]</f>
        <v>0.17391304347826086</v>
      </c>
      <c r="I99" s="1">
        <f>COUNTIFS(Table2[Sub-Sector],Table3[[#This Row],[Sub-Sector]],Table2[Relative Volume],"&gt;=1")/Table3[[#This Row],[Count]]</f>
        <v>0.17391304347826086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0.13043478260869565</v>
      </c>
      <c r="M99" s="1">
        <f>COUNTIFS(Table2[Sub-Sector],Table3[[#This Row],[Sub-Sector]],Table2[% Away From Current Week High],"&lt;=0.05")/Table3[[#This Row],[Count]]</f>
        <v>0.56521739130434778</v>
      </c>
      <c r="N99" s="1">
        <f>COUNTIFS(Table2[Sub-Sector],Table3[[#This Row],[Sub-Sector]],Table2[% Away From Current Month Low],"&gt;=0.05")/Table3[[#This Row],[Count]]</f>
        <v>0.13043478260869565</v>
      </c>
      <c r="O99" s="1">
        <f>COUNTIFS(Table2[Sub-Sector],Table3[[#This Row],[Sub-Sector]],Table2[% Away From Current Month High],"&lt;=0.05")/Table3[[#This Row],[Count]]</f>
        <v>0.13043478260869565</v>
      </c>
      <c r="P99" s="1">
        <f>COUNTIFS(Table2[Sub-Sector],Table3[[#This Row],[Sub-Sector]],Table2[% Away From 52W High],"&lt;=10")/Table3[[#This Row],[Count]]</f>
        <v>4.3478260869565216E-2</v>
      </c>
      <c r="Q99" s="1">
        <f>COUNTIFS(Table2[Sub-Sector],Table3[[#This Row],[Sub-Sector]],Table2[% Away From 52W Low],"&gt;=10")/Table3[[#This Row],[Count]]</f>
        <v>0.95652173913043481</v>
      </c>
      <c r="R99" s="1">
        <f>COUNTIFS(Table2[Sub-Sector],Table3[[#This Row],[Sub-Sector]],Table2[% Price above 20 EMA],"&gt;=0")/Table3[[#This Row],[Count]]</f>
        <v>0.17391304347826086</v>
      </c>
      <c r="S99" s="1">
        <f>COUNTIFS(Table2[Sub-Sector],Table3[[#This Row],[Sub-Sector]],Table2[% Price above 50 EMA],"&gt;=0")/Table3[[#This Row],[Count]]</f>
        <v>0.34782608695652173</v>
      </c>
      <c r="T99" s="1">
        <f>COUNTIFS(Table2[Sub-Sector],Table3[[#This Row],[Sub-Sector]],Table2[% Price above 200 EMA],"&gt;=0")/Table3[[#This Row],[Count]]</f>
        <v>0.82608695652173914</v>
      </c>
      <c r="U99" s="1">
        <f>COUNTIFS(Table2[Sub-Sector],Table3[[#This Row],[Sub-Sector]],Table2[Rate of Change - Zone],"Positive")/Table3[[#This Row],[Count]]</f>
        <v>0.30434782608695654</v>
      </c>
      <c r="V99" s="1">
        <f>COUNTIFS(Table2[Sub-Sector],Table3[[#This Row],[Sub-Sector]],Table2[Sharpe Ratio],"&gt;=0.10")/Table3[[#This Row],[Count]]</f>
        <v>0.52173913043478259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99">
        <f>_xlfn.RANK.AVG(Table3[[#This Row],[Score]],Table3[Score],1)</f>
        <v>101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9">
        <f>_xlfn.RANK.AVG(Table3[[#This Row],[Score 2 ]],Table3[[Score 2 ]],1)</f>
        <v>98</v>
      </c>
    </row>
    <row r="100" spans="1:26" x14ac:dyDescent="0.3">
      <c r="A100" t="s">
        <v>34</v>
      </c>
      <c r="B100">
        <f>COUNTIFS(Table2[Sub-Sector],Table3[[#This Row],[Sub-Sector]])</f>
        <v>11</v>
      </c>
      <c r="C100" s="1">
        <f>COUNTIFS(Table2[Sub-Sector],Table3[[#This Row],[Sub-Sector]],Table2[Uptrend],"Uptrend")/Table3[[#This Row],[Count]]</f>
        <v>0.18181818181818182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9.0909090909090912E-2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0.90909090909090906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9.0909090909090912E-2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0.72727272727272729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0.72727272727272729</v>
      </c>
      <c r="U100" s="1">
        <f>COUNTIFS(Table2[Sub-Sector],Table3[[#This Row],[Sub-Sector]],Table2[Rate of Change - Zone],"Positive")/Table3[[#This Row],[Count]]</f>
        <v>0.18181818181818182</v>
      </c>
      <c r="V100" s="1">
        <f>COUNTIFS(Table2[Sub-Sector],Table3[[#This Row],[Sub-Sector]],Table2[Sharpe Ratio],"&gt;=0.10")/Table3[[#This Row],[Count]]</f>
        <v>0.81818181818181823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</v>
      </c>
      <c r="X100">
        <f>_xlfn.RANK.AVG(Table3[[#This Row],[Score]],Table3[Score],1)</f>
        <v>107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0">
        <f>_xlfn.RANK.AVG(Table3[[#This Row],[Score 2 ]],Table3[[Score 2 ]],1)</f>
        <v>99</v>
      </c>
    </row>
    <row r="101" spans="1:26" x14ac:dyDescent="0.3">
      <c r="A101" t="s">
        <v>529</v>
      </c>
      <c r="B101">
        <f>COUNTIFS(Table2[Sub-Sector],Table3[[#This Row],[Sub-Sector]])</f>
        <v>9</v>
      </c>
      <c r="C101" s="1">
        <f>COUNTIFS(Table2[Sub-Sector],Table3[[#This Row],[Sub-Sector]],Table2[Uptrend],"Uptrend")/Table3[[#This Row],[Count]]</f>
        <v>0.66666666666666663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0.22222222222222221</v>
      </c>
      <c r="G101" s="1">
        <f>COUNTIFS(Table2[Sub-Sector],Table3[[#This Row],[Sub-Sector]],Table2[1Y Return vs Nifty],"&gt;=10")/Table3[[#This Row],[Count]]</f>
        <v>0.33333333333333331</v>
      </c>
      <c r="H101" s="1">
        <f>COUNTIFS(Table2[Sub-Sector],Table3[[#This Row],[Sub-Sector]],Table2[RSI Exponential â€“ 14D],"&gt;=50")/Table3[[#This Row],[Count]]</f>
        <v>0.1111111111111111</v>
      </c>
      <c r="I101" s="1">
        <f>COUNTIFS(Table2[Sub-Sector],Table3[[#This Row],[Sub-Sector]],Table2[Relative Volume],"&gt;=1")/Table3[[#This Row],[Count]]</f>
        <v>0.22222222222222221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0.22222222222222221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0.22222222222222221</v>
      </c>
      <c r="O101" s="1">
        <f>COUNTIFS(Table2[Sub-Sector],Table3[[#This Row],[Sub-Sector]],Table2[% Away From Current Month High],"&lt;=0.05")/Table3[[#This Row],[Count]]</f>
        <v>0.22222222222222221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0.22222222222222221</v>
      </c>
      <c r="S101" s="1">
        <f>COUNTIFS(Table2[Sub-Sector],Table3[[#This Row],[Sub-Sector]],Table2[% Price above 50 EMA],"&gt;=0")/Table3[[#This Row],[Count]]</f>
        <v>0.44444444444444442</v>
      </c>
      <c r="T101" s="1">
        <f>COUNTIFS(Table2[Sub-Sector],Table3[[#This Row],[Sub-Sector]],Table2[% Price above 200 EMA],"&gt;=0")/Table3[[#This Row],[Count]]</f>
        <v>0.66666666666666663</v>
      </c>
      <c r="U101" s="1">
        <f>COUNTIFS(Table2[Sub-Sector],Table3[[#This Row],[Sub-Sector]],Table2[Rate of Change - Zone],"Positive")/Table3[[#This Row],[Count]]</f>
        <v>0.44444444444444442</v>
      </c>
      <c r="V101" s="1">
        <f>COUNTIFS(Table2[Sub-Sector],Table3[[#This Row],[Sub-Sector]],Table2[Sharpe Ratio],"&gt;=0.10")/Table3[[#This Row],[Count]]</f>
        <v>0.33333333333333331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578</v>
      </c>
      <c r="X101">
        <f>_xlfn.RANK.AVG(Table3[[#This Row],[Score]],Table3[Score],1)</f>
        <v>105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1">
        <f>_xlfn.RANK.AVG(Table3[[#This Row],[Score 2 ]],Table3[[Score 2 ]],1)</f>
        <v>100</v>
      </c>
    </row>
    <row r="102" spans="1:26" x14ac:dyDescent="0.3">
      <c r="A102" t="s">
        <v>1487</v>
      </c>
      <c r="B102">
        <f>COUNTIFS(Table2[Sub-Sector],Table3[[#This Row],[Sub-Sector]])</f>
        <v>2</v>
      </c>
      <c r="C102" s="1">
        <f>COUNTIFS(Table2[Sub-Sector],Table3[[#This Row],[Sub-Sector]],Table2[Uptrend],"Uptrend")/Table3[[#This Row],[Count]]</f>
        <v>0.5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0.5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0.5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0.5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0.5</v>
      </c>
      <c r="U102" s="1">
        <f>COUNTIFS(Table2[Sub-Sector],Table3[[#This Row],[Sub-Sector]],Table2[Rate of Change - Zone],"Positive")/Table3[[#This Row],[Count]]</f>
        <v>0.5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604.5</v>
      </c>
      <c r="X102">
        <f>_xlfn.RANK.AVG(Table3[[#This Row],[Score]],Table3[Score],1)</f>
        <v>109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2">
        <f>_xlfn.RANK.AVG(Table3[[#This Row],[Score 2 ]],Table3[[Score 2 ]],1)</f>
        <v>101</v>
      </c>
    </row>
    <row r="103" spans="1:26" x14ac:dyDescent="0.3">
      <c r="A103" t="s">
        <v>944</v>
      </c>
      <c r="B103">
        <f>COUNTIFS(Table2[Sub-Sector],Table3[[#This Row],[Sub-Sector]])</f>
        <v>2</v>
      </c>
      <c r="C103" s="1">
        <f>COUNTIFS(Table2[Sub-Sector],Table3[[#This Row],[Sub-Sector]],Table2[Uptrend],"Uptrend")/Table3[[#This Row],[Count]]</f>
        <v>0.5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0.5</v>
      </c>
      <c r="G103" s="1">
        <f>COUNTIFS(Table2[Sub-Sector],Table3[[#This Row],[Sub-Sector]],Table2[1Y Return vs Nifty],"&gt;=10")/Table3[[#This Row],[Count]]</f>
        <v>0.5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0.5</v>
      </c>
      <c r="Q103" s="1">
        <f>COUNTIFS(Table2[Sub-Sector],Table3[[#This Row],[Sub-Sector]],Table2[% Away From 52W Low],"&gt;=10")/Table3[[#This Row],[Count]]</f>
        <v>0.5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0.5</v>
      </c>
      <c r="T103" s="1">
        <f>COUNTIFS(Table2[Sub-Sector],Table3[[#This Row],[Sub-Sector]],Table2[% Price above 200 EMA],"&gt;=0")/Table3[[#This Row],[Count]]</f>
        <v>0.5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103">
        <f>_xlfn.RANK.AVG(Table3[[#This Row],[Score]],Table3[Score],1)</f>
        <v>110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3">
        <f>_xlfn.RANK.AVG(Table3[[#This Row],[Score 2 ]],Table3[[Score 2 ]],1)</f>
        <v>102</v>
      </c>
    </row>
    <row r="104" spans="1:26" x14ac:dyDescent="0.3">
      <c r="A104" t="s">
        <v>352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</v>
      </c>
      <c r="X104">
        <f>_xlfn.RANK.AVG(Table3[[#This Row],[Score]],Table3[Score],1)</f>
        <v>113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4">
        <f>_xlfn.RANK.AVG(Table3[[#This Row],[Score 2 ]],Table3[[Score 2 ]],1)</f>
        <v>103</v>
      </c>
    </row>
    <row r="105" spans="1:26" x14ac:dyDescent="0.3">
      <c r="A105" t="s">
        <v>504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1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</v>
      </c>
      <c r="X105">
        <f>_xlfn.RANK.AVG(Table3[[#This Row],[Score]],Table3[Score],1)</f>
        <v>94.5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05">
        <f>_xlfn.RANK.AVG(Table3[[#This Row],[Score 2 ]],Table3[[Score 2 ]],1)</f>
        <v>105</v>
      </c>
    </row>
    <row r="106" spans="1:26" x14ac:dyDescent="0.3">
      <c r="A106" t="s">
        <v>1517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1</v>
      </c>
      <c r="S106" s="1">
        <f>COUNTIFS(Table2[Sub-Sector],Table3[[#This Row],[Sub-Sector]],Table2[% Price above 50 EMA],"&gt;=0")/Table3[[#This Row],[Count]]</f>
        <v>1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</v>
      </c>
      <c r="X106">
        <f>_xlfn.RANK.AVG(Table3[[#This Row],[Score]],Table3[Score],1)</f>
        <v>94.5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06">
        <f>_xlfn.RANK.AVG(Table3[[#This Row],[Score 2 ]],Table3[[Score 2 ]],1)</f>
        <v>105</v>
      </c>
    </row>
    <row r="107" spans="1:26" x14ac:dyDescent="0.3">
      <c r="A107" t="s">
        <v>978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1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637</v>
      </c>
      <c r="X107">
        <f>_xlfn.RANK.AVG(Table3[[#This Row],[Score]],Table3[Score],1)</f>
        <v>114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07">
        <f>_xlfn.RANK.AVG(Table3[[#This Row],[Score 2 ]],Table3[[Score 2 ]],1)</f>
        <v>105</v>
      </c>
    </row>
    <row r="108" spans="1:26" x14ac:dyDescent="0.3">
      <c r="A108" t="s">
        <v>939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0.5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0.5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0.5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</v>
      </c>
      <c r="X108">
        <f>_xlfn.RANK.AVG(Table3[[#This Row],[Score]],Table3[Score],1)</f>
        <v>112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8">
        <f>_xlfn.RANK.AVG(Table3[[#This Row],[Score 2 ]],Table3[[Score 2 ]],1)</f>
        <v>109.5</v>
      </c>
    </row>
    <row r="109" spans="1:26" x14ac:dyDescent="0.3">
      <c r="A109" t="s">
        <v>628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1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638</v>
      </c>
      <c r="X109">
        <f>_xlfn.RANK.AVG(Table3[[#This Row],[Score]],Table3[Score],1)</f>
        <v>116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9">
        <f>_xlfn.RANK.AVG(Table3[[#This Row],[Score 2 ]],Table3[[Score 2 ]],1)</f>
        <v>109.5</v>
      </c>
    </row>
    <row r="110" spans="1:26" x14ac:dyDescent="0.3">
      <c r="A110" t="s">
        <v>188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1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638</v>
      </c>
      <c r="X110">
        <f>_xlfn.RANK.AVG(Table3[[#This Row],[Score]],Table3[Score],1)</f>
        <v>116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0">
        <f>_xlfn.RANK.AVG(Table3[[#This Row],[Score 2 ]],Table3[[Score 2 ]],1)</f>
        <v>109.5</v>
      </c>
    </row>
    <row r="111" spans="1:26" x14ac:dyDescent="0.3">
      <c r="A111" t="s">
        <v>328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1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1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111">
        <f>_xlfn.RANK.AVG(Table3[[#This Row],[Score]],Table3[Score],1)</f>
        <v>97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1">
        <f>_xlfn.RANK.AVG(Table3[[#This Row],[Score 2 ]],Table3[[Score 2 ]],1)</f>
        <v>109.5</v>
      </c>
    </row>
    <row r="112" spans="1:26" x14ac:dyDescent="0.3">
      <c r="A112" t="s">
        <v>1707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1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1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1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1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1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112">
        <f>_xlfn.RANK.AVG(Table3[[#This Row],[Score]],Table3[Score],1)</f>
        <v>97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2">
        <f>_xlfn.RANK.AVG(Table3[[#This Row],[Score 2 ]],Table3[[Score 2 ]],1)</f>
        <v>109.5</v>
      </c>
    </row>
    <row r="113" spans="1:26" x14ac:dyDescent="0.3">
      <c r="A113" t="s">
        <v>484</v>
      </c>
      <c r="B113">
        <f>COUNTIFS(Table2[Sub-Sector],Table3[[#This Row],[Sub-Sector]])</f>
        <v>1</v>
      </c>
      <c r="C113" s="1">
        <f>COUNTIFS(Table2[Sub-Sector],Table3[[#This Row],[Sub-Sector]],Table2[Uptrend],"Uptrend")/Table3[[#This Row],[Count]]</f>
        <v>1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1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1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113">
        <f>_xlfn.RANK.AVG(Table3[[#This Row],[Score]],Table3[Score],1)</f>
        <v>97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3">
        <f>_xlfn.RANK.AVG(Table3[[#This Row],[Score 2 ]],Table3[[Score 2 ]],1)</f>
        <v>109.5</v>
      </c>
    </row>
    <row r="114" spans="1:26" x14ac:dyDescent="0.3">
      <c r="A114" t="s">
        <v>54</v>
      </c>
      <c r="B114">
        <f>COUNTIFS(Table2[Sub-Sector],Table3[[#This Row],[Sub-Sector]])</f>
        <v>17</v>
      </c>
      <c r="C114" s="1">
        <f>COUNTIFS(Table2[Sub-Sector],Table3[[#This Row],[Sub-Sector]],Table2[Uptrend],"Uptrend")/Table3[[#This Row],[Count]]</f>
        <v>0.35294117647058826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0.17647058823529413</v>
      </c>
      <c r="G114" s="1">
        <f>COUNTIFS(Table2[Sub-Sector],Table3[[#This Row],[Sub-Sector]],Table2[1Y Return vs Nifty],"&gt;=10")/Table3[[#This Row],[Count]]</f>
        <v>0.29411764705882354</v>
      </c>
      <c r="H114" s="1">
        <f>COUNTIFS(Table2[Sub-Sector],Table3[[#This Row],[Sub-Sector]],Table2[RSI Exponential â€“ 14D],"&gt;=50")/Table3[[#This Row],[Count]]</f>
        <v>5.8823529411764705E-2</v>
      </c>
      <c r="I114" s="1">
        <f>COUNTIFS(Table2[Sub-Sector],Table3[[#This Row],[Sub-Sector]],Table2[Relative Volume],"&gt;=1")/Table3[[#This Row],[Count]]</f>
        <v>0.29411764705882354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0.23529411764705882</v>
      </c>
      <c r="M114" s="1">
        <f>COUNTIFS(Table2[Sub-Sector],Table3[[#This Row],[Sub-Sector]],Table2[% Away From Current Week High],"&lt;=0.05")/Table3[[#This Row],[Count]]</f>
        <v>0.6470588235294118</v>
      </c>
      <c r="N114" s="1">
        <f>COUNTIFS(Table2[Sub-Sector],Table3[[#This Row],[Sub-Sector]],Table2[% Away From Current Month Low],"&gt;=0.05")/Table3[[#This Row],[Count]]</f>
        <v>0.23529411764705882</v>
      </c>
      <c r="O114" s="1">
        <f>COUNTIFS(Table2[Sub-Sector],Table3[[#This Row],[Sub-Sector]],Table2[% Away From Current Month High],"&lt;=0.05")/Table3[[#This Row],[Count]]</f>
        <v>0.29411764705882354</v>
      </c>
      <c r="P114" s="1">
        <f>COUNTIFS(Table2[Sub-Sector],Table3[[#This Row],[Sub-Sector]],Table2[% Away From 52W High],"&lt;=10")/Table3[[#This Row],[Count]]</f>
        <v>0.23529411764705882</v>
      </c>
      <c r="Q114" s="1">
        <f>COUNTIFS(Table2[Sub-Sector],Table3[[#This Row],[Sub-Sector]],Table2[% Away From 52W Low],"&gt;=10")/Table3[[#This Row],[Count]]</f>
        <v>0.70588235294117652</v>
      </c>
      <c r="R114" s="1">
        <f>COUNTIFS(Table2[Sub-Sector],Table3[[#This Row],[Sub-Sector]],Table2[% Price above 20 EMA],"&gt;=0")/Table3[[#This Row],[Count]]</f>
        <v>0.11764705882352941</v>
      </c>
      <c r="S114" s="1">
        <f>COUNTIFS(Table2[Sub-Sector],Table3[[#This Row],[Sub-Sector]],Table2[% Price above 50 EMA],"&gt;=0")/Table3[[#This Row],[Count]]</f>
        <v>0.17647058823529413</v>
      </c>
      <c r="T114" s="1">
        <f>COUNTIFS(Table2[Sub-Sector],Table3[[#This Row],[Sub-Sector]],Table2[% Price above 200 EMA],"&gt;=0")/Table3[[#This Row],[Count]]</f>
        <v>0.47058823529411764</v>
      </c>
      <c r="U114" s="1">
        <f>COUNTIFS(Table2[Sub-Sector],Table3[[#This Row],[Sub-Sector]],Table2[Rate of Change - Zone],"Positive")/Table3[[#This Row],[Count]]</f>
        <v>0.17647058823529413</v>
      </c>
      <c r="V114" s="1">
        <f>COUNTIFS(Table2[Sub-Sector],Table3[[#This Row],[Sub-Sector]],Table2[Sharpe Ratio],"&gt;=0.10")/Table3[[#This Row],[Count]]</f>
        <v>5.8823529411764705E-2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638</v>
      </c>
      <c r="X114">
        <f>_xlfn.RANK.AVG(Table3[[#This Row],[Score]],Table3[Score],1)</f>
        <v>116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</v>
      </c>
      <c r="Z114">
        <f>_xlfn.RANK.AVG(Table3[[#This Row],[Score 2 ]],Table3[[Score 2 ]],1)</f>
        <v>113</v>
      </c>
    </row>
    <row r="115" spans="1:26" x14ac:dyDescent="0.3">
      <c r="A115" t="s">
        <v>392</v>
      </c>
      <c r="B115">
        <f>COUNTIFS(Table2[Sub-Sector],Table3[[#This Row],[Sub-Sector]])</f>
        <v>6</v>
      </c>
      <c r="C115" s="1">
        <f>COUNTIFS(Table2[Sub-Sector],Table3[[#This Row],[Sub-Sector]],Table2[Uptrend],"Uptrend")/Table3[[#This Row],[Count]]</f>
        <v>1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0.16666666666666666</v>
      </c>
      <c r="F115" s="1">
        <f>COUNTIFS(Table2[Sub-Sector],Table3[[#This Row],[Sub-Sector]],Table2[6M Return vs Nifty],"&gt;=10")/Table3[[#This Row],[Count]]</f>
        <v>0.16666666666666666</v>
      </c>
      <c r="G115" s="1">
        <f>COUNTIFS(Table2[Sub-Sector],Table3[[#This Row],[Sub-Sector]],Table2[1Y Return vs Nifty],"&gt;=10")/Table3[[#This Row],[Count]]</f>
        <v>0.33333333333333331</v>
      </c>
      <c r="H115" s="1">
        <f>COUNTIFS(Table2[Sub-Sector],Table3[[#This Row],[Sub-Sector]],Table2[RSI Exponential â€“ 14D],"&gt;=50")/Table3[[#This Row],[Count]]</f>
        <v>0.16666666666666666</v>
      </c>
      <c r="I115" s="1">
        <f>COUNTIFS(Table2[Sub-Sector],Table3[[#This Row],[Sub-Sector]],Table2[Relative Volume],"&gt;=1")/Table3[[#This Row],[Count]]</f>
        <v>0.16666666666666666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0.33333333333333331</v>
      </c>
      <c r="M115" s="1">
        <f>COUNTIFS(Table2[Sub-Sector],Table3[[#This Row],[Sub-Sector]],Table2[% Away From Current Week High],"&lt;=0.05")/Table3[[#This Row],[Count]]</f>
        <v>0.83333333333333337</v>
      </c>
      <c r="N115" s="1">
        <f>COUNTIFS(Table2[Sub-Sector],Table3[[#This Row],[Sub-Sector]],Table2[% Away From Current Month Low],"&gt;=0.05")/Table3[[#This Row],[Count]]</f>
        <v>0.33333333333333331</v>
      </c>
      <c r="O115" s="1">
        <f>COUNTIFS(Table2[Sub-Sector],Table3[[#This Row],[Sub-Sector]],Table2[% Away From Current Month High],"&lt;=0.05")/Table3[[#This Row],[Count]]</f>
        <v>0.33333333333333331</v>
      </c>
      <c r="P115" s="1">
        <f>COUNTIFS(Table2[Sub-Sector],Table3[[#This Row],[Sub-Sector]],Table2[% Away From 52W High],"&lt;=10")/Table3[[#This Row],[Count]]</f>
        <v>0.5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0.16666666666666666</v>
      </c>
      <c r="S115" s="1">
        <f>COUNTIFS(Table2[Sub-Sector],Table3[[#This Row],[Sub-Sector]],Table2[% Price above 50 EMA],"&gt;=0")/Table3[[#This Row],[Count]]</f>
        <v>0.66666666666666663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0.33333333333333331</v>
      </c>
      <c r="V115" s="1">
        <f>COUNTIFS(Table2[Sub-Sector],Table3[[#This Row],[Sub-Sector]],Table2[Sharpe Ratio],"&gt;=0.10")/Table3[[#This Row],[Count]]</f>
        <v>0.33333333333333331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115">
        <f>_xlfn.RANK.AVG(Table3[[#This Row],[Score]],Table3[Score],1)</f>
        <v>90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5">
        <f>_xlfn.RANK.AVG(Table3[[#This Row],[Score 2 ]],Table3[[Score 2 ]],1)</f>
        <v>114</v>
      </c>
    </row>
    <row r="116" spans="1:26" x14ac:dyDescent="0.3">
      <c r="A116" t="s">
        <v>21</v>
      </c>
      <c r="B116">
        <f>COUNTIFS(Table2[Sub-Sector],Table3[[#This Row],[Sub-Sector]])</f>
        <v>20</v>
      </c>
      <c r="C116" s="1">
        <f>COUNTIFS(Table2[Sub-Sector],Table3[[#This Row],[Sub-Sector]],Table2[Uptrend],"Uptrend")/Table3[[#This Row],[Count]]</f>
        <v>0.8</v>
      </c>
      <c r="D116" s="1">
        <f>COUNTIFS(Table2[Sub-Sector],Table3[[#This Row],[Sub-Sector]],Table2[1W Return vs Nifty],"&gt;=5")/Table3[[#This Row],[Count]]</f>
        <v>0.05</v>
      </c>
      <c r="E116" s="1">
        <f>COUNTIFS(Table2[Sub-Sector],Table3[[#This Row],[Sub-Sector]],Table2[1M Return vs Nifty],"&gt;=5")/Table3[[#This Row],[Count]]</f>
        <v>0.2</v>
      </c>
      <c r="F116" s="1">
        <f>COUNTIFS(Table2[Sub-Sector],Table3[[#This Row],[Sub-Sector]],Table2[6M Return vs Nifty],"&gt;=10")/Table3[[#This Row],[Count]]</f>
        <v>0.15</v>
      </c>
      <c r="G116" s="1">
        <f>COUNTIFS(Table2[Sub-Sector],Table3[[#This Row],[Sub-Sector]],Table2[1Y Return vs Nifty],"&gt;=10")/Table3[[#This Row],[Count]]</f>
        <v>0.35</v>
      </c>
      <c r="H116" s="1">
        <f>COUNTIFS(Table2[Sub-Sector],Table3[[#This Row],[Sub-Sector]],Table2[RSI Exponential â€“ 14D],"&gt;=50")/Table3[[#This Row],[Count]]</f>
        <v>0.05</v>
      </c>
      <c r="I116" s="1">
        <f>COUNTIFS(Table2[Sub-Sector],Table3[[#This Row],[Sub-Sector]],Table2[Relative Volume],"&gt;=1")/Table3[[#This Row],[Count]]</f>
        <v>0.25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0.15</v>
      </c>
      <c r="M116" s="1">
        <f>COUNTIFS(Table2[Sub-Sector],Table3[[#This Row],[Sub-Sector]],Table2[% Away From Current Week High],"&lt;=0.05")/Table3[[#This Row],[Count]]</f>
        <v>0.85</v>
      </c>
      <c r="N116" s="1">
        <f>COUNTIFS(Table2[Sub-Sector],Table3[[#This Row],[Sub-Sector]],Table2[% Away From Current Month Low],"&gt;=0.05")/Table3[[#This Row],[Count]]</f>
        <v>0.15</v>
      </c>
      <c r="O116" s="1">
        <f>COUNTIFS(Table2[Sub-Sector],Table3[[#This Row],[Sub-Sector]],Table2[% Away From Current Month High],"&lt;=0.05")/Table3[[#This Row],[Count]]</f>
        <v>0.2</v>
      </c>
      <c r="P116" s="1">
        <f>COUNTIFS(Table2[Sub-Sector],Table3[[#This Row],[Sub-Sector]],Table2[% Away From 52W High],"&lt;=10")/Table3[[#This Row],[Count]]</f>
        <v>0.25</v>
      </c>
      <c r="Q116" s="1">
        <f>COUNTIFS(Table2[Sub-Sector],Table3[[#This Row],[Sub-Sector]],Table2[% Away From 52W Low],"&gt;=10")/Table3[[#This Row],[Count]]</f>
        <v>0.95</v>
      </c>
      <c r="R116" s="1">
        <f>COUNTIFS(Table2[Sub-Sector],Table3[[#This Row],[Sub-Sector]],Table2[% Price above 20 EMA],"&gt;=0")/Table3[[#This Row],[Count]]</f>
        <v>0.1</v>
      </c>
      <c r="S116" s="1">
        <f>COUNTIFS(Table2[Sub-Sector],Table3[[#This Row],[Sub-Sector]],Table2[% Price above 50 EMA],"&gt;=0")/Table3[[#This Row],[Count]]</f>
        <v>0.55000000000000004</v>
      </c>
      <c r="T116" s="1">
        <f>COUNTIFS(Table2[Sub-Sector],Table3[[#This Row],[Sub-Sector]],Table2[% Price above 200 EMA],"&gt;=0")/Table3[[#This Row],[Count]]</f>
        <v>0.8</v>
      </c>
      <c r="U116" s="1">
        <f>COUNTIFS(Table2[Sub-Sector],Table3[[#This Row],[Sub-Sector]],Table2[Rate of Change - Zone],"Positive")/Table3[[#This Row],[Count]]</f>
        <v>0.1</v>
      </c>
      <c r="V116" s="1">
        <f>COUNTIFS(Table2[Sub-Sector],Table3[[#This Row],[Sub-Sector]],Table2[Sharpe Ratio],"&gt;=0.10")/Table3[[#This Row],[Count]]</f>
        <v>0.1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116">
        <f>_xlfn.RANK.AVG(Table3[[#This Row],[Score]],Table3[Score],1)</f>
        <v>87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355.5</v>
      </c>
      <c r="Z116">
        <f>_xlfn.RANK.AVG(Table3[[#This Row],[Score 2 ]],Table3[[Score 2 ]],1)</f>
        <v>115</v>
      </c>
    </row>
    <row r="117" spans="1:26" x14ac:dyDescent="0.3">
      <c r="A117" t="s">
        <v>1851</v>
      </c>
      <c r="B117">
        <f>COUNTIFS(Table2[Sub-Sector],Table3[[#This Row],[Sub-Sector]])</f>
        <v>3</v>
      </c>
      <c r="C117" s="1">
        <f>COUNTIFS(Table2[Sub-Sector],Table3[[#This Row],[Sub-Sector]],Table2[Uptrend],"Uptrend")/Table3[[#This Row],[Count]]</f>
        <v>0.66666666666666663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0.66666666666666663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0.66666666666666663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0.66666666666666663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17">
        <f>_xlfn.RANK.AVG(Table3[[#This Row],[Score]],Table3[Score],1)</f>
        <v>111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360.5</v>
      </c>
      <c r="Z117">
        <f>_xlfn.RANK.AVG(Table3[[#This Row],[Score 2 ]],Table3[[Score 2 ]],1)</f>
        <v>116</v>
      </c>
    </row>
    <row r="118" spans="1:26" x14ac:dyDescent="0.3">
      <c r="A118" t="s">
        <v>78</v>
      </c>
      <c r="B118">
        <f>COUNTIFS(Table2[Sub-Sector],Table3[[#This Row],[Sub-Sector]])</f>
        <v>19</v>
      </c>
      <c r="C118" s="1">
        <f>COUNTIFS(Table2[Sub-Sector],Table3[[#This Row],[Sub-Sector]],Table2[Uptrend],"Uptrend")/Table3[[#This Row],[Count]]</f>
        <v>0.47368421052631576</v>
      </c>
      <c r="D118" s="1">
        <f>COUNTIFS(Table2[Sub-Sector],Table3[[#This Row],[Sub-Sector]],Table2[1W Return vs Nifty],"&gt;=5")/Table3[[#This Row],[Count]]</f>
        <v>5.2631578947368418E-2</v>
      </c>
      <c r="E118" s="1">
        <f>COUNTIFS(Table2[Sub-Sector],Table3[[#This Row],[Sub-Sector]],Table2[1M Return vs Nifty],"&gt;=5")/Table3[[#This Row],[Count]]</f>
        <v>0.10526315789473684</v>
      </c>
      <c r="F118" s="1">
        <f>COUNTIFS(Table2[Sub-Sector],Table3[[#This Row],[Sub-Sector]],Table2[6M Return vs Nifty],"&gt;=10")/Table3[[#This Row],[Count]]</f>
        <v>0.15789473684210525</v>
      </c>
      <c r="G118" s="1">
        <f>COUNTIFS(Table2[Sub-Sector],Table3[[#This Row],[Sub-Sector]],Table2[1Y Return vs Nifty],"&gt;=10")/Table3[[#This Row],[Count]]</f>
        <v>0.26315789473684209</v>
      </c>
      <c r="H118" s="1">
        <f>COUNTIFS(Table2[Sub-Sector],Table3[[#This Row],[Sub-Sector]],Table2[RSI Exponential â€“ 14D],"&gt;=50")/Table3[[#This Row],[Count]]</f>
        <v>0.10526315789473684</v>
      </c>
      <c r="I118" s="1">
        <f>COUNTIFS(Table2[Sub-Sector],Table3[[#This Row],[Sub-Sector]],Table2[Relative Volume],"&gt;=1")/Table3[[#This Row],[Count]]</f>
        <v>0.21052631578947367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0.78947368421052633</v>
      </c>
      <c r="N118" s="1">
        <f>COUNTIFS(Table2[Sub-Sector],Table3[[#This Row],[Sub-Sector]],Table2[% Away From Current Month Low],"&gt;=0.05")/Table3[[#This Row],[Count]]</f>
        <v>5.2631578947368418E-2</v>
      </c>
      <c r="O118" s="1">
        <f>COUNTIFS(Table2[Sub-Sector],Table3[[#This Row],[Sub-Sector]],Table2[% Away From Current Month High],"&lt;=0.05")/Table3[[#This Row],[Count]]</f>
        <v>0.15789473684210525</v>
      </c>
      <c r="P118" s="1">
        <f>COUNTIFS(Table2[Sub-Sector],Table3[[#This Row],[Sub-Sector]],Table2[% Away From 52W High],"&lt;=10")/Table3[[#This Row],[Count]]</f>
        <v>0.21052631578947367</v>
      </c>
      <c r="Q118" s="1">
        <f>COUNTIFS(Table2[Sub-Sector],Table3[[#This Row],[Sub-Sector]],Table2[% Away From 52W Low],"&gt;=10")/Table3[[#This Row],[Count]]</f>
        <v>0.89473684210526316</v>
      </c>
      <c r="R118" s="1">
        <f>COUNTIFS(Table2[Sub-Sector],Table3[[#This Row],[Sub-Sector]],Table2[% Price above 20 EMA],"&gt;=0")/Table3[[#This Row],[Count]]</f>
        <v>0.10526315789473684</v>
      </c>
      <c r="S118" s="1">
        <f>COUNTIFS(Table2[Sub-Sector],Table3[[#This Row],[Sub-Sector]],Table2[% Price above 50 EMA],"&gt;=0")/Table3[[#This Row],[Count]]</f>
        <v>0.15789473684210525</v>
      </c>
      <c r="T118" s="1">
        <f>COUNTIFS(Table2[Sub-Sector],Table3[[#This Row],[Sub-Sector]],Table2[% Price above 200 EMA],"&gt;=0")/Table3[[#This Row],[Count]]</f>
        <v>0.52631578947368418</v>
      </c>
      <c r="U118" s="1">
        <f>COUNTIFS(Table2[Sub-Sector],Table3[[#This Row],[Sub-Sector]],Table2[Rate of Change - Zone],"Positive")/Table3[[#This Row],[Count]]</f>
        <v>0.15789473684210525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</v>
      </c>
      <c r="X118">
        <f>_xlfn.RANK.AVG(Table3[[#This Row],[Score]],Table3[Score],1)</f>
        <v>103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</v>
      </c>
      <c r="Z118">
        <f>_xlfn.RANK.AVG(Table3[[#This Row],[Score 2 ]],Table3[[Score 2 ]],1)</f>
        <v>117</v>
      </c>
    </row>
    <row r="119" spans="1:26" x14ac:dyDescent="0.3">
      <c r="A119" t="s">
        <v>555</v>
      </c>
      <c r="B119">
        <f>COUNTIFS(Table2[Sub-Sector],Table3[[#This Row],[Sub-Sector]])</f>
        <v>7</v>
      </c>
      <c r="C119" s="1">
        <f>COUNTIFS(Table2[Sub-Sector],Table3[[#This Row],[Sub-Sector]],Table2[Uptrend],"Uptrend")/Table3[[#This Row],[Count]]</f>
        <v>0.5714285714285714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0.14285714285714285</v>
      </c>
      <c r="H119" s="1">
        <f>COUNTIFS(Table2[Sub-Sector],Table3[[#This Row],[Sub-Sector]],Table2[RSI Exponential â€“ 14D],"&gt;=50")/Table3[[#This Row],[Count]]</f>
        <v>0.14285714285714285</v>
      </c>
      <c r="I119" s="1">
        <f>COUNTIFS(Table2[Sub-Sector],Table3[[#This Row],[Sub-Sector]],Table2[Relative Volume],"&gt;=1")/Table3[[#This Row],[Count]]</f>
        <v>0.2857142857142857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0.14285714285714285</v>
      </c>
      <c r="M119" s="1">
        <f>COUNTIFS(Table2[Sub-Sector],Table3[[#This Row],[Sub-Sector]],Table2[% Away From Current Week High],"&lt;=0.05")/Table3[[#This Row],[Count]]</f>
        <v>0.8571428571428571</v>
      </c>
      <c r="N119" s="1">
        <f>COUNTIFS(Table2[Sub-Sector],Table3[[#This Row],[Sub-Sector]],Table2[% Away From Current Month Low],"&gt;=0.05")/Table3[[#This Row],[Count]]</f>
        <v>0.14285714285714285</v>
      </c>
      <c r="O119" s="1">
        <f>COUNTIFS(Table2[Sub-Sector],Table3[[#This Row],[Sub-Sector]],Table2[% Away From Current Month High],"&lt;=0.05")/Table3[[#This Row],[Count]]</f>
        <v>0.5714285714285714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0.14285714285714285</v>
      </c>
      <c r="S119" s="1">
        <f>COUNTIFS(Table2[Sub-Sector],Table3[[#This Row],[Sub-Sector]],Table2[% Price above 50 EMA],"&gt;=0")/Table3[[#This Row],[Count]]</f>
        <v>0.2857142857142857</v>
      </c>
      <c r="T119" s="1">
        <f>COUNTIFS(Table2[Sub-Sector],Table3[[#This Row],[Sub-Sector]],Table2[% Price above 200 EMA],"&gt;=0")/Table3[[#This Row],[Count]]</f>
        <v>0.7142857142857143</v>
      </c>
      <c r="U119" s="1">
        <f>COUNTIFS(Table2[Sub-Sector],Table3[[#This Row],[Sub-Sector]],Table2[Rate of Change - Zone],"Positive")/Table3[[#This Row],[Count]]</f>
        <v>0.14285714285714285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650.5</v>
      </c>
      <c r="X119">
        <f>_xlfn.RANK.AVG(Table3[[#This Row],[Score]],Table3[Score],1)</f>
        <v>118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388</v>
      </c>
      <c r="Z119">
        <f>_xlfn.RANK.AVG(Table3[[#This Row],[Score 2 ]],Table3[[Score 2 ]],1)</f>
        <v>118</v>
      </c>
    </row>
    <row r="120" spans="1:26" x14ac:dyDescent="0.3">
      <c r="A120" t="s">
        <v>1422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736</v>
      </c>
      <c r="X120">
        <f>_xlfn.RANK.AVG(Table3[[#This Row],[Score]],Table3[Score],1)</f>
        <v>120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439</v>
      </c>
      <c r="Z120">
        <f>_xlfn.RANK.AVG(Table3[[#This Row],[Score 2 ]],Table3[[Score 2 ]],1)</f>
        <v>120</v>
      </c>
    </row>
    <row r="121" spans="1:26" x14ac:dyDescent="0.3">
      <c r="A121" t="s">
        <v>1156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0.5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736</v>
      </c>
      <c r="X121">
        <f>_xlfn.RANK.AVG(Table3[[#This Row],[Score]],Table3[Score],1)</f>
        <v>120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439</v>
      </c>
      <c r="Z121">
        <f>_xlfn.RANK.AVG(Table3[[#This Row],[Score 2 ]],Table3[[Score 2 ]],1)</f>
        <v>120</v>
      </c>
    </row>
    <row r="122" spans="1:26" x14ac:dyDescent="0.3">
      <c r="A122" t="s">
        <v>1622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736</v>
      </c>
      <c r="X122">
        <f>_xlfn.RANK.AVG(Table3[[#This Row],[Score]],Table3[Score],1)</f>
        <v>120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439</v>
      </c>
      <c r="Z122">
        <f>_xlfn.RANK.AVG(Table3[[#This Row],[Score 2 ]],Table3[[Score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1F60-6DFD-4F55-A0EC-12667FCBC6D8}">
  <dimension ref="A1:AV735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3066</v>
      </c>
      <c r="D1" t="s">
        <v>2</v>
      </c>
      <c r="E1" t="s">
        <v>3</v>
      </c>
      <c r="F1" t="s">
        <v>4</v>
      </c>
      <c r="G1" t="s">
        <v>5</v>
      </c>
      <c r="H1" t="s">
        <v>3088</v>
      </c>
      <c r="I1" t="s">
        <v>6</v>
      </c>
      <c r="J1" t="s">
        <v>3089</v>
      </c>
      <c r="K1" t="s">
        <v>7</v>
      </c>
      <c r="L1" t="s">
        <v>3090</v>
      </c>
      <c r="M1" t="s">
        <v>8</v>
      </c>
      <c r="N1" t="s">
        <v>3091</v>
      </c>
      <c r="O1" t="s">
        <v>3092</v>
      </c>
      <c r="P1" t="s">
        <v>9</v>
      </c>
      <c r="Q1" t="s">
        <v>10</v>
      </c>
      <c r="R1" t="s">
        <v>11</v>
      </c>
      <c r="S1" s="1" t="s">
        <v>3093</v>
      </c>
      <c r="T1" s="1" t="s">
        <v>3094</v>
      </c>
      <c r="U1" s="1" t="s">
        <v>3095</v>
      </c>
      <c r="V1" t="s">
        <v>12</v>
      </c>
      <c r="W1" t="s">
        <v>3096</v>
      </c>
      <c r="X1" t="s">
        <v>3097</v>
      </c>
      <c r="Y1" t="s">
        <v>3098</v>
      </c>
      <c r="Z1" t="s">
        <v>3099</v>
      </c>
      <c r="AA1" t="s">
        <v>3100</v>
      </c>
      <c r="AB1" t="s">
        <v>3101</v>
      </c>
      <c r="AC1" s="1" t="s">
        <v>3102</v>
      </c>
      <c r="AD1" s="1" t="s">
        <v>3103</v>
      </c>
      <c r="AE1" s="1" t="s">
        <v>3104</v>
      </c>
      <c r="AF1" s="1" t="s">
        <v>3105</v>
      </c>
      <c r="AG1" s="1" t="s">
        <v>3106</v>
      </c>
      <c r="AH1" s="1" t="s">
        <v>3107</v>
      </c>
      <c r="AI1" t="s">
        <v>13</v>
      </c>
      <c r="AJ1" t="s">
        <v>14</v>
      </c>
      <c r="AK1" t="s">
        <v>3108</v>
      </c>
      <c r="AL1" t="s">
        <v>3109</v>
      </c>
      <c r="AM1" t="s">
        <v>3110</v>
      </c>
      <c r="AN1" t="s">
        <v>3111</v>
      </c>
      <c r="AO1" t="s">
        <v>3112</v>
      </c>
      <c r="AP1" t="s">
        <v>15</v>
      </c>
      <c r="AQ1" t="s">
        <v>3116</v>
      </c>
      <c r="AR1" t="s">
        <v>3117</v>
      </c>
      <c r="AS1" t="s">
        <v>3118</v>
      </c>
      <c r="AT1" t="s">
        <v>3119</v>
      </c>
      <c r="AU1" t="s">
        <v>3120</v>
      </c>
      <c r="AV1" t="s">
        <v>3121</v>
      </c>
    </row>
    <row r="2" spans="1:48" x14ac:dyDescent="0.3">
      <c r="A2" t="s">
        <v>385</v>
      </c>
      <c r="B2" t="s">
        <v>386</v>
      </c>
      <c r="C2" t="s">
        <v>3080</v>
      </c>
      <c r="D2" t="s">
        <v>277</v>
      </c>
      <c r="E2">
        <v>60828.222547700003</v>
      </c>
      <c r="F2">
        <v>2312.15</v>
      </c>
      <c r="G2">
        <v>571.05802532252096</v>
      </c>
      <c r="H2">
        <f>(Table2[[#This Row],[1Y Return vs Nifty]]-AVERAGE(Table2[1Y Return vs Nifty]))/_xlfn.STDEV.P(Table2[1Y Return vs Nifty])</f>
        <v>8.1679327267462796</v>
      </c>
      <c r="I2">
        <v>-17.175427512565498</v>
      </c>
      <c r="J2">
        <f>(Table2[[#This Row],[1M Return vs Nifty]]-AVERAGE(Table2[1M Return vs Nifty]))/_xlfn.STDEV.P(Table2[1M Return vs Nifty])</f>
        <v>-1.6319946749047658</v>
      </c>
      <c r="K2">
        <v>142.64572950988099</v>
      </c>
      <c r="L2">
        <f>(Table2[[#This Row],[6M Return vs Nifty]]-AVERAGE(Table2[6M Return vs Nifty]))/_xlfn.STDEV.P(Table2[6M Return vs Nifty])</f>
        <v>4.8703091146186299</v>
      </c>
      <c r="M2">
        <v>-7.8302617929477298</v>
      </c>
      <c r="N2">
        <f>(Table2[[#This Row],[1W Return vs Nifty]]-AVERAGE(Table2[1W Return vs Nifty]))/_xlfn.STDEV.P(Table2[1W Return vs Nifty])</f>
        <v>-1.5496435916818339</v>
      </c>
      <c r="O2">
        <v>2485.15</v>
      </c>
      <c r="P2">
        <v>2293.48985347179</v>
      </c>
      <c r="Q2">
        <v>1452.8517698438</v>
      </c>
      <c r="R2">
        <v>32.593157545679702</v>
      </c>
      <c r="S2" s="1">
        <f>(Table2[[#This Row],[Close Price]]-Table2[[#This Row],[20D EMA]])/Table2[[#This Row],[20D EMA]]</f>
        <v>-6.9613504215037314E-2</v>
      </c>
      <c r="T2" s="1">
        <f>(Table2[[#This Row],[Close Price]]-Table2[[#This Row],[50D EMA]])/Table2[[#This Row],[50D EMA]]</f>
        <v>8.1361365082837315E-3</v>
      </c>
      <c r="U2" s="1">
        <f>(Table2[[#This Row],[Close Price]]-Table2[[#This Row],[200D EMA]])/Table2[[#This Row],[200D EMA]]</f>
        <v>0.59145622973538836</v>
      </c>
      <c r="V2">
        <v>0.35146133109459798</v>
      </c>
      <c r="W2">
        <v>2392</v>
      </c>
      <c r="X2">
        <v>2491</v>
      </c>
      <c r="Y2">
        <v>2121</v>
      </c>
      <c r="Z2">
        <v>2474.75</v>
      </c>
      <c r="AA2">
        <v>2121</v>
      </c>
      <c r="AB2">
        <v>2689.8</v>
      </c>
      <c r="AC2" s="1">
        <f>(Table2[[#This Row],[Close Price]]/Table2[[#This Row],[Day Low]])-1</f>
        <v>-3.3382107023411378E-2</v>
      </c>
      <c r="AD2" s="1">
        <f>(Table2[[#This Row],[Day High]]/Table2[[#This Row],[Close Price]])-1</f>
        <v>7.7352247907791494E-2</v>
      </c>
      <c r="AE2" s="1">
        <f>(Table2[[#This Row],[Close Price]]/Table2[[#This Row],[Current Week Low]])-1</f>
        <v>9.012258368694015E-2</v>
      </c>
      <c r="AF2" s="1">
        <f>(Table2[[#This Row],[Current Week High]]/Table2[[#This Row],[Close Price]])-1</f>
        <v>7.0324157169733725E-2</v>
      </c>
      <c r="AG2" s="1">
        <f>(Table2[[#This Row],[Close Price]]/Table2[[#This Row],[Current Month Low]])-1</f>
        <v>9.012258368694015E-2</v>
      </c>
      <c r="AH2" s="1">
        <f>(Table2[[#This Row],[Current Month High]]/Table2[[#This Row],[Close Price]])-1</f>
        <v>0.1633328287524598</v>
      </c>
      <c r="AI2">
        <v>28.8605843046515</v>
      </c>
      <c r="AJ2">
        <v>631.46156279658305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0.35</v>
      </c>
      <c r="AM2" t="s">
        <v>3114</v>
      </c>
      <c r="AN2">
        <v>-11.01</v>
      </c>
      <c r="AO2" t="s">
        <v>3113</v>
      </c>
      <c r="AP2">
        <v>0.23276288625719899</v>
      </c>
      <c r="AQ2">
        <f>(Table2[[#This Row],[Sharpe Ratio]]-AVERAGE(Table2[Sharpe Ratio]))/_xlfn.STDEV.P(Table2[Sharpe Ratio])</f>
        <v>2.012206537504142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11.868810112282452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15</v>
      </c>
      <c r="AV2">
        <f>(Table2[[#This Row],[Rank 1Y]]+Table2[[#This Row],[Rank 6M]]+Table2[[#This Row],[Rank Sharpe]])/3</f>
        <v>5.666666666666667</v>
      </c>
    </row>
    <row r="3" spans="1:48" x14ac:dyDescent="0.3">
      <c r="A3" t="s">
        <v>233</v>
      </c>
      <c r="B3" t="s">
        <v>234</v>
      </c>
      <c r="C3" t="s">
        <v>3072</v>
      </c>
      <c r="D3" t="s">
        <v>124</v>
      </c>
      <c r="E3">
        <v>112267.9072845</v>
      </c>
      <c r="F3">
        <v>538.45000000000005</v>
      </c>
      <c r="G3">
        <v>311.35515185948299</v>
      </c>
      <c r="H3">
        <f>(Table2[[#This Row],[1Y Return vs Nifty]]-AVERAGE(Table2[1Y Return vs Nifty]))/_xlfn.STDEV.P(Table2[1Y Return vs Nifty])</f>
        <v>4.2151045034799317</v>
      </c>
      <c r="I3">
        <v>10.4767247184267</v>
      </c>
      <c r="J3">
        <f>(Table2[[#This Row],[1M Return vs Nifty]]-AVERAGE(Table2[1M Return vs Nifty]))/_xlfn.STDEV.P(Table2[1M Return vs Nifty])</f>
        <v>1.0543754771496907</v>
      </c>
      <c r="K3">
        <v>80.096667492687303</v>
      </c>
      <c r="L3">
        <f>(Table2[[#This Row],[6M Return vs Nifty]]-AVERAGE(Table2[6M Return vs Nifty]))/_xlfn.STDEV.P(Table2[6M Return vs Nifty])</f>
        <v>2.6683808930090804</v>
      </c>
      <c r="M3">
        <v>-2.5983891939877202</v>
      </c>
      <c r="N3">
        <f>(Table2[[#This Row],[1W Return vs Nifty]]-AVERAGE(Table2[1W Return vs Nifty]))/_xlfn.STDEV.P(Table2[1W Return vs Nifty])</f>
        <v>-0.48247792014817836</v>
      </c>
      <c r="O3">
        <v>562.59</v>
      </c>
      <c r="P3">
        <v>497.70050353071099</v>
      </c>
      <c r="Q3">
        <v>330.13893891735802</v>
      </c>
      <c r="R3">
        <v>37.7361735886277</v>
      </c>
      <c r="S3" s="1">
        <f>(Table2[[#This Row],[Close Price]]-Table2[[#This Row],[20D EMA]])/Table2[[#This Row],[20D EMA]]</f>
        <v>-4.2908690165129111E-2</v>
      </c>
      <c r="T3" s="1">
        <f>(Table2[[#This Row],[Close Price]]-Table2[[#This Row],[50D EMA]])/Table2[[#This Row],[50D EMA]]</f>
        <v>8.1875537959496106E-2</v>
      </c>
      <c r="U3" s="1">
        <f>(Table2[[#This Row],[Close Price]]-Table2[[#This Row],[200D EMA]])/Table2[[#This Row],[200D EMA]]</f>
        <v>0.63097998002225197</v>
      </c>
      <c r="V3">
        <v>0.49522905563020098</v>
      </c>
      <c r="W3">
        <v>515</v>
      </c>
      <c r="X3">
        <v>538</v>
      </c>
      <c r="Y3">
        <v>531.4</v>
      </c>
      <c r="Z3">
        <v>583</v>
      </c>
      <c r="AA3">
        <v>531.4</v>
      </c>
      <c r="AB3">
        <v>607</v>
      </c>
      <c r="AC3" s="1">
        <f>(Table2[[#This Row],[Close Price]]/Table2[[#This Row],[Day Low]])-1</f>
        <v>4.5533980582524336E-2</v>
      </c>
      <c r="AD3" s="1">
        <f>(Table2[[#This Row],[Day High]]/Table2[[#This Row],[Close Price]])-1</f>
        <v>-8.3573219426136269E-4</v>
      </c>
      <c r="AE3" s="1">
        <f>(Table2[[#This Row],[Close Price]]/Table2[[#This Row],[Current Week Low]])-1</f>
        <v>1.3266842303349735E-2</v>
      </c>
      <c r="AF3" s="1">
        <f>(Table2[[#This Row],[Current Week High]]/Table2[[#This Row],[Close Price]])-1</f>
        <v>8.2737487231869133E-2</v>
      </c>
      <c r="AG3" s="1">
        <f>(Table2[[#This Row],[Close Price]]/Table2[[#This Row],[Current Month Low]])-1</f>
        <v>1.3266842303349735E-2</v>
      </c>
      <c r="AH3" s="1">
        <f>(Table2[[#This Row],[Current Month High]]/Table2[[#This Row],[Close Price]])-1</f>
        <v>0.12730987092580537</v>
      </c>
      <c r="AI3">
        <v>20.159717708236499</v>
      </c>
      <c r="AJ3">
        <v>339.91013071895401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0.51</v>
      </c>
      <c r="AM3" t="s">
        <v>3114</v>
      </c>
      <c r="AN3">
        <v>-8.7799999999999994</v>
      </c>
      <c r="AO3" t="s">
        <v>3113</v>
      </c>
      <c r="AP3">
        <v>0.21970003417112699</v>
      </c>
      <c r="AQ3">
        <f>(Table2[[#This Row],[Sharpe Ratio]]-AVERAGE(Table2[Sharpe Ratio]))/_xlfn.STDEV.P(Table2[Sharpe Ratio])</f>
        <v>1.8598943871307707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9.3152773406212965</v>
      </c>
      <c r="AS3">
        <f>_xlfn.RANK.AVG(Table2[[#This Row],[1Y Return vs Nifty Z-Score]],Table2[1Y Return vs Nifty Z-Score])</f>
        <v>4</v>
      </c>
      <c r="AT3">
        <f>_xlfn.RANK.AVG(Table2[[#This Row],[6M Return vs Nifty Z-Score]],Table2[6M Return vs Nifty Z-Score])</f>
        <v>13</v>
      </c>
      <c r="AU3">
        <f>_xlfn.RANK.AVG(Table2[[#This Row],[Sharpe Ratio Z-Score]],Table2[Sharpe Ratio Z-Score])</f>
        <v>23</v>
      </c>
      <c r="AV3">
        <f>(Table2[[#This Row],[Rank 1Y]]+Table2[[#This Row],[Rank 6M]]+Table2[[#This Row],[Rank Sharpe]])/3</f>
        <v>13.333333333333334</v>
      </c>
    </row>
    <row r="4" spans="1:48" x14ac:dyDescent="0.3">
      <c r="A4" t="s">
        <v>700</v>
      </c>
      <c r="B4" t="s">
        <v>701</v>
      </c>
      <c r="C4" t="s">
        <v>3080</v>
      </c>
      <c r="D4" t="s">
        <v>277</v>
      </c>
      <c r="E4">
        <v>23900.70204</v>
      </c>
      <c r="F4">
        <v>2086.4499999999998</v>
      </c>
      <c r="G4">
        <v>229.301011557289</v>
      </c>
      <c r="H4">
        <f>(Table2[[#This Row],[1Y Return vs Nifty]]-AVERAGE(Table2[1Y Return vs Nifty]))/_xlfn.STDEV.P(Table2[1Y Return vs Nifty])</f>
        <v>2.9661929404412137</v>
      </c>
      <c r="I4">
        <v>-18.4906302851705</v>
      </c>
      <c r="J4">
        <f>(Table2[[#This Row],[1M Return vs Nifty]]-AVERAGE(Table2[1M Return vs Nifty]))/_xlfn.STDEV.P(Table2[1M Return vs Nifty])</f>
        <v>-1.7597648912232431</v>
      </c>
      <c r="K4">
        <v>122.834338359556</v>
      </c>
      <c r="L4">
        <f>(Table2[[#This Row],[6M Return vs Nifty]]-AVERAGE(Table2[6M Return vs Nifty]))/_xlfn.STDEV.P(Table2[6M Return vs Nifty])</f>
        <v>4.1728844070945588</v>
      </c>
      <c r="M4">
        <v>-7.4744178719576899</v>
      </c>
      <c r="N4">
        <f>(Table2[[#This Row],[1W Return vs Nifty]]-AVERAGE(Table2[1W Return vs Nifty]))/_xlfn.STDEV.P(Table2[1W Return vs Nifty])</f>
        <v>-1.4770607048240785</v>
      </c>
      <c r="O4">
        <v>2279.5100000000002</v>
      </c>
      <c r="P4">
        <v>2054.19437469791</v>
      </c>
      <c r="Q4">
        <v>1335.1967681866399</v>
      </c>
      <c r="R4">
        <v>32.766096488026001</v>
      </c>
      <c r="S4" s="1">
        <f>(Table2[[#This Row],[Close Price]]-Table2[[#This Row],[20D EMA]])/Table2[[#This Row],[20D EMA]]</f>
        <v>-8.4693640299889184E-2</v>
      </c>
      <c r="T4" s="1">
        <f>(Table2[[#This Row],[Close Price]]-Table2[[#This Row],[50D EMA]])/Table2[[#This Row],[50D EMA]]</f>
        <v>1.570232384013481E-2</v>
      </c>
      <c r="U4" s="1">
        <f>(Table2[[#This Row],[Close Price]]-Table2[[#This Row],[200D EMA]])/Table2[[#This Row],[200D EMA]]</f>
        <v>0.56265357265180727</v>
      </c>
      <c r="V4">
        <v>0.35979963007726301</v>
      </c>
      <c r="W4">
        <v>2050.1</v>
      </c>
      <c r="X4">
        <v>2160</v>
      </c>
      <c r="Y4">
        <v>1963.95</v>
      </c>
      <c r="Z4">
        <v>2266</v>
      </c>
      <c r="AA4">
        <v>1963.95</v>
      </c>
      <c r="AB4">
        <v>2474</v>
      </c>
      <c r="AC4" s="1">
        <f>(Table2[[#This Row],[Close Price]]/Table2[[#This Row],[Day Low]])-1</f>
        <v>1.7730842397931657E-2</v>
      </c>
      <c r="AD4" s="1">
        <f>(Table2[[#This Row],[Day High]]/Table2[[#This Row],[Close Price]])-1</f>
        <v>3.5251264108893121E-2</v>
      </c>
      <c r="AE4" s="1">
        <f>(Table2[[#This Row],[Close Price]]/Table2[[#This Row],[Current Week Low]])-1</f>
        <v>6.2374296697981002E-2</v>
      </c>
      <c r="AF4" s="1">
        <f>(Table2[[#This Row],[Current Week High]]/Table2[[#This Row],[Close Price]])-1</f>
        <v>8.6055261329051724E-2</v>
      </c>
      <c r="AG4" s="1">
        <f>(Table2[[#This Row],[Close Price]]/Table2[[#This Row],[Current Month Low]])-1</f>
        <v>6.2374296697981002E-2</v>
      </c>
      <c r="AH4" s="1">
        <f>(Table2[[#This Row],[Current Month High]]/Table2[[#This Row],[Close Price]])-1</f>
        <v>0.18574612379879718</v>
      </c>
      <c r="AI4">
        <v>35.819214455175</v>
      </c>
      <c r="AJ4">
        <v>261.57178754007401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0.64</v>
      </c>
      <c r="AM4" t="s">
        <v>3114</v>
      </c>
      <c r="AN4">
        <v>-14.53</v>
      </c>
      <c r="AO4" t="s">
        <v>3113</v>
      </c>
      <c r="AP4">
        <v>0.20607214097544099</v>
      </c>
      <c r="AQ4">
        <f>(Table2[[#This Row],[Sharpe Ratio]]-AVERAGE(Table2[Sharpe Ratio]))/_xlfn.STDEV.P(Table2[Sharpe Ratio])</f>
        <v>1.7009938879123243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5.6032456394007752</v>
      </c>
      <c r="AS4">
        <f>_xlfn.RANK.AVG(Table2[[#This Row],[1Y Return vs Nifty Z-Score]],Table2[1Y Return vs Nifty Z-Score])</f>
        <v>10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35</v>
      </c>
      <c r="AV4">
        <f>(Table2[[#This Row],[Rank 1Y]]+Table2[[#This Row],[Rank 6M]]+Table2[[#This Row],[Rank Sharpe]])/3</f>
        <v>16</v>
      </c>
    </row>
    <row r="5" spans="1:48" x14ac:dyDescent="0.3">
      <c r="A5" t="s">
        <v>275</v>
      </c>
      <c r="B5" t="s">
        <v>276</v>
      </c>
      <c r="C5" t="s">
        <v>3080</v>
      </c>
      <c r="D5" t="s">
        <v>277</v>
      </c>
      <c r="E5">
        <v>98527.581900000005</v>
      </c>
      <c r="F5">
        <v>4885.1000000000004</v>
      </c>
      <c r="G5">
        <v>145.315694481181</v>
      </c>
      <c r="H5">
        <f>(Table2[[#This Row],[1Y Return vs Nifty]]-AVERAGE(Table2[1Y Return vs Nifty]))/_xlfn.STDEV.P(Table2[1Y Return vs Nifty])</f>
        <v>1.6878877478509526</v>
      </c>
      <c r="I5">
        <v>-14.9627030867592</v>
      </c>
      <c r="J5">
        <f>(Table2[[#This Row],[1M Return vs Nifty]]-AVERAGE(Table2[1M Return vs Nifty]))/_xlfn.STDEV.P(Table2[1M Return vs Nifty])</f>
        <v>-1.4170314126402939</v>
      </c>
      <c r="K5">
        <v>112.51263090779101</v>
      </c>
      <c r="L5">
        <f>(Table2[[#This Row],[6M Return vs Nifty]]-AVERAGE(Table2[6M Return vs Nifty]))/_xlfn.STDEV.P(Table2[6M Return vs Nifty])</f>
        <v>3.8095270968443833</v>
      </c>
      <c r="M5">
        <v>-4.5698976761283499</v>
      </c>
      <c r="N5">
        <f>(Table2[[#This Row],[1W Return vs Nifty]]-AVERAGE(Table2[1W Return vs Nifty]))/_xlfn.STDEV.P(Table2[1W Return vs Nifty])</f>
        <v>-0.88461427448068286</v>
      </c>
      <c r="O5">
        <v>4971.03</v>
      </c>
      <c r="P5">
        <v>4473.9040554089297</v>
      </c>
      <c r="Q5">
        <v>3031.5627372417598</v>
      </c>
      <c r="R5">
        <v>44.536790498516602</v>
      </c>
      <c r="S5" s="1">
        <f>(Table2[[#This Row],[Close Price]]-Table2[[#This Row],[20D EMA]])/Table2[[#This Row],[20D EMA]]</f>
        <v>-1.728615598779315E-2</v>
      </c>
      <c r="T5" s="1">
        <f>(Table2[[#This Row],[Close Price]]-Table2[[#This Row],[50D EMA]])/Table2[[#This Row],[50D EMA]]</f>
        <v>9.1909870998225063E-2</v>
      </c>
      <c r="U5" s="1">
        <f>(Table2[[#This Row],[Close Price]]-Table2[[#This Row],[200D EMA]])/Table2[[#This Row],[200D EMA]]</f>
        <v>0.61141313026055488</v>
      </c>
      <c r="V5">
        <v>0.45864109945757597</v>
      </c>
      <c r="W5">
        <v>4970</v>
      </c>
      <c r="X5">
        <v>5155</v>
      </c>
      <c r="Y5">
        <v>4542.75</v>
      </c>
      <c r="Z5">
        <v>5005</v>
      </c>
      <c r="AA5">
        <v>4542.75</v>
      </c>
      <c r="AB5">
        <v>5359.6</v>
      </c>
      <c r="AC5" s="1">
        <f>(Table2[[#This Row],[Close Price]]/Table2[[#This Row],[Day Low]])-1</f>
        <v>-1.708249496981884E-2</v>
      </c>
      <c r="AD5" s="1">
        <f>(Table2[[#This Row],[Day High]]/Table2[[#This Row],[Close Price]])-1</f>
        <v>5.5249636650221978E-2</v>
      </c>
      <c r="AE5" s="1">
        <f>(Table2[[#This Row],[Close Price]]/Table2[[#This Row],[Current Week Low]])-1</f>
        <v>7.5361840294975613E-2</v>
      </c>
      <c r="AF5" s="1">
        <f>(Table2[[#This Row],[Current Week High]]/Table2[[#This Row],[Close Price]])-1</f>
        <v>2.4544021616752953E-2</v>
      </c>
      <c r="AG5" s="1">
        <f>(Table2[[#This Row],[Close Price]]/Table2[[#This Row],[Current Month Low]])-1</f>
        <v>7.5361840294975613E-2</v>
      </c>
      <c r="AH5" s="1">
        <f>(Table2[[#This Row],[Current Month High]]/Table2[[#This Row],[Close Price]])-1</f>
        <v>9.7132095555873876E-2</v>
      </c>
      <c r="AI5">
        <v>19.9566027307526</v>
      </c>
      <c r="AJ5">
        <v>185.00335462792799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0.6</v>
      </c>
      <c r="AM5" t="s">
        <v>3114</v>
      </c>
      <c r="AN5">
        <v>-3.48</v>
      </c>
      <c r="AO5" t="s">
        <v>3113</v>
      </c>
      <c r="AP5">
        <v>0.268404192459888</v>
      </c>
      <c r="AQ5">
        <f>(Table2[[#This Row],[Sharpe Ratio]]-AVERAGE(Table2[Sharpe Ratio]))/_xlfn.STDEV.P(Table2[Sharpe Ratio])</f>
        <v>2.427782244407803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5.6235514019821622</v>
      </c>
      <c r="AS5">
        <f>_xlfn.RANK.AVG(Table2[[#This Row],[1Y Return vs Nifty Z-Score]],Table2[1Y Return vs Nifty Z-Score])</f>
        <v>43</v>
      </c>
      <c r="AT5">
        <f>_xlfn.RANK.AVG(Table2[[#This Row],[6M Return vs Nifty Z-Score]],Table2[6M Return vs Nifty Z-Score])</f>
        <v>4</v>
      </c>
      <c r="AU5">
        <f>_xlfn.RANK.AVG(Table2[[#This Row],[Sharpe Ratio Z-Score]],Table2[Sharpe Ratio Z-Score])</f>
        <v>4</v>
      </c>
      <c r="AV5">
        <f>(Table2[[#This Row],[Rank 1Y]]+Table2[[#This Row],[Rank 6M]]+Table2[[#This Row],[Rank Sharpe]])/3</f>
        <v>17</v>
      </c>
    </row>
    <row r="6" spans="1:48" x14ac:dyDescent="0.3">
      <c r="A6" t="s">
        <v>1100</v>
      </c>
      <c r="B6" t="s">
        <v>1101</v>
      </c>
      <c r="C6" t="s">
        <v>3081</v>
      </c>
      <c r="D6" t="s">
        <v>130</v>
      </c>
      <c r="E6">
        <v>11117.985122849999</v>
      </c>
      <c r="F6">
        <v>424.95</v>
      </c>
      <c r="G6">
        <v>133.887735982918</v>
      </c>
      <c r="H6">
        <f>(Table2[[#This Row],[1Y Return vs Nifty]]-AVERAGE(Table2[1Y Return vs Nifty]))/_xlfn.STDEV.P(Table2[1Y Return vs Nifty])</f>
        <v>1.5139475973863499</v>
      </c>
      <c r="I6">
        <v>14.966803367554901</v>
      </c>
      <c r="J6">
        <f>(Table2[[#This Row],[1M Return vs Nifty]]-AVERAGE(Table2[1M Return vs Nifty]))/_xlfn.STDEV.P(Table2[1M Return vs Nifty])</f>
        <v>1.4905807013447185</v>
      </c>
      <c r="K6">
        <v>101.99316232005999</v>
      </c>
      <c r="L6">
        <f>(Table2[[#This Row],[6M Return vs Nifty]]-AVERAGE(Table2[6M Return vs Nifty]))/_xlfn.STDEV.P(Table2[6M Return vs Nifty])</f>
        <v>3.4392079583528594</v>
      </c>
      <c r="M6">
        <v>0.16199788095644199</v>
      </c>
      <c r="N6">
        <f>(Table2[[#This Row],[1W Return vs Nifty]]-AVERAGE(Table2[1W Return vs Nifty]))/_xlfn.STDEV.P(Table2[1W Return vs Nifty])</f>
        <v>8.0569109535069836E-2</v>
      </c>
      <c r="O6">
        <v>409.74</v>
      </c>
      <c r="P6">
        <v>360.60282455022502</v>
      </c>
      <c r="Q6">
        <v>259.06170289724702</v>
      </c>
      <c r="R6">
        <v>54.026571676345199</v>
      </c>
      <c r="S6" s="1">
        <f>(Table2[[#This Row],[Close Price]]-Table2[[#This Row],[20D EMA]])/Table2[[#This Row],[20D EMA]]</f>
        <v>3.7121101186117979E-2</v>
      </c>
      <c r="T6" s="1">
        <f>(Table2[[#This Row],[Close Price]]-Table2[[#This Row],[50D EMA]])/Table2[[#This Row],[50D EMA]]</f>
        <v>0.17844334838484507</v>
      </c>
      <c r="U6" s="1">
        <f>(Table2[[#This Row],[Close Price]]-Table2[[#This Row],[200D EMA]])/Table2[[#This Row],[200D EMA]]</f>
        <v>0.64034280346157568</v>
      </c>
      <c r="V6">
        <v>0.92649371513276901</v>
      </c>
      <c r="W6">
        <v>421.5</v>
      </c>
      <c r="X6">
        <v>440.6</v>
      </c>
      <c r="Y6">
        <v>404</v>
      </c>
      <c r="Z6">
        <v>437.8</v>
      </c>
      <c r="AA6">
        <v>404</v>
      </c>
      <c r="AB6">
        <v>451</v>
      </c>
      <c r="AC6" s="1">
        <f>(Table2[[#This Row],[Close Price]]/Table2[[#This Row],[Day Low]])-1</f>
        <v>8.1850533807827919E-3</v>
      </c>
      <c r="AD6" s="1">
        <f>(Table2[[#This Row],[Day High]]/Table2[[#This Row],[Close Price]])-1</f>
        <v>3.6827862101423747E-2</v>
      </c>
      <c r="AE6" s="1">
        <f>(Table2[[#This Row],[Close Price]]/Table2[[#This Row],[Current Week Low]])-1</f>
        <v>5.1856435643564236E-2</v>
      </c>
      <c r="AF6" s="1">
        <f>(Table2[[#This Row],[Current Week High]]/Table2[[#This Row],[Close Price]])-1</f>
        <v>3.0238851629603491E-2</v>
      </c>
      <c r="AG6" s="1">
        <f>(Table2[[#This Row],[Close Price]]/Table2[[#This Row],[Current Month Low]])-1</f>
        <v>5.1856435643564236E-2</v>
      </c>
      <c r="AH6" s="1">
        <f>(Table2[[#This Row],[Current Month High]]/Table2[[#This Row],[Close Price]])-1</f>
        <v>6.130132956818457E-2</v>
      </c>
      <c r="AI6">
        <v>10.342393222731999</v>
      </c>
      <c r="AJ6">
        <v>189.662929007191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0.66</v>
      </c>
      <c r="AM6" t="s">
        <v>3114</v>
      </c>
      <c r="AN6">
        <v>14.63</v>
      </c>
      <c r="AO6" t="s">
        <v>3114</v>
      </c>
      <c r="AP6">
        <v>0.25445790607083602</v>
      </c>
      <c r="AQ6">
        <f>(Table2[[#This Row],[Sharpe Ratio]]-AVERAGE(Table2[Sharpe Ratio]))/_xlfn.STDEV.P(Table2[Sharpe Ratio])</f>
        <v>2.2651692977371245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8.7894746643561223</v>
      </c>
      <c r="AS6">
        <f>_xlfn.RANK.AVG(Table2[[#This Row],[1Y Return vs Nifty Z-Score]],Table2[1Y Return vs Nifty Z-Score])</f>
        <v>56</v>
      </c>
      <c r="AT6">
        <f>_xlfn.RANK.AVG(Table2[[#This Row],[6M Return vs Nifty Z-Score]],Table2[6M Return vs Nifty Z-Score])</f>
        <v>5</v>
      </c>
      <c r="AU6">
        <f>_xlfn.RANK.AVG(Table2[[#This Row],[Sharpe Ratio Z-Score]],Table2[Sharpe Ratio Z-Score])</f>
        <v>8</v>
      </c>
      <c r="AV6">
        <f>(Table2[[#This Row],[Rank 1Y]]+Table2[[#This Row],[Rank 6M]]+Table2[[#This Row],[Rank Sharpe]])/3</f>
        <v>23</v>
      </c>
    </row>
    <row r="7" spans="1:48" x14ac:dyDescent="0.3">
      <c r="A7" t="s">
        <v>819</v>
      </c>
      <c r="B7" t="s">
        <v>820</v>
      </c>
      <c r="C7" t="s">
        <v>3072</v>
      </c>
      <c r="D7" t="s">
        <v>46</v>
      </c>
      <c r="E7">
        <v>18810.874596629899</v>
      </c>
      <c r="F7">
        <v>1617.45</v>
      </c>
      <c r="G7">
        <v>224.27322666381301</v>
      </c>
      <c r="H7">
        <f>(Table2[[#This Row],[1Y Return vs Nifty]]-AVERAGE(Table2[1Y Return vs Nifty]))/_xlfn.STDEV.P(Table2[1Y Return vs Nifty])</f>
        <v>2.8896671409287462</v>
      </c>
      <c r="I7">
        <v>9.8803322294197802</v>
      </c>
      <c r="J7">
        <f>(Table2[[#This Row],[1M Return vs Nifty]]-AVERAGE(Table2[1M Return vs Nifty]))/_xlfn.STDEV.P(Table2[1M Return vs Nifty])</f>
        <v>0.99643673270787447</v>
      </c>
      <c r="K7">
        <v>90.091454916313793</v>
      </c>
      <c r="L7">
        <f>(Table2[[#This Row],[6M Return vs Nifty]]-AVERAGE(Table2[6M Return vs Nifty]))/_xlfn.STDEV.P(Table2[6M Return vs Nifty])</f>
        <v>3.0202295664715502</v>
      </c>
      <c r="M7">
        <v>3.91928702368627</v>
      </c>
      <c r="N7">
        <f>(Table2[[#This Row],[1W Return vs Nifty]]-AVERAGE(Table2[1W Return vs Nifty]))/_xlfn.STDEV.P(Table2[1W Return vs Nifty])</f>
        <v>0.84695818253054511</v>
      </c>
      <c r="O7">
        <v>1601.37</v>
      </c>
      <c r="P7">
        <v>1472.3990362242901</v>
      </c>
      <c r="Q7">
        <v>1046.06225693137</v>
      </c>
      <c r="R7">
        <v>49.175966703351797</v>
      </c>
      <c r="S7" s="1">
        <f>(Table2[[#This Row],[Close Price]]-Table2[[#This Row],[20D EMA]])/Table2[[#This Row],[20D EMA]]</f>
        <v>1.0041402049495217E-2</v>
      </c>
      <c r="T7" s="1">
        <f>(Table2[[#This Row],[Close Price]]-Table2[[#This Row],[50D EMA]])/Table2[[#This Row],[50D EMA]]</f>
        <v>9.8513351480905495E-2</v>
      </c>
      <c r="U7" s="1">
        <f>(Table2[[#This Row],[Close Price]]-Table2[[#This Row],[200D EMA]])/Table2[[#This Row],[200D EMA]]</f>
        <v>0.54622728167709578</v>
      </c>
      <c r="V7">
        <v>0.62474670558637602</v>
      </c>
      <c r="W7">
        <v>1620</v>
      </c>
      <c r="X7">
        <v>1675</v>
      </c>
      <c r="Y7">
        <v>1550</v>
      </c>
      <c r="Z7">
        <v>1687</v>
      </c>
      <c r="AA7">
        <v>1550</v>
      </c>
      <c r="AB7">
        <v>1777</v>
      </c>
      <c r="AC7" s="1">
        <f>(Table2[[#This Row],[Close Price]]/Table2[[#This Row],[Day Low]])-1</f>
        <v>-1.5740740740740611E-3</v>
      </c>
      <c r="AD7" s="1">
        <f>(Table2[[#This Row],[Day High]]/Table2[[#This Row],[Close Price]])-1</f>
        <v>3.5580698012303236E-2</v>
      </c>
      <c r="AE7" s="1">
        <f>(Table2[[#This Row],[Close Price]]/Table2[[#This Row],[Current Week Low]])-1</f>
        <v>4.35161290322581E-2</v>
      </c>
      <c r="AF7" s="1">
        <f>(Table2[[#This Row],[Current Week High]]/Table2[[#This Row],[Close Price]])-1</f>
        <v>4.2999783610003339E-2</v>
      </c>
      <c r="AG7" s="1">
        <f>(Table2[[#This Row],[Close Price]]/Table2[[#This Row],[Current Month Low]])-1</f>
        <v>4.35161290322581E-2</v>
      </c>
      <c r="AH7" s="1">
        <f>(Table2[[#This Row],[Current Month High]]/Table2[[#This Row],[Close Price]])-1</f>
        <v>9.8642925592753894E-2</v>
      </c>
      <c r="AI7">
        <v>9.8642925592753894</v>
      </c>
      <c r="AJ7">
        <v>274.409722222222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0.35</v>
      </c>
      <c r="AM7" t="s">
        <v>3114</v>
      </c>
      <c r="AN7">
        <v>4.83</v>
      </c>
      <c r="AO7" t="s">
        <v>3114</v>
      </c>
      <c r="AP7">
        <v>0.18323748303551199</v>
      </c>
      <c r="AQ7">
        <f>(Table2[[#This Row],[Sharpe Ratio]]-AVERAGE(Table2[Sharpe Ratio]))/_xlfn.STDEV.P(Table2[Sharpe Ratio])</f>
        <v>1.4347430086285189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9.1880346312672341</v>
      </c>
      <c r="AS7">
        <f>_xlfn.RANK.AVG(Table2[[#This Row],[1Y Return vs Nifty Z-Score]],Table2[1Y Return vs Nifty Z-Score])</f>
        <v>12</v>
      </c>
      <c r="AT7">
        <f>_xlfn.RANK.AVG(Table2[[#This Row],[6M Return vs Nifty Z-Score]],Table2[6M Return vs Nifty Z-Score])</f>
        <v>7</v>
      </c>
      <c r="AU7">
        <f>_xlfn.RANK.AVG(Table2[[#This Row],[Sharpe Ratio Z-Score]],Table2[Sharpe Ratio Z-Score])</f>
        <v>57</v>
      </c>
      <c r="AV7">
        <f>(Table2[[#This Row],[Rank 1Y]]+Table2[[#This Row],[Rank 6M]]+Table2[[#This Row],[Rank Sharpe]])/3</f>
        <v>25.333333333333332</v>
      </c>
    </row>
    <row r="8" spans="1:48" x14ac:dyDescent="0.3">
      <c r="A8" t="s">
        <v>1059</v>
      </c>
      <c r="B8" t="s">
        <v>1060</v>
      </c>
      <c r="C8" t="s">
        <v>3076</v>
      </c>
      <c r="D8" t="s">
        <v>1061</v>
      </c>
      <c r="E8">
        <v>12110.748691999999</v>
      </c>
      <c r="F8">
        <v>1780</v>
      </c>
      <c r="G8">
        <v>132.55468664184301</v>
      </c>
      <c r="H8">
        <f>(Table2[[#This Row],[1Y Return vs Nifty]]-AVERAGE(Table2[1Y Return vs Nifty]))/_xlfn.STDEV.P(Table2[1Y Return vs Nifty])</f>
        <v>1.4936578139575276</v>
      </c>
      <c r="I8">
        <v>25.792020786954101</v>
      </c>
      <c r="J8">
        <f>(Table2[[#This Row],[1M Return vs Nifty]]-AVERAGE(Table2[1M Return vs Nifty]))/_xlfn.STDEV.P(Table2[1M Return vs Nifty])</f>
        <v>2.5422363092717162</v>
      </c>
      <c r="K8">
        <v>86.577677667434401</v>
      </c>
      <c r="L8">
        <f>(Table2[[#This Row],[6M Return vs Nifty]]-AVERAGE(Table2[6M Return vs Nifty]))/_xlfn.STDEV.P(Table2[6M Return vs Nifty])</f>
        <v>2.8965333024631419</v>
      </c>
      <c r="M8">
        <v>9.8553887443216706</v>
      </c>
      <c r="N8">
        <f>(Table2[[#This Row],[1W Return vs Nifty]]-AVERAGE(Table2[1W Return vs Nifty]))/_xlfn.STDEV.P(Table2[1W Return vs Nifty])</f>
        <v>2.0577682432061808</v>
      </c>
      <c r="O8">
        <v>1611.9</v>
      </c>
      <c r="P8">
        <v>1444.97205756518</v>
      </c>
      <c r="Q8">
        <v>1117.04976747657</v>
      </c>
      <c r="R8">
        <v>72.288224892259393</v>
      </c>
      <c r="S8" s="1">
        <f>(Table2[[#This Row],[Close Price]]-Table2[[#This Row],[20D EMA]])/Table2[[#This Row],[20D EMA]]</f>
        <v>0.10428686643091997</v>
      </c>
      <c r="T8" s="1">
        <f>(Table2[[#This Row],[Close Price]]-Table2[[#This Row],[50D EMA]])/Table2[[#This Row],[50D EMA]]</f>
        <v>0.23185773086806391</v>
      </c>
      <c r="U8" s="1">
        <f>(Table2[[#This Row],[Close Price]]-Table2[[#This Row],[200D EMA]])/Table2[[#This Row],[200D EMA]]</f>
        <v>0.59348316594796247</v>
      </c>
      <c r="V8">
        <v>0.84738885193086499</v>
      </c>
      <c r="W8">
        <v>1789.25</v>
      </c>
      <c r="X8">
        <v>1822.7</v>
      </c>
      <c r="Y8">
        <v>1550</v>
      </c>
      <c r="Z8">
        <v>1915</v>
      </c>
      <c r="AA8">
        <v>1550</v>
      </c>
      <c r="AB8">
        <v>1915</v>
      </c>
      <c r="AC8" s="1">
        <f>(Table2[[#This Row],[Close Price]]/Table2[[#This Row],[Day Low]])-1</f>
        <v>-5.1697638675423097E-3</v>
      </c>
      <c r="AD8" s="1">
        <f>(Table2[[#This Row],[Day High]]/Table2[[#This Row],[Close Price]])-1</f>
        <v>2.3988764044943878E-2</v>
      </c>
      <c r="AE8" s="1">
        <f>(Table2[[#This Row],[Close Price]]/Table2[[#This Row],[Current Week Low]])-1</f>
        <v>0.14838709677419359</v>
      </c>
      <c r="AF8" s="1">
        <f>(Table2[[#This Row],[Current Week High]]/Table2[[#This Row],[Close Price]])-1</f>
        <v>7.5842696629213391E-2</v>
      </c>
      <c r="AG8" s="1">
        <f>(Table2[[#This Row],[Close Price]]/Table2[[#This Row],[Current Month Low]])-1</f>
        <v>0.14838709677419359</v>
      </c>
      <c r="AH8" s="1">
        <f>(Table2[[#This Row],[Current Month High]]/Table2[[#This Row],[Close Price]])-1</f>
        <v>7.5842696629213391E-2</v>
      </c>
      <c r="AI8">
        <v>7.5842696629213302</v>
      </c>
      <c r="AJ8">
        <v>159.09752547307099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1.08</v>
      </c>
      <c r="AM8" t="s">
        <v>3114</v>
      </c>
      <c r="AN8">
        <v>2.98</v>
      </c>
      <c r="AO8" t="s">
        <v>3114</v>
      </c>
      <c r="AP8">
        <v>0.232764352987478</v>
      </c>
      <c r="AQ8">
        <f>(Table2[[#This Row],[Sharpe Ratio]]-AVERAGE(Table2[Sharpe Ratio]))/_xlfn.STDEV.P(Table2[Sharpe Ratio])</f>
        <v>2.0122236395000415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11.002419308398608</v>
      </c>
      <c r="AS8">
        <f>_xlfn.RANK.AVG(Table2[[#This Row],[1Y Return vs Nifty Z-Score]],Table2[1Y Return vs Nifty Z-Score])</f>
        <v>60</v>
      </c>
      <c r="AT8">
        <f>_xlfn.RANK.AVG(Table2[[#This Row],[6M Return vs Nifty Z-Score]],Table2[6M Return vs Nifty Z-Score])</f>
        <v>8</v>
      </c>
      <c r="AU8">
        <f>_xlfn.RANK.AVG(Table2[[#This Row],[Sharpe Ratio Z-Score]],Table2[Sharpe Ratio Z-Score])</f>
        <v>14</v>
      </c>
      <c r="AV8">
        <f>(Table2[[#This Row],[Rank 1Y]]+Table2[[#This Row],[Rank 6M]]+Table2[[#This Row],[Rank Sharpe]])/3</f>
        <v>27.333333333333332</v>
      </c>
    </row>
    <row r="9" spans="1:48" x14ac:dyDescent="0.3">
      <c r="A9" t="s">
        <v>989</v>
      </c>
      <c r="B9" t="s">
        <v>990</v>
      </c>
      <c r="C9" t="s">
        <v>3080</v>
      </c>
      <c r="D9" t="s">
        <v>153</v>
      </c>
      <c r="E9">
        <v>13670.454886400001</v>
      </c>
      <c r="F9">
        <v>13512.2</v>
      </c>
      <c r="G9">
        <v>154.13141718825301</v>
      </c>
      <c r="H9">
        <f>(Table2[[#This Row],[1Y Return vs Nifty]]-AVERAGE(Table2[1Y Return vs Nifty]))/_xlfn.STDEV.P(Table2[1Y Return vs Nifty])</f>
        <v>1.8220681558700569</v>
      </c>
      <c r="I9">
        <v>0.828638584844684</v>
      </c>
      <c r="J9">
        <f>(Table2[[#This Row],[1M Return vs Nifty]]-AVERAGE(Table2[1M Return vs Nifty]))/_xlfn.STDEV.P(Table2[1M Return vs Nifty])</f>
        <v>0.11707662253625989</v>
      </c>
      <c r="K9">
        <v>60.052590696575798</v>
      </c>
      <c r="L9">
        <f>(Table2[[#This Row],[6M Return vs Nifty]]-AVERAGE(Table2[6M Return vs Nifty]))/_xlfn.STDEV.P(Table2[6M Return vs Nifty])</f>
        <v>1.9627649021356297</v>
      </c>
      <c r="M9">
        <v>1.16580881923638</v>
      </c>
      <c r="N9">
        <f>(Table2[[#This Row],[1W Return vs Nifty]]-AVERAGE(Table2[1W Return vs Nifty]))/_xlfn.STDEV.P(Table2[1W Return vs Nifty])</f>
        <v>0.28532038238817375</v>
      </c>
      <c r="O9">
        <v>12825.02</v>
      </c>
      <c r="P9">
        <v>12036.2817769863</v>
      </c>
      <c r="Q9">
        <v>9238.6937356752405</v>
      </c>
      <c r="R9">
        <v>61.284928235783603</v>
      </c>
      <c r="S9" s="1">
        <f>(Table2[[#This Row],[Close Price]]-Table2[[#This Row],[20D EMA]])/Table2[[#This Row],[20D EMA]]</f>
        <v>5.3581202992276054E-2</v>
      </c>
      <c r="T9" s="1">
        <f>(Table2[[#This Row],[Close Price]]-Table2[[#This Row],[50D EMA]])/Table2[[#This Row],[50D EMA]]</f>
        <v>0.12262243858694778</v>
      </c>
      <c r="U9" s="1">
        <f>(Table2[[#This Row],[Close Price]]-Table2[[#This Row],[200D EMA]])/Table2[[#This Row],[200D EMA]]</f>
        <v>0.462566071199287</v>
      </c>
      <c r="V9">
        <v>1.3220528962781499</v>
      </c>
      <c r="W9">
        <v>13220.95</v>
      </c>
      <c r="X9">
        <v>13739.9</v>
      </c>
      <c r="Y9">
        <v>12912</v>
      </c>
      <c r="Z9">
        <v>13680</v>
      </c>
      <c r="AA9">
        <v>12912</v>
      </c>
      <c r="AB9">
        <v>13815</v>
      </c>
      <c r="AC9" s="1">
        <f>(Table2[[#This Row],[Close Price]]/Table2[[#This Row],[Day Low]])-1</f>
        <v>2.2029430562856778E-2</v>
      </c>
      <c r="AD9" s="1">
        <f>(Table2[[#This Row],[Day High]]/Table2[[#This Row],[Close Price]])-1</f>
        <v>1.6851437959769511E-2</v>
      </c>
      <c r="AE9" s="1">
        <f>(Table2[[#This Row],[Close Price]]/Table2[[#This Row],[Current Week Low]])-1</f>
        <v>4.6483890954151175E-2</v>
      </c>
      <c r="AF9" s="1">
        <f>(Table2[[#This Row],[Current Week High]]/Table2[[#This Row],[Close Price]])-1</f>
        <v>1.2418407069167081E-2</v>
      </c>
      <c r="AG9" s="1">
        <f>(Table2[[#This Row],[Close Price]]/Table2[[#This Row],[Current Month Low]])-1</f>
        <v>4.6483890954151175E-2</v>
      </c>
      <c r="AH9" s="1">
        <f>(Table2[[#This Row],[Current Month High]]/Table2[[#This Row],[Close Price]])-1</f>
        <v>2.2409378191560192E-2</v>
      </c>
      <c r="AI9">
        <v>7.80627877029647</v>
      </c>
      <c r="AJ9">
        <v>220.79866098455599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0.08</v>
      </c>
      <c r="AM9" t="s">
        <v>3114</v>
      </c>
      <c r="AN9">
        <v>15.05</v>
      </c>
      <c r="AO9" t="s">
        <v>3114</v>
      </c>
      <c r="AP9">
        <v>0.21398112518867099</v>
      </c>
      <c r="AQ9">
        <f>(Table2[[#This Row],[Sharpe Ratio]]-AVERAGE(Table2[Sharpe Ratio]))/_xlfn.STDEV.P(Table2[Sharpe Ratio])</f>
        <v>1.7932122170221303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5.9804422799522508</v>
      </c>
      <c r="AS9">
        <f>_xlfn.RANK.AVG(Table2[[#This Row],[1Y Return vs Nifty Z-Score]],Table2[1Y Return vs Nifty Z-Score])</f>
        <v>38</v>
      </c>
      <c r="AT9">
        <f>_xlfn.RANK.AVG(Table2[[#This Row],[6M Return vs Nifty Z-Score]],Table2[6M Return vs Nifty Z-Score])</f>
        <v>37</v>
      </c>
      <c r="AU9">
        <f>_xlfn.RANK.AVG(Table2[[#This Row],[Sharpe Ratio Z-Score]],Table2[Sharpe Ratio Z-Score])</f>
        <v>25</v>
      </c>
      <c r="AV9">
        <f>(Table2[[#This Row],[Rank 1Y]]+Table2[[#This Row],[Rank 6M]]+Table2[[#This Row],[Rank Sharpe]])/3</f>
        <v>33.333333333333336</v>
      </c>
    </row>
    <row r="10" spans="1:48" x14ac:dyDescent="0.3">
      <c r="A10" t="s">
        <v>414</v>
      </c>
      <c r="B10" t="s">
        <v>415</v>
      </c>
      <c r="C10" t="s">
        <v>3081</v>
      </c>
      <c r="D10" t="s">
        <v>95</v>
      </c>
      <c r="E10">
        <v>55297.561869689998</v>
      </c>
      <c r="F10">
        <v>536.54999999999995</v>
      </c>
      <c r="G10">
        <v>178.797266163643</v>
      </c>
      <c r="H10">
        <f>(Table2[[#This Row],[1Y Return vs Nifty]]-AVERAGE(Table2[1Y Return vs Nifty]))/_xlfn.STDEV.P(Table2[1Y Return vs Nifty])</f>
        <v>2.1974966703128267</v>
      </c>
      <c r="I10">
        <v>9.4402853939407496</v>
      </c>
      <c r="J10">
        <f>(Table2[[#This Row],[1M Return vs Nifty]]-AVERAGE(Table2[1M Return vs Nifty]))/_xlfn.STDEV.P(Table2[1M Return vs Nifty])</f>
        <v>0.95368676248993356</v>
      </c>
      <c r="K10">
        <v>41.3609360042608</v>
      </c>
      <c r="L10">
        <f>(Table2[[#This Row],[6M Return vs Nifty]]-AVERAGE(Table2[6M Return vs Nifty]))/_xlfn.STDEV.P(Table2[6M Return vs Nifty])</f>
        <v>1.3047585204527932</v>
      </c>
      <c r="M10">
        <v>-4.3262899430444799</v>
      </c>
      <c r="N10">
        <f>(Table2[[#This Row],[1W Return vs Nifty]]-AVERAGE(Table2[1W Return vs Nifty]))/_xlfn.STDEV.P(Table2[1W Return vs Nifty])</f>
        <v>-0.8349246451653749</v>
      </c>
      <c r="O10">
        <v>539.41999999999996</v>
      </c>
      <c r="P10">
        <v>498.88612487313299</v>
      </c>
      <c r="Q10">
        <v>395.04445225034198</v>
      </c>
      <c r="R10">
        <v>39.337029211602903</v>
      </c>
      <c r="S10" s="1">
        <f>(Table2[[#This Row],[Close Price]]-Table2[[#This Row],[20D EMA]])/Table2[[#This Row],[20D EMA]]</f>
        <v>-5.3205294575655419E-3</v>
      </c>
      <c r="T10" s="1">
        <f>(Table2[[#This Row],[Close Price]]-Table2[[#This Row],[50D EMA]])/Table2[[#This Row],[50D EMA]]</f>
        <v>7.5495936345082587E-2</v>
      </c>
      <c r="U10" s="1">
        <f>(Table2[[#This Row],[Close Price]]-Table2[[#This Row],[200D EMA]])/Table2[[#This Row],[200D EMA]]</f>
        <v>0.35820158198294377</v>
      </c>
      <c r="V10">
        <v>0.933891975983968</v>
      </c>
      <c r="W10">
        <v>530.65</v>
      </c>
      <c r="X10">
        <v>540.95000000000005</v>
      </c>
      <c r="Y10">
        <v>515.95000000000005</v>
      </c>
      <c r="Z10">
        <v>556.95000000000005</v>
      </c>
      <c r="AA10">
        <v>515.95000000000005</v>
      </c>
      <c r="AB10">
        <v>593</v>
      </c>
      <c r="AC10" s="1">
        <f>(Table2[[#This Row],[Close Price]]/Table2[[#This Row],[Day Low]])-1</f>
        <v>1.1118439649486334E-2</v>
      </c>
      <c r="AD10" s="1">
        <f>(Table2[[#This Row],[Day High]]/Table2[[#This Row],[Close Price]])-1</f>
        <v>8.2005404901688284E-3</v>
      </c>
      <c r="AE10" s="1">
        <f>(Table2[[#This Row],[Close Price]]/Table2[[#This Row],[Current Week Low]])-1</f>
        <v>3.9926349452466203E-2</v>
      </c>
      <c r="AF10" s="1">
        <f>(Table2[[#This Row],[Current Week High]]/Table2[[#This Row],[Close Price]])-1</f>
        <v>3.8020687727145841E-2</v>
      </c>
      <c r="AG10" s="1">
        <f>(Table2[[#This Row],[Close Price]]/Table2[[#This Row],[Current Month Low]])-1</f>
        <v>3.9926349452466203E-2</v>
      </c>
      <c r="AH10" s="1">
        <f>(Table2[[#This Row],[Current Month High]]/Table2[[#This Row],[Close Price]])-1</f>
        <v>0.10520920697045955</v>
      </c>
      <c r="AI10">
        <v>18.087783058428801</v>
      </c>
      <c r="AJ10">
        <v>212.492719860221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0.23</v>
      </c>
      <c r="AM10" t="s">
        <v>3114</v>
      </c>
      <c r="AN10">
        <v>-2.93</v>
      </c>
      <c r="AO10" t="s">
        <v>3113</v>
      </c>
      <c r="AP10">
        <v>0.22043064382698699</v>
      </c>
      <c r="AQ10">
        <f>(Table2[[#This Row],[Sharpe Ratio]]-AVERAGE(Table2[Sharpe Ratio]))/_xlfn.STDEV.P(Table2[Sharpe Ratio])</f>
        <v>1.868413256289998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5.4894305643801768</v>
      </c>
      <c r="AS10">
        <f>_xlfn.RANK.AVG(Table2[[#This Row],[1Y Return vs Nifty Z-Score]],Table2[1Y Return vs Nifty Z-Score])</f>
        <v>24</v>
      </c>
      <c r="AT10">
        <f>_xlfn.RANK.AVG(Table2[[#This Row],[6M Return vs Nifty Z-Score]],Table2[6M Return vs Nifty Z-Score])</f>
        <v>70</v>
      </c>
      <c r="AU10">
        <f>_xlfn.RANK.AVG(Table2[[#This Row],[Sharpe Ratio Z-Score]],Table2[Sharpe Ratio Z-Score])</f>
        <v>21</v>
      </c>
      <c r="AV10">
        <f>(Table2[[#This Row],[Rank 1Y]]+Table2[[#This Row],[Rank 6M]]+Table2[[#This Row],[Rank Sharpe]])/3</f>
        <v>38.333333333333336</v>
      </c>
    </row>
    <row r="11" spans="1:48" x14ac:dyDescent="0.3">
      <c r="A11" t="s">
        <v>983</v>
      </c>
      <c r="B11" t="s">
        <v>984</v>
      </c>
      <c r="C11" t="s">
        <v>3080</v>
      </c>
      <c r="D11" t="s">
        <v>130</v>
      </c>
      <c r="E11">
        <v>14082.4904905</v>
      </c>
      <c r="F11">
        <v>1684.45</v>
      </c>
      <c r="G11">
        <v>98.5005685056272</v>
      </c>
      <c r="H11">
        <f>(Table2[[#This Row],[1Y Return vs Nifty]]-AVERAGE(Table2[1Y Return vs Nifty]))/_xlfn.STDEV.P(Table2[1Y Return vs Nifty])</f>
        <v>0.9753344026979347</v>
      </c>
      <c r="I11">
        <v>17.197761286613201</v>
      </c>
      <c r="J11">
        <f>(Table2[[#This Row],[1M Return vs Nifty]]-AVERAGE(Table2[1M Return vs Nifty]))/_xlfn.STDEV.P(Table2[1M Return vs Nifty])</f>
        <v>1.7073153234523843</v>
      </c>
      <c r="K11">
        <v>90.659989968952402</v>
      </c>
      <c r="L11">
        <f>(Table2[[#This Row],[6M Return vs Nifty]]-AVERAGE(Table2[6M Return vs Nifty]))/_xlfn.STDEV.P(Table2[6M Return vs Nifty])</f>
        <v>3.0402438294677743</v>
      </c>
      <c r="M11">
        <v>0.72027161304492404</v>
      </c>
      <c r="N11">
        <f>(Table2[[#This Row],[1W Return vs Nifty]]-AVERAGE(Table2[1W Return vs Nifty]))/_xlfn.STDEV.P(Table2[1W Return vs Nifty])</f>
        <v>0.19444240268869747</v>
      </c>
      <c r="O11">
        <v>1538.42</v>
      </c>
      <c r="P11">
        <v>1353.35298921611</v>
      </c>
      <c r="Q11">
        <v>1003.09607747317</v>
      </c>
      <c r="R11">
        <v>66.338725507198504</v>
      </c>
      <c r="S11" s="1">
        <f>(Table2[[#This Row],[Close Price]]-Table2[[#This Row],[20D EMA]])/Table2[[#This Row],[20D EMA]]</f>
        <v>9.4922062895698156E-2</v>
      </c>
      <c r="T11" s="1">
        <f>(Table2[[#This Row],[Close Price]]-Table2[[#This Row],[50D EMA]])/Table2[[#This Row],[50D EMA]]</f>
        <v>0.24464941033282694</v>
      </c>
      <c r="U11" s="1">
        <f>(Table2[[#This Row],[Close Price]]-Table2[[#This Row],[200D EMA]])/Table2[[#This Row],[200D EMA]]</f>
        <v>0.67925090908857066</v>
      </c>
      <c r="V11">
        <v>1.25958327053653</v>
      </c>
      <c r="W11">
        <v>1680</v>
      </c>
      <c r="X11">
        <v>1734</v>
      </c>
      <c r="Y11">
        <v>1557</v>
      </c>
      <c r="Z11">
        <v>1728.15</v>
      </c>
      <c r="AA11">
        <v>1557</v>
      </c>
      <c r="AB11">
        <v>1768</v>
      </c>
      <c r="AC11" s="1">
        <f>(Table2[[#This Row],[Close Price]]/Table2[[#This Row],[Day Low]])-1</f>
        <v>2.6488095238095255E-3</v>
      </c>
      <c r="AD11" s="1">
        <f>(Table2[[#This Row],[Day High]]/Table2[[#This Row],[Close Price]])-1</f>
        <v>2.9416129894030751E-2</v>
      </c>
      <c r="AE11" s="1">
        <f>(Table2[[#This Row],[Close Price]]/Table2[[#This Row],[Current Week Low]])-1</f>
        <v>8.185613359023769E-2</v>
      </c>
      <c r="AF11" s="1">
        <f>(Table2[[#This Row],[Current Week High]]/Table2[[#This Row],[Close Price]])-1</f>
        <v>2.5943186203211788E-2</v>
      </c>
      <c r="AG11" s="1">
        <f>(Table2[[#This Row],[Close Price]]/Table2[[#This Row],[Current Month Low]])-1</f>
        <v>8.185613359023769E-2</v>
      </c>
      <c r="AH11" s="1">
        <f>(Table2[[#This Row],[Current Month High]]/Table2[[#This Row],[Close Price]])-1</f>
        <v>4.9600759891952784E-2</v>
      </c>
      <c r="AI11">
        <v>4.9600759891952704</v>
      </c>
      <c r="AJ11">
        <v>159.146153846153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0.52</v>
      </c>
      <c r="AM11" t="s">
        <v>3114</v>
      </c>
      <c r="AN11">
        <v>18.36</v>
      </c>
      <c r="AO11" t="s">
        <v>3114</v>
      </c>
      <c r="AP11">
        <v>0.24063151339484201</v>
      </c>
      <c r="AQ11">
        <f>(Table2[[#This Row],[Sharpe Ratio]]-AVERAGE(Table2[Sharpe Ratio]))/_xlfn.STDEV.P(Table2[Sharpe Ratio])</f>
        <v>2.103954305290515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8.0212902635973062</v>
      </c>
      <c r="AS11">
        <f>_xlfn.RANK.AVG(Table2[[#This Row],[1Y Return vs Nifty Z-Score]],Table2[1Y Return vs Nifty Z-Score])</f>
        <v>100</v>
      </c>
      <c r="AT11">
        <f>_xlfn.RANK.AVG(Table2[[#This Row],[6M Return vs Nifty Z-Score]],Table2[6M Return vs Nifty Z-Score])</f>
        <v>6</v>
      </c>
      <c r="AU11">
        <f>_xlfn.RANK.AVG(Table2[[#This Row],[Sharpe Ratio Z-Score]],Table2[Sharpe Ratio Z-Score])</f>
        <v>10</v>
      </c>
      <c r="AV11">
        <f>(Table2[[#This Row],[Rank 1Y]]+Table2[[#This Row],[Rank 6M]]+Table2[[#This Row],[Rank Sharpe]])/3</f>
        <v>38.666666666666664</v>
      </c>
    </row>
    <row r="12" spans="1:48" x14ac:dyDescent="0.3">
      <c r="A12" t="s">
        <v>1217</v>
      </c>
      <c r="B12" t="s">
        <v>1218</v>
      </c>
      <c r="C12" t="s">
        <v>3072</v>
      </c>
      <c r="D12" t="s">
        <v>46</v>
      </c>
      <c r="E12">
        <v>9184.6231785599994</v>
      </c>
      <c r="F12">
        <v>534.65</v>
      </c>
      <c r="G12">
        <v>157.72193944308199</v>
      </c>
      <c r="H12">
        <f>(Table2[[#This Row],[1Y Return vs Nifty]]-AVERAGE(Table2[1Y Return vs Nifty]))/_xlfn.STDEV.P(Table2[1Y Return vs Nifty])</f>
        <v>1.8767179851765237</v>
      </c>
      <c r="I12">
        <v>2.7602939186364299</v>
      </c>
      <c r="J12">
        <f>(Table2[[#This Row],[1M Return vs Nifty]]-AVERAGE(Table2[1M Return vs Nifty]))/_xlfn.STDEV.P(Table2[1M Return vs Nifty])</f>
        <v>0.30473439287570592</v>
      </c>
      <c r="K12">
        <v>48.932661958195098</v>
      </c>
      <c r="L12">
        <f>(Table2[[#This Row],[6M Return vs Nifty]]-AVERAGE(Table2[6M Return vs Nifty]))/_xlfn.STDEV.P(Table2[6M Return vs Nifty])</f>
        <v>1.5713076344855257</v>
      </c>
      <c r="M12">
        <v>-1.40813039358917</v>
      </c>
      <c r="N12">
        <f>(Table2[[#This Row],[1W Return vs Nifty]]-AVERAGE(Table2[1W Return vs Nifty]))/_xlfn.STDEV.P(Table2[1W Return vs Nifty])</f>
        <v>-0.23969614211355034</v>
      </c>
      <c r="O12">
        <v>502.4</v>
      </c>
      <c r="P12">
        <v>478.66959726518002</v>
      </c>
      <c r="Q12">
        <v>370.35603683148298</v>
      </c>
      <c r="R12">
        <v>63.023974794817804</v>
      </c>
      <c r="S12" s="1">
        <f>(Table2[[#This Row],[Close Price]]-Table2[[#This Row],[20D EMA]])/Table2[[#This Row],[20D EMA]]</f>
        <v>6.4191878980891723E-2</v>
      </c>
      <c r="T12" s="1">
        <f>(Table2[[#This Row],[Close Price]]-Table2[[#This Row],[50D EMA]])/Table2[[#This Row],[50D EMA]]</f>
        <v>0.11694998607527431</v>
      </c>
      <c r="U12" s="1">
        <f>(Table2[[#This Row],[Close Price]]-Table2[[#This Row],[200D EMA]])/Table2[[#This Row],[200D EMA]]</f>
        <v>0.4436108685418107</v>
      </c>
      <c r="V12">
        <v>1.4016046254455501</v>
      </c>
      <c r="W12">
        <v>546.75</v>
      </c>
      <c r="X12">
        <v>582.70000000000005</v>
      </c>
      <c r="Y12">
        <v>463</v>
      </c>
      <c r="Z12">
        <v>559.70000000000005</v>
      </c>
      <c r="AA12">
        <v>463</v>
      </c>
      <c r="AB12">
        <v>559.70000000000005</v>
      </c>
      <c r="AC12" s="1">
        <f>(Table2[[#This Row],[Close Price]]/Table2[[#This Row],[Day Low]])-1</f>
        <v>-2.2130772748056748E-2</v>
      </c>
      <c r="AD12" s="1">
        <f>(Table2[[#This Row],[Day High]]/Table2[[#This Row],[Close Price]])-1</f>
        <v>8.9871878799214544E-2</v>
      </c>
      <c r="AE12" s="1">
        <f>(Table2[[#This Row],[Close Price]]/Table2[[#This Row],[Current Week Low]])-1</f>
        <v>0.15475161987041042</v>
      </c>
      <c r="AF12" s="1">
        <f>(Table2[[#This Row],[Current Week High]]/Table2[[#This Row],[Close Price]])-1</f>
        <v>4.6853081455157763E-2</v>
      </c>
      <c r="AG12" s="1">
        <f>(Table2[[#This Row],[Close Price]]/Table2[[#This Row],[Current Month Low]])-1</f>
        <v>0.15475161987041042</v>
      </c>
      <c r="AH12" s="1">
        <f>(Table2[[#This Row],[Current Month High]]/Table2[[#This Row],[Close Price]])-1</f>
        <v>4.6853081455157763E-2</v>
      </c>
      <c r="AI12">
        <v>10.3432151875058</v>
      </c>
      <c r="AJ12">
        <v>191.759890859481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</v>
      </c>
      <c r="AM12" t="s">
        <v>3114</v>
      </c>
      <c r="AN12">
        <v>6.4</v>
      </c>
      <c r="AO12" t="s">
        <v>3114</v>
      </c>
      <c r="AP12">
        <v>0.21108353647285699</v>
      </c>
      <c r="AQ12">
        <f>(Table2[[#This Row],[Sharpe Ratio]]-AVERAGE(Table2[Sharpe Ratio]))/_xlfn.STDEV.P(Table2[Sharpe Ratio])</f>
        <v>1.7594264889670901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5.2724903593912948</v>
      </c>
      <c r="AS12">
        <f>_xlfn.RANK.AVG(Table2[[#This Row],[1Y Return vs Nifty Z-Score]],Table2[1Y Return vs Nifty Z-Score])</f>
        <v>32</v>
      </c>
      <c r="AT12">
        <f>_xlfn.RANK.AVG(Table2[[#This Row],[6M Return vs Nifty Z-Score]],Table2[6M Return vs Nifty Z-Score])</f>
        <v>53</v>
      </c>
      <c r="AU12">
        <f>_xlfn.RANK.AVG(Table2[[#This Row],[Sharpe Ratio Z-Score]],Table2[Sharpe Ratio Z-Score])</f>
        <v>32</v>
      </c>
      <c r="AV12">
        <f>(Table2[[#This Row],[Rank 1Y]]+Table2[[#This Row],[Rank 6M]]+Table2[[#This Row],[Rank Sharpe]])/3</f>
        <v>39</v>
      </c>
    </row>
    <row r="13" spans="1:48" x14ac:dyDescent="0.3">
      <c r="A13" t="s">
        <v>139</v>
      </c>
      <c r="B13" t="s">
        <v>140</v>
      </c>
      <c r="C13" t="s">
        <v>3079</v>
      </c>
      <c r="D13" t="s">
        <v>141</v>
      </c>
      <c r="E13">
        <v>200640.67786301</v>
      </c>
      <c r="F13">
        <v>5644.1</v>
      </c>
      <c r="G13">
        <v>206.12250481053599</v>
      </c>
      <c r="H13">
        <f>(Table2[[#This Row],[1Y Return vs Nifty]]-AVERAGE(Table2[1Y Return vs Nifty]))/_xlfn.STDEV.P(Table2[1Y Return vs Nifty])</f>
        <v>2.6134026365835452</v>
      </c>
      <c r="I13">
        <v>-1.82042135677868</v>
      </c>
      <c r="J13">
        <f>(Table2[[#This Row],[1M Return vs Nifty]]-AVERAGE(Table2[1M Return vs Nifty]))/_xlfn.STDEV.P(Table2[1M Return vs Nifty])</f>
        <v>-0.14027606013139157</v>
      </c>
      <c r="K13">
        <v>35.860777036090198</v>
      </c>
      <c r="L13">
        <f>(Table2[[#This Row],[6M Return vs Nifty]]-AVERAGE(Table2[6M Return vs Nifty]))/_xlfn.STDEV.P(Table2[6M Return vs Nifty])</f>
        <v>1.111135229155082</v>
      </c>
      <c r="M13">
        <v>-2.3755934501146001</v>
      </c>
      <c r="N13">
        <f>(Table2[[#This Row],[1W Return vs Nifty]]-AVERAGE(Table2[1W Return vs Nifty]))/_xlfn.STDEV.P(Table2[1W Return vs Nifty])</f>
        <v>-0.43703339428712046</v>
      </c>
      <c r="O13">
        <v>5470.91</v>
      </c>
      <c r="P13">
        <v>5253.69588147594</v>
      </c>
      <c r="Q13">
        <v>4091.9749586683101</v>
      </c>
      <c r="R13">
        <v>58.246556634905801</v>
      </c>
      <c r="S13" s="1">
        <f>(Table2[[#This Row],[Close Price]]-Table2[[#This Row],[20D EMA]])/Table2[[#This Row],[20D EMA]]</f>
        <v>3.1656525148467167E-2</v>
      </c>
      <c r="T13" s="1">
        <f>(Table2[[#This Row],[Close Price]]-Table2[[#This Row],[50D EMA]])/Table2[[#This Row],[50D EMA]]</f>
        <v>7.4310376415313684E-2</v>
      </c>
      <c r="U13" s="1">
        <f>(Table2[[#This Row],[Close Price]]-Table2[[#This Row],[200D EMA]])/Table2[[#This Row],[200D EMA]]</f>
        <v>0.37930951606722757</v>
      </c>
      <c r="V13">
        <v>1.11268025512408</v>
      </c>
      <c r="W13">
        <v>5626.6</v>
      </c>
      <c r="X13">
        <v>5815</v>
      </c>
      <c r="Y13">
        <v>5194.55</v>
      </c>
      <c r="Z13">
        <v>5727.4</v>
      </c>
      <c r="AA13">
        <v>5194.55</v>
      </c>
      <c r="AB13">
        <v>5894</v>
      </c>
      <c r="AC13" s="1">
        <f>(Table2[[#This Row],[Close Price]]/Table2[[#This Row],[Day Low]])-1</f>
        <v>3.1102264244837752E-3</v>
      </c>
      <c r="AD13" s="1">
        <f>(Table2[[#This Row],[Day High]]/Table2[[#This Row],[Close Price]])-1</f>
        <v>3.0279406814195386E-2</v>
      </c>
      <c r="AE13" s="1">
        <f>(Table2[[#This Row],[Close Price]]/Table2[[#This Row],[Current Week Low]])-1</f>
        <v>8.6542626406522327E-2</v>
      </c>
      <c r="AF13" s="1">
        <f>(Table2[[#This Row],[Current Week High]]/Table2[[#This Row],[Close Price]])-1</f>
        <v>1.4758774649634043E-2</v>
      </c>
      <c r="AG13" s="1">
        <f>(Table2[[#This Row],[Close Price]]/Table2[[#This Row],[Current Month Low]])-1</f>
        <v>8.6542626406522327E-2</v>
      </c>
      <c r="AH13" s="1">
        <f>(Table2[[#This Row],[Current Month High]]/Table2[[#This Row],[Close Price]])-1</f>
        <v>4.4276323948902352E-2</v>
      </c>
      <c r="AI13">
        <v>4.8758880955333801</v>
      </c>
      <c r="AJ13">
        <v>237.081939799331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0.11</v>
      </c>
      <c r="AM13" t="s">
        <v>3114</v>
      </c>
      <c r="AN13">
        <v>7.22</v>
      </c>
      <c r="AO13" t="s">
        <v>3114</v>
      </c>
      <c r="AP13">
        <v>0.26521833738789902</v>
      </c>
      <c r="AQ13">
        <f>(Table2[[#This Row],[Sharpe Ratio]]-AVERAGE(Table2[Sharpe Ratio]))/_xlfn.STDEV.P(Table2[Sharpe Ratio])</f>
        <v>2.3906353461963521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5.5378637575164662</v>
      </c>
      <c r="AS13">
        <f>_xlfn.RANK.AVG(Table2[[#This Row],[1Y Return vs Nifty Z-Score]],Table2[1Y Return vs Nifty Z-Score])</f>
        <v>17</v>
      </c>
      <c r="AT13">
        <f>_xlfn.RANK.AVG(Table2[[#This Row],[6M Return vs Nifty Z-Score]],Table2[6M Return vs Nifty Z-Score])</f>
        <v>94</v>
      </c>
      <c r="AU13">
        <f>_xlfn.RANK.AVG(Table2[[#This Row],[Sharpe Ratio Z-Score]],Table2[Sharpe Ratio Z-Score])</f>
        <v>7</v>
      </c>
      <c r="AV13">
        <f>(Table2[[#This Row],[Rank 1Y]]+Table2[[#This Row],[Rank 6M]]+Table2[[#This Row],[Rank Sharpe]])/3</f>
        <v>39.333333333333336</v>
      </c>
    </row>
    <row r="14" spans="1:48" x14ac:dyDescent="0.3">
      <c r="A14" t="s">
        <v>618</v>
      </c>
      <c r="B14" t="s">
        <v>619</v>
      </c>
      <c r="C14" t="s">
        <v>3069</v>
      </c>
      <c r="D14" t="s">
        <v>210</v>
      </c>
      <c r="E14">
        <v>29817.060856619999</v>
      </c>
      <c r="F14">
        <v>13467.3</v>
      </c>
      <c r="G14">
        <v>183.35448069870199</v>
      </c>
      <c r="H14">
        <f>(Table2[[#This Row],[1Y Return vs Nifty]]-AVERAGE(Table2[1Y Return vs Nifty]))/_xlfn.STDEV.P(Table2[1Y Return vs Nifty])</f>
        <v>2.2668601162903492</v>
      </c>
      <c r="I14">
        <v>-7.6442101152644604</v>
      </c>
      <c r="J14">
        <f>(Table2[[#This Row],[1M Return vs Nifty]]-AVERAGE(Table2[1M Return vs Nifty]))/_xlfn.STDEV.P(Table2[1M Return vs Nifty])</f>
        <v>-0.70604946402332869</v>
      </c>
      <c r="K14">
        <v>43.7128035559114</v>
      </c>
      <c r="L14">
        <f>(Table2[[#This Row],[6M Return vs Nifty]]-AVERAGE(Table2[6M Return vs Nifty]))/_xlfn.STDEV.P(Table2[6M Return vs Nifty])</f>
        <v>1.3875518249158352</v>
      </c>
      <c r="M14">
        <v>-2.9306545607521501</v>
      </c>
      <c r="N14">
        <f>(Table2[[#This Row],[1W Return vs Nifty]]-AVERAGE(Table2[1W Return vs Nifty]))/_xlfn.STDEV.P(Table2[1W Return vs Nifty])</f>
        <v>-0.55025139638325016</v>
      </c>
      <c r="O14">
        <v>13301.61</v>
      </c>
      <c r="P14">
        <v>12622.9858210491</v>
      </c>
      <c r="Q14">
        <v>9650.4451776318801</v>
      </c>
      <c r="R14">
        <v>53.7478342510692</v>
      </c>
      <c r="S14" s="1">
        <f>(Table2[[#This Row],[Close Price]]-Table2[[#This Row],[20D EMA]])/Table2[[#This Row],[20D EMA]]</f>
        <v>1.2456386858432828E-2</v>
      </c>
      <c r="T14" s="1">
        <f>(Table2[[#This Row],[Close Price]]-Table2[[#This Row],[50D EMA]])/Table2[[#This Row],[50D EMA]]</f>
        <v>6.6887041696821609E-2</v>
      </c>
      <c r="U14" s="1">
        <f>(Table2[[#This Row],[Close Price]]-Table2[[#This Row],[200D EMA]])/Table2[[#This Row],[200D EMA]]</f>
        <v>0.39551075127756291</v>
      </c>
      <c r="V14">
        <v>0.92354887218045101</v>
      </c>
      <c r="W14">
        <v>13368.8</v>
      </c>
      <c r="X14">
        <v>13562.45</v>
      </c>
      <c r="Y14">
        <v>12750</v>
      </c>
      <c r="Z14">
        <v>13800</v>
      </c>
      <c r="AA14">
        <v>12750</v>
      </c>
      <c r="AB14">
        <v>13985</v>
      </c>
      <c r="AC14" s="1">
        <f>(Table2[[#This Row],[Close Price]]/Table2[[#This Row],[Day Low]])-1</f>
        <v>7.3679013823231276E-3</v>
      </c>
      <c r="AD14" s="1">
        <f>(Table2[[#This Row],[Day High]]/Table2[[#This Row],[Close Price]])-1</f>
        <v>7.065261782243093E-3</v>
      </c>
      <c r="AE14" s="1">
        <f>(Table2[[#This Row],[Close Price]]/Table2[[#This Row],[Current Week Low]])-1</f>
        <v>5.6258823529411695E-2</v>
      </c>
      <c r="AF14" s="1">
        <f>(Table2[[#This Row],[Current Week High]]/Table2[[#This Row],[Close Price]])-1</f>
        <v>2.4704283709429564E-2</v>
      </c>
      <c r="AG14" s="1">
        <f>(Table2[[#This Row],[Close Price]]/Table2[[#This Row],[Current Month Low]])-1</f>
        <v>5.6258823529411695E-2</v>
      </c>
      <c r="AH14" s="1">
        <f>(Table2[[#This Row],[Current Month High]]/Table2[[#This Row],[Close Price]])-1</f>
        <v>3.8441261425824047E-2</v>
      </c>
      <c r="AI14">
        <v>8.4538103406027894</v>
      </c>
      <c r="AJ14">
        <v>208.717563079299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0.15</v>
      </c>
      <c r="AM14" t="s">
        <v>3114</v>
      </c>
      <c r="AN14">
        <v>4.8</v>
      </c>
      <c r="AO14" t="s">
        <v>3114</v>
      </c>
      <c r="AP14">
        <v>0.201776431913886</v>
      </c>
      <c r="AQ14">
        <f>(Table2[[#This Row],[Sharpe Ratio]]-AVERAGE(Table2[Sharpe Ratio]))/_xlfn.STDEV.P(Table2[Sharpe Ratio])</f>
        <v>1.6509061520769441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4.0490172328765492</v>
      </c>
      <c r="AS14">
        <f>_xlfn.RANK.AVG(Table2[[#This Row],[1Y Return vs Nifty Z-Score]],Table2[1Y Return vs Nifty Z-Score])</f>
        <v>19</v>
      </c>
      <c r="AT14">
        <f>_xlfn.RANK.AVG(Table2[[#This Row],[6M Return vs Nifty Z-Score]],Table2[6M Return vs Nifty Z-Score])</f>
        <v>64</v>
      </c>
      <c r="AU14">
        <f>_xlfn.RANK.AVG(Table2[[#This Row],[Sharpe Ratio Z-Score]],Table2[Sharpe Ratio Z-Score])</f>
        <v>36</v>
      </c>
      <c r="AV14">
        <f>(Table2[[#This Row],[Rank 1Y]]+Table2[[#This Row],[Rank 6M]]+Table2[[#This Row],[Rank Sharpe]])/3</f>
        <v>39.666666666666664</v>
      </c>
    </row>
    <row r="15" spans="1:48" x14ac:dyDescent="0.3">
      <c r="A15" t="s">
        <v>268</v>
      </c>
      <c r="B15" t="s">
        <v>269</v>
      </c>
      <c r="C15" t="s">
        <v>3067</v>
      </c>
      <c r="D15" t="s">
        <v>57</v>
      </c>
      <c r="E15">
        <v>99686.658471435003</v>
      </c>
      <c r="F15">
        <v>612.85</v>
      </c>
      <c r="G15">
        <v>212.70174332242399</v>
      </c>
      <c r="H15">
        <f>(Table2[[#This Row],[1Y Return vs Nifty]]-AVERAGE(Table2[1Y Return vs Nifty]))/_xlfn.STDEV.P(Table2[1Y Return vs Nifty])</f>
        <v>2.7135424591839028</v>
      </c>
      <c r="I15">
        <v>26.095717318658401</v>
      </c>
      <c r="J15">
        <f>(Table2[[#This Row],[1M Return vs Nifty]]-AVERAGE(Table2[1M Return vs Nifty]))/_xlfn.STDEV.P(Table2[1M Return vs Nifty])</f>
        <v>2.5717400271464683</v>
      </c>
      <c r="K15">
        <v>68.097132784791398</v>
      </c>
      <c r="L15">
        <f>(Table2[[#This Row],[6M Return vs Nifty]]-AVERAGE(Table2[6M Return vs Nifty]))/_xlfn.STDEV.P(Table2[6M Return vs Nifty])</f>
        <v>2.2459586652826871</v>
      </c>
      <c r="M15">
        <v>7.4526251916727597</v>
      </c>
      <c r="N15">
        <f>(Table2[[#This Row],[1W Return vs Nifty]]-AVERAGE(Table2[1W Return vs Nifty]))/_xlfn.STDEV.P(Table2[1W Return vs Nifty])</f>
        <v>1.567667092671883</v>
      </c>
      <c r="O15">
        <v>572.15</v>
      </c>
      <c r="P15">
        <v>523.64952912296201</v>
      </c>
      <c r="Q15">
        <v>392.52149491959699</v>
      </c>
      <c r="R15">
        <v>63.758749608654398</v>
      </c>
      <c r="S15" s="1">
        <f>(Table2[[#This Row],[Close Price]]-Table2[[#This Row],[20D EMA]])/Table2[[#This Row],[20D EMA]]</f>
        <v>7.1135191820326918E-2</v>
      </c>
      <c r="T15" s="1">
        <f>(Table2[[#This Row],[Close Price]]-Table2[[#This Row],[50D EMA]])/Table2[[#This Row],[50D EMA]]</f>
        <v>0.17034383860983515</v>
      </c>
      <c r="U15" s="1">
        <f>(Table2[[#This Row],[Close Price]]-Table2[[#This Row],[200D EMA]])/Table2[[#This Row],[200D EMA]]</f>
        <v>0.56131576979124298</v>
      </c>
      <c r="V15">
        <v>1.4846164665080399</v>
      </c>
      <c r="W15">
        <v>611.20000000000005</v>
      </c>
      <c r="X15">
        <v>640</v>
      </c>
      <c r="Y15">
        <v>568.29999999999995</v>
      </c>
      <c r="Z15">
        <v>624.9</v>
      </c>
      <c r="AA15">
        <v>568.29999999999995</v>
      </c>
      <c r="AB15">
        <v>624.9</v>
      </c>
      <c r="AC15" s="1">
        <f>(Table2[[#This Row],[Close Price]]/Table2[[#This Row],[Day Low]])-1</f>
        <v>2.699607329842868E-3</v>
      </c>
      <c r="AD15" s="1">
        <f>(Table2[[#This Row],[Day High]]/Table2[[#This Row],[Close Price]])-1</f>
        <v>4.4301215631883828E-2</v>
      </c>
      <c r="AE15" s="1">
        <f>(Table2[[#This Row],[Close Price]]/Table2[[#This Row],[Current Week Low]])-1</f>
        <v>7.8391694527538469E-2</v>
      </c>
      <c r="AF15" s="1">
        <f>(Table2[[#This Row],[Current Week High]]/Table2[[#This Row],[Close Price]])-1</f>
        <v>1.9662233825568975E-2</v>
      </c>
      <c r="AG15" s="1">
        <f>(Table2[[#This Row],[Close Price]]/Table2[[#This Row],[Current Month Low]])-1</f>
        <v>7.8391694527538469E-2</v>
      </c>
      <c r="AH15" s="1">
        <f>(Table2[[#This Row],[Current Month High]]/Table2[[#This Row],[Close Price]])-1</f>
        <v>1.9662233825568975E-2</v>
      </c>
      <c r="AI15">
        <v>6.5513584074406301</v>
      </c>
      <c r="AJ15">
        <v>251.471993882622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0.33</v>
      </c>
      <c r="AM15" t="s">
        <v>3114</v>
      </c>
      <c r="AN15">
        <v>11.76</v>
      </c>
      <c r="AO15" t="s">
        <v>3114</v>
      </c>
      <c r="AP15">
        <v>0.16658120641464599</v>
      </c>
      <c r="AQ15">
        <f>(Table2[[#This Row],[Sharpe Ratio]]-AVERAGE(Table2[Sharpe Ratio]))/_xlfn.STDEV.P(Table2[Sharpe Ratio])</f>
        <v>1.2405317221022953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10.339439966387236</v>
      </c>
      <c r="AS15">
        <f>_xlfn.RANK.AVG(Table2[[#This Row],[1Y Return vs Nifty Z-Score]],Table2[1Y Return vs Nifty Z-Score])</f>
        <v>15</v>
      </c>
      <c r="AT15">
        <f>_xlfn.RANK.AVG(Table2[[#This Row],[6M Return vs Nifty Z-Score]],Table2[6M Return vs Nifty Z-Score])</f>
        <v>28</v>
      </c>
      <c r="AU15">
        <f>_xlfn.RANK.AVG(Table2[[#This Row],[Sharpe Ratio Z-Score]],Table2[Sharpe Ratio Z-Score])</f>
        <v>80</v>
      </c>
      <c r="AV15">
        <f>(Table2[[#This Row],[Rank 1Y]]+Table2[[#This Row],[Rank 6M]]+Table2[[#This Row],[Rank Sharpe]])/3</f>
        <v>41</v>
      </c>
    </row>
    <row r="16" spans="1:48" x14ac:dyDescent="0.3">
      <c r="A16" t="s">
        <v>270</v>
      </c>
      <c r="B16" t="s">
        <v>271</v>
      </c>
      <c r="C16" t="s">
        <v>3080</v>
      </c>
      <c r="D16" t="s">
        <v>272</v>
      </c>
      <c r="E16">
        <v>99426.923395927995</v>
      </c>
      <c r="F16">
        <v>72.92</v>
      </c>
      <c r="G16">
        <v>268.81382040070997</v>
      </c>
      <c r="H16">
        <f>(Table2[[#This Row],[1Y Return vs Nifty]]-AVERAGE(Table2[1Y Return vs Nifty]))/_xlfn.STDEV.P(Table2[1Y Return vs Nifty])</f>
        <v>3.5676007873937881</v>
      </c>
      <c r="I16">
        <v>25.240776725056701</v>
      </c>
      <c r="J16">
        <f>(Table2[[#This Row],[1M Return vs Nifty]]-AVERAGE(Table2[1M Return vs Nifty]))/_xlfn.STDEV.P(Table2[1M Return vs Nifty])</f>
        <v>2.4886836750315964</v>
      </c>
      <c r="K16">
        <v>36.7144990904658</v>
      </c>
      <c r="L16">
        <f>(Table2[[#This Row],[6M Return vs Nifty]]-AVERAGE(Table2[6M Return vs Nifty]))/_xlfn.STDEV.P(Table2[6M Return vs Nifty])</f>
        <v>1.141188992142341</v>
      </c>
      <c r="M16">
        <v>3.5596718370810398</v>
      </c>
      <c r="N16">
        <f>(Table2[[#This Row],[1W Return vs Nifty]]-AVERAGE(Table2[1W Return vs Nifty]))/_xlfn.STDEV.P(Table2[1W Return vs Nifty])</f>
        <v>0.77360605576362862</v>
      </c>
      <c r="O16">
        <v>63.78</v>
      </c>
      <c r="P16">
        <v>57.089167033077203</v>
      </c>
      <c r="Q16">
        <v>44.028189418306603</v>
      </c>
      <c r="R16">
        <v>73.893154440216605</v>
      </c>
      <c r="S16" s="1">
        <f>(Table2[[#This Row],[Close Price]]-Table2[[#This Row],[20D EMA]])/Table2[[#This Row],[20D EMA]]</f>
        <v>0.14330511132016308</v>
      </c>
      <c r="T16" s="1">
        <f>(Table2[[#This Row],[Close Price]]-Table2[[#This Row],[50D EMA]])/Table2[[#This Row],[50D EMA]]</f>
        <v>0.27730012171574486</v>
      </c>
      <c r="U16" s="1">
        <f>(Table2[[#This Row],[Close Price]]-Table2[[#This Row],[200D EMA]])/Table2[[#This Row],[200D EMA]]</f>
        <v>0.65621164448066971</v>
      </c>
      <c r="V16">
        <v>1.8386789706039499</v>
      </c>
      <c r="W16">
        <v>73</v>
      </c>
      <c r="X16">
        <v>75.3</v>
      </c>
      <c r="Y16">
        <v>65.599999999999994</v>
      </c>
      <c r="Z16">
        <v>73.05</v>
      </c>
      <c r="AA16">
        <v>65.599999999999994</v>
      </c>
      <c r="AB16">
        <v>73.05</v>
      </c>
      <c r="AC16" s="1">
        <f>(Table2[[#This Row],[Close Price]]/Table2[[#This Row],[Day Low]])-1</f>
        <v>-1.0958904109589218E-3</v>
      </c>
      <c r="AD16" s="1">
        <f>(Table2[[#This Row],[Day High]]/Table2[[#This Row],[Close Price]])-1</f>
        <v>3.263850795392198E-2</v>
      </c>
      <c r="AE16" s="1">
        <f>(Table2[[#This Row],[Close Price]]/Table2[[#This Row],[Current Week Low]])-1</f>
        <v>0.11158536585365875</v>
      </c>
      <c r="AF16" s="1">
        <f>(Table2[[#This Row],[Current Week High]]/Table2[[#This Row],[Close Price]])-1</f>
        <v>1.7827756445418785E-3</v>
      </c>
      <c r="AG16" s="1">
        <f>(Table2[[#This Row],[Close Price]]/Table2[[#This Row],[Current Month Low]])-1</f>
        <v>0.11158536585365875</v>
      </c>
      <c r="AH16" s="1">
        <f>(Table2[[#This Row],[Current Month High]]/Table2[[#This Row],[Close Price]])-1</f>
        <v>1.7827756445418785E-3</v>
      </c>
      <c r="AI16">
        <v>0.17827756445418699</v>
      </c>
      <c r="AJ16">
        <v>297.38419618528599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0.57999999999999996</v>
      </c>
      <c r="AM16" t="s">
        <v>3114</v>
      </c>
      <c r="AN16">
        <v>26.09</v>
      </c>
      <c r="AO16" t="s">
        <v>3114</v>
      </c>
      <c r="AP16">
        <v>0.21342468446205301</v>
      </c>
      <c r="AQ16">
        <f>(Table2[[#This Row],[Sharpe Ratio]]-AVERAGE(Table2[Sharpe Ratio]))/_xlfn.STDEV.P(Table2[Sharpe Ratio])</f>
        <v>1.78672414817866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9.7578036585100154</v>
      </c>
      <c r="AS16">
        <f>_xlfn.RANK.AVG(Table2[[#This Row],[1Y Return vs Nifty Z-Score]],Table2[1Y Return vs Nifty Z-Score])</f>
        <v>7</v>
      </c>
      <c r="AT16">
        <f>_xlfn.RANK.AVG(Table2[[#This Row],[6M Return vs Nifty Z-Score]],Table2[6M Return vs Nifty Z-Score])</f>
        <v>91</v>
      </c>
      <c r="AU16">
        <f>_xlfn.RANK.AVG(Table2[[#This Row],[Sharpe Ratio Z-Score]],Table2[Sharpe Ratio Z-Score])</f>
        <v>27</v>
      </c>
      <c r="AV16">
        <f>(Table2[[#This Row],[Rank 1Y]]+Table2[[#This Row],[Rank 6M]]+Table2[[#This Row],[Rank Sharpe]])/3</f>
        <v>41.666666666666664</v>
      </c>
    </row>
    <row r="17" spans="1:48" x14ac:dyDescent="0.3">
      <c r="A17" t="s">
        <v>1053</v>
      </c>
      <c r="B17" t="s">
        <v>1054</v>
      </c>
      <c r="C17" t="s">
        <v>3074</v>
      </c>
      <c r="D17" t="s">
        <v>101</v>
      </c>
      <c r="E17">
        <v>12227.72420672</v>
      </c>
      <c r="F17">
        <v>1014.2</v>
      </c>
      <c r="G17">
        <v>256.81077967050499</v>
      </c>
      <c r="H17">
        <f>(Table2[[#This Row],[1Y Return vs Nifty]]-AVERAGE(Table2[1Y Return vs Nifty]))/_xlfn.STDEV.P(Table2[1Y Return vs Nifty])</f>
        <v>3.3849075521180434</v>
      </c>
      <c r="I17">
        <v>6.7289874146536404</v>
      </c>
      <c r="J17">
        <f>(Table2[[#This Row],[1M Return vs Nifty]]-AVERAGE(Table2[1M Return vs Nifty]))/_xlfn.STDEV.P(Table2[1M Return vs Nifty])</f>
        <v>0.69028773647418862</v>
      </c>
      <c r="K17">
        <v>30.000822575233801</v>
      </c>
      <c r="L17">
        <f>(Table2[[#This Row],[6M Return vs Nifty]]-AVERAGE(Table2[6M Return vs Nifty]))/_xlfn.STDEV.P(Table2[6M Return vs Nifty])</f>
        <v>0.90484597894762719</v>
      </c>
      <c r="M17">
        <v>6.0713962151655396</v>
      </c>
      <c r="N17">
        <f>(Table2[[#This Row],[1W Return vs Nifty]]-AVERAGE(Table2[1W Return vs Nifty]))/_xlfn.STDEV.P(Table2[1W Return vs Nifty])</f>
        <v>1.2859323752498508</v>
      </c>
      <c r="O17">
        <v>958.83</v>
      </c>
      <c r="P17">
        <v>934.652867882701</v>
      </c>
      <c r="Q17">
        <v>742.41415681784304</v>
      </c>
      <c r="R17">
        <v>60.984870992420603</v>
      </c>
      <c r="S17" s="1">
        <f>(Table2[[#This Row],[Close Price]]-Table2[[#This Row],[20D EMA]])/Table2[[#This Row],[20D EMA]]</f>
        <v>5.774746305393031E-2</v>
      </c>
      <c r="T17" s="1">
        <f>(Table2[[#This Row],[Close Price]]-Table2[[#This Row],[50D EMA]])/Table2[[#This Row],[50D EMA]]</f>
        <v>8.5108744487672416E-2</v>
      </c>
      <c r="U17" s="1">
        <f>(Table2[[#This Row],[Close Price]]-Table2[[#This Row],[200D EMA]])/Table2[[#This Row],[200D EMA]]</f>
        <v>0.3660838639541753</v>
      </c>
      <c r="V17">
        <v>0.60963385795677905</v>
      </c>
      <c r="W17">
        <v>1044</v>
      </c>
      <c r="X17">
        <v>1064.9000000000001</v>
      </c>
      <c r="Y17">
        <v>926.95</v>
      </c>
      <c r="Z17">
        <v>1021</v>
      </c>
      <c r="AA17">
        <v>924</v>
      </c>
      <c r="AB17">
        <v>1021</v>
      </c>
      <c r="AC17" s="1">
        <f>(Table2[[#This Row],[Close Price]]/Table2[[#This Row],[Day Low]])-1</f>
        <v>-2.8544061302681945E-2</v>
      </c>
      <c r="AD17" s="1">
        <f>(Table2[[#This Row],[Day High]]/Table2[[#This Row],[Close Price]])-1</f>
        <v>4.9990140011832107E-2</v>
      </c>
      <c r="AE17" s="1">
        <f>(Table2[[#This Row],[Close Price]]/Table2[[#This Row],[Current Week Low]])-1</f>
        <v>9.4125896758185501E-2</v>
      </c>
      <c r="AF17" s="1">
        <f>(Table2[[#This Row],[Current Week High]]/Table2[[#This Row],[Close Price]])-1</f>
        <v>6.704791954249556E-3</v>
      </c>
      <c r="AG17" s="1">
        <f>(Table2[[#This Row],[Close Price]]/Table2[[#This Row],[Current Month Low]])-1</f>
        <v>9.7619047619047716E-2</v>
      </c>
      <c r="AH17" s="1">
        <f>(Table2[[#This Row],[Current Month High]]/Table2[[#This Row],[Close Price]])-1</f>
        <v>6.704791954249556E-3</v>
      </c>
      <c r="AI17">
        <v>6.4878722145533301</v>
      </c>
      <c r="AJ17">
        <v>297.20626631853702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0.01</v>
      </c>
      <c r="AM17" t="s">
        <v>3114</v>
      </c>
      <c r="AN17">
        <v>8.86</v>
      </c>
      <c r="AO17" t="s">
        <v>3114</v>
      </c>
      <c r="AP17">
        <v>0.30470690297837899</v>
      </c>
      <c r="AQ17">
        <f>(Table2[[#This Row],[Sharpe Ratio]]-AVERAGE(Table2[Sharpe Ratio]))/_xlfn.STDEV.P(Table2[Sharpe Ratio])</f>
        <v>2.8510698899403519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9.1170435327300616</v>
      </c>
      <c r="AS17">
        <f>_xlfn.RANK.AVG(Table2[[#This Row],[1Y Return vs Nifty Z-Score]],Table2[1Y Return vs Nifty Z-Score])</f>
        <v>8</v>
      </c>
      <c r="AT17">
        <f>_xlfn.RANK.AVG(Table2[[#This Row],[6M Return vs Nifty Z-Score]],Table2[6M Return vs Nifty Z-Score])</f>
        <v>115</v>
      </c>
      <c r="AU17">
        <f>_xlfn.RANK.AVG(Table2[[#This Row],[Sharpe Ratio Z-Score]],Table2[Sharpe Ratio Z-Score])</f>
        <v>2</v>
      </c>
      <c r="AV17">
        <f>(Table2[[#This Row],[Rank 1Y]]+Table2[[#This Row],[Rank 6M]]+Table2[[#This Row],[Rank Sharpe]])/3</f>
        <v>41.666666666666664</v>
      </c>
    </row>
    <row r="18" spans="1:48" x14ac:dyDescent="0.3">
      <c r="A18" t="s">
        <v>991</v>
      </c>
      <c r="B18" t="s">
        <v>992</v>
      </c>
      <c r="C18" t="s">
        <v>3074</v>
      </c>
      <c r="D18" t="s">
        <v>133</v>
      </c>
      <c r="E18">
        <v>13648.89151347</v>
      </c>
      <c r="F18">
        <v>940.65</v>
      </c>
      <c r="G18">
        <v>126.280093467651</v>
      </c>
      <c r="H18">
        <f>(Table2[[#This Row],[1Y Return vs Nifty]]-AVERAGE(Table2[1Y Return vs Nifty]))/_xlfn.STDEV.P(Table2[1Y Return vs Nifty])</f>
        <v>1.3981548699287218</v>
      </c>
      <c r="I18">
        <v>22.5537606761878</v>
      </c>
      <c r="J18">
        <f>(Table2[[#This Row],[1M Return vs Nifty]]-AVERAGE(Table2[1M Return vs Nifty]))/_xlfn.STDEV.P(Table2[1M Return vs Nifty])</f>
        <v>2.2276436065597287</v>
      </c>
      <c r="K18">
        <v>76.651901423761899</v>
      </c>
      <c r="L18">
        <f>(Table2[[#This Row],[6M Return vs Nifty]]-AVERAGE(Table2[6M Return vs Nifty]))/_xlfn.STDEV.P(Table2[6M Return vs Nifty])</f>
        <v>2.5471140445641778</v>
      </c>
      <c r="M18">
        <v>2.07488059858172</v>
      </c>
      <c r="N18">
        <f>(Table2[[#This Row],[1W Return vs Nifty]]-AVERAGE(Table2[1W Return vs Nifty]))/_xlfn.STDEV.P(Table2[1W Return vs Nifty])</f>
        <v>0.47074733564965171</v>
      </c>
      <c r="O18">
        <v>856.73</v>
      </c>
      <c r="P18">
        <v>760.58144127828098</v>
      </c>
      <c r="Q18">
        <v>567.70135733223299</v>
      </c>
      <c r="R18">
        <v>69.007126843509198</v>
      </c>
      <c r="S18" s="1">
        <f>(Table2[[#This Row],[Close Price]]-Table2[[#This Row],[20D EMA]])/Table2[[#This Row],[20D EMA]]</f>
        <v>9.7953847770009178E-2</v>
      </c>
      <c r="T18" s="1">
        <f>(Table2[[#This Row],[Close Price]]-Table2[[#This Row],[50D EMA]])/Table2[[#This Row],[50D EMA]]</f>
        <v>0.23675118659099079</v>
      </c>
      <c r="U18" s="1">
        <f>(Table2[[#This Row],[Close Price]]-Table2[[#This Row],[200D EMA]])/Table2[[#This Row],[200D EMA]]</f>
        <v>0.65694513118718534</v>
      </c>
      <c r="V18">
        <v>0.97760063366608296</v>
      </c>
      <c r="W18">
        <v>955.55</v>
      </c>
      <c r="X18">
        <v>999</v>
      </c>
      <c r="Y18">
        <v>853.2</v>
      </c>
      <c r="Z18">
        <v>968</v>
      </c>
      <c r="AA18">
        <v>853.2</v>
      </c>
      <c r="AB18">
        <v>968</v>
      </c>
      <c r="AC18" s="1">
        <f>(Table2[[#This Row],[Close Price]]/Table2[[#This Row],[Day Low]])-1</f>
        <v>-1.5593113913452972E-2</v>
      </c>
      <c r="AD18" s="1">
        <f>(Table2[[#This Row],[Day High]]/Table2[[#This Row],[Close Price]])-1</f>
        <v>6.2031573911656812E-2</v>
      </c>
      <c r="AE18" s="1">
        <f>(Table2[[#This Row],[Close Price]]/Table2[[#This Row],[Current Week Low]])-1</f>
        <v>0.10249648382559773</v>
      </c>
      <c r="AF18" s="1">
        <f>(Table2[[#This Row],[Current Week High]]/Table2[[#This Row],[Close Price]])-1</f>
        <v>2.9075639185669466E-2</v>
      </c>
      <c r="AG18" s="1">
        <f>(Table2[[#This Row],[Close Price]]/Table2[[#This Row],[Current Month Low]])-1</f>
        <v>0.10249648382559773</v>
      </c>
      <c r="AH18" s="1">
        <f>(Table2[[#This Row],[Current Month High]]/Table2[[#This Row],[Close Price]])-1</f>
        <v>2.9075639185669466E-2</v>
      </c>
      <c r="AI18">
        <v>2.90756391856694</v>
      </c>
      <c r="AJ18">
        <v>155.959183673469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0.81</v>
      </c>
      <c r="AM18" t="s">
        <v>3114</v>
      </c>
      <c r="AN18">
        <v>15.86</v>
      </c>
      <c r="AO18" t="s">
        <v>3114</v>
      </c>
      <c r="AP18">
        <v>0.191561185106355</v>
      </c>
      <c r="AQ18">
        <f>(Table2[[#This Row],[Sharpe Ratio]]-AVERAGE(Table2[Sharpe Ratio]))/_xlfn.STDEV.P(Table2[Sharpe Ratio])</f>
        <v>1.5317969255774178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8.1754567822796975</v>
      </c>
      <c r="AS18">
        <f>_xlfn.RANK.AVG(Table2[[#This Row],[1Y Return vs Nifty Z-Score]],Table2[1Y Return vs Nifty Z-Score])</f>
        <v>67</v>
      </c>
      <c r="AT18">
        <f>_xlfn.RANK.AVG(Table2[[#This Row],[6M Return vs Nifty Z-Score]],Table2[6M Return vs Nifty Z-Score])</f>
        <v>16</v>
      </c>
      <c r="AU18">
        <f>_xlfn.RANK.AVG(Table2[[#This Row],[Sharpe Ratio Z-Score]],Table2[Sharpe Ratio Z-Score])</f>
        <v>44</v>
      </c>
      <c r="AV18">
        <f>(Table2[[#This Row],[Rank 1Y]]+Table2[[#This Row],[Rank 6M]]+Table2[[#This Row],[Rank Sharpe]])/3</f>
        <v>42.333333333333336</v>
      </c>
    </row>
    <row r="19" spans="1:48" x14ac:dyDescent="0.3">
      <c r="A19" t="s">
        <v>957</v>
      </c>
      <c r="B19" t="s">
        <v>958</v>
      </c>
      <c r="C19" t="s">
        <v>3073</v>
      </c>
      <c r="D19" t="s">
        <v>51</v>
      </c>
      <c r="E19">
        <v>14974.469095795001</v>
      </c>
      <c r="F19">
        <v>11671.55</v>
      </c>
      <c r="G19">
        <v>179.107324821124</v>
      </c>
      <c r="H19">
        <f>(Table2[[#This Row],[1Y Return vs Nifty]]-AVERAGE(Table2[1Y Return vs Nifty]))/_xlfn.STDEV.P(Table2[1Y Return vs Nifty])</f>
        <v>2.2022159427483445</v>
      </c>
      <c r="I19">
        <v>43.763571278711296</v>
      </c>
      <c r="J19">
        <f>(Table2[[#This Row],[1M Return vs Nifty]]-AVERAGE(Table2[1M Return vs Nifty]))/_xlfn.STDEV.P(Table2[1M Return vs Nifty])</f>
        <v>4.288148758469303</v>
      </c>
      <c r="K19">
        <v>67.755320214163504</v>
      </c>
      <c r="L19">
        <f>(Table2[[#This Row],[6M Return vs Nifty]]-AVERAGE(Table2[6M Return vs Nifty]))/_xlfn.STDEV.P(Table2[6M Return vs Nifty])</f>
        <v>2.2339257630856952</v>
      </c>
      <c r="M19">
        <v>29.089714199999399</v>
      </c>
      <c r="N19">
        <f>(Table2[[#This Row],[1W Return vs Nifty]]-AVERAGE(Table2[1W Return vs Nifty]))/_xlfn.STDEV.P(Table2[1W Return vs Nifty])</f>
        <v>5.9810694041490908</v>
      </c>
      <c r="O19">
        <v>9409.56</v>
      </c>
      <c r="P19">
        <v>8265.9163867341795</v>
      </c>
      <c r="Q19">
        <v>6466.5155592092196</v>
      </c>
      <c r="R19">
        <v>86.009495488404198</v>
      </c>
      <c r="S19" s="1">
        <f>(Table2[[#This Row],[Close Price]]-Table2[[#This Row],[20D EMA]])/Table2[[#This Row],[20D EMA]]</f>
        <v>0.24039274950157075</v>
      </c>
      <c r="T19" s="1">
        <f>(Table2[[#This Row],[Close Price]]-Table2[[#This Row],[50D EMA]])/Table2[[#This Row],[50D EMA]]</f>
        <v>0.41200920187524037</v>
      </c>
      <c r="U19" s="1">
        <f>(Table2[[#This Row],[Close Price]]-Table2[[#This Row],[200D EMA]])/Table2[[#This Row],[200D EMA]]</f>
        <v>0.80492104180868862</v>
      </c>
      <c r="V19">
        <v>2.3906104011098401</v>
      </c>
      <c r="W19">
        <v>11510</v>
      </c>
      <c r="X19">
        <v>11845.95</v>
      </c>
      <c r="Y19">
        <v>10601.8</v>
      </c>
      <c r="Z19">
        <v>11800</v>
      </c>
      <c r="AA19">
        <v>8756</v>
      </c>
      <c r="AB19">
        <v>11800</v>
      </c>
      <c r="AC19" s="1">
        <f>(Table2[[#This Row],[Close Price]]/Table2[[#This Row],[Day Low]])-1</f>
        <v>1.4035621198957404E-2</v>
      </c>
      <c r="AD19" s="1">
        <f>(Table2[[#This Row],[Day High]]/Table2[[#This Row],[Close Price]])-1</f>
        <v>1.4942317001598093E-2</v>
      </c>
      <c r="AE19" s="1">
        <f>(Table2[[#This Row],[Close Price]]/Table2[[#This Row],[Current Week Low]])-1</f>
        <v>0.10090267690392207</v>
      </c>
      <c r="AF19" s="1">
        <f>(Table2[[#This Row],[Current Week High]]/Table2[[#This Row],[Close Price]])-1</f>
        <v>1.1005393456738899E-2</v>
      </c>
      <c r="AG19" s="1">
        <f>(Table2[[#This Row],[Close Price]]/Table2[[#This Row],[Current Month Low]])-1</f>
        <v>0.33297738693467327</v>
      </c>
      <c r="AH19" s="1">
        <f>(Table2[[#This Row],[Current Month High]]/Table2[[#This Row],[Close Price]])-1</f>
        <v>1.1005393456738899E-2</v>
      </c>
      <c r="AI19">
        <v>1.1005393456738899</v>
      </c>
      <c r="AJ19">
        <v>243.28088235294101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0.63</v>
      </c>
      <c r="AM19" t="s">
        <v>3114</v>
      </c>
      <c r="AN19">
        <v>44.92</v>
      </c>
      <c r="AO19" t="s">
        <v>3114</v>
      </c>
      <c r="AP19">
        <v>0.16460515992352001</v>
      </c>
      <c r="AQ19">
        <f>(Table2[[#This Row],[Sharpe Ratio]]-AVERAGE(Table2[Sharpe Ratio]))/_xlfn.STDEV.P(Table2[Sharpe Ratio])</f>
        <v>1.2174911266551447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15.922850995107579</v>
      </c>
      <c r="AS19">
        <f>_xlfn.RANK.AVG(Table2[[#This Row],[1Y Return vs Nifty Z-Score]],Table2[1Y Return vs Nifty Z-Score])</f>
        <v>23</v>
      </c>
      <c r="AT19">
        <f>_xlfn.RANK.AVG(Table2[[#This Row],[6M Return vs Nifty Z-Score]],Table2[6M Return vs Nifty Z-Score])</f>
        <v>30</v>
      </c>
      <c r="AU19">
        <f>_xlfn.RANK.AVG(Table2[[#This Row],[Sharpe Ratio Z-Score]],Table2[Sharpe Ratio Z-Score])</f>
        <v>81</v>
      </c>
      <c r="AV19">
        <f>(Table2[[#This Row],[Rank 1Y]]+Table2[[#This Row],[Rank 6M]]+Table2[[#This Row],[Rank Sharpe]])/3</f>
        <v>44.666666666666664</v>
      </c>
    </row>
    <row r="20" spans="1:48" x14ac:dyDescent="0.3">
      <c r="A20" t="s">
        <v>849</v>
      </c>
      <c r="B20" t="s">
        <v>850</v>
      </c>
      <c r="C20" t="s">
        <v>3082</v>
      </c>
      <c r="D20" t="s">
        <v>138</v>
      </c>
      <c r="E20">
        <v>17771.481340939899</v>
      </c>
      <c r="F20">
        <v>519.79999999999995</v>
      </c>
      <c r="G20">
        <v>143.06179325457899</v>
      </c>
      <c r="H20">
        <f>(Table2[[#This Row],[1Y Return vs Nifty]]-AVERAGE(Table2[1Y Return vs Nifty]))/_xlfn.STDEV.P(Table2[1Y Return vs Nifty])</f>
        <v>1.6535820651214348</v>
      </c>
      <c r="I20">
        <v>-3.06762833585285</v>
      </c>
      <c r="J20">
        <f>(Table2[[#This Row],[1M Return vs Nifty]]-AVERAGE(Table2[1M Return vs Nifty]))/_xlfn.STDEV.P(Table2[1M Return vs Nifty])</f>
        <v>-0.26144057470627169</v>
      </c>
      <c r="K20">
        <v>40.344316688661301</v>
      </c>
      <c r="L20">
        <f>(Table2[[#This Row],[6M Return vs Nifty]]-AVERAGE(Table2[6M Return vs Nifty]))/_xlfn.STDEV.P(Table2[6M Return vs Nifty])</f>
        <v>1.2689702497823778</v>
      </c>
      <c r="M20">
        <v>-3.9372704993835299</v>
      </c>
      <c r="N20">
        <f>(Table2[[#This Row],[1W Return vs Nifty]]-AVERAGE(Table2[1W Return vs Nifty]))/_xlfn.STDEV.P(Table2[1W Return vs Nifty])</f>
        <v>-0.75557481621185441</v>
      </c>
      <c r="O20">
        <v>511.34</v>
      </c>
      <c r="P20">
        <v>473.93113006718499</v>
      </c>
      <c r="Q20">
        <v>364.577014429911</v>
      </c>
      <c r="R20">
        <v>52.153780266511099</v>
      </c>
      <c r="S20" s="1">
        <f>(Table2[[#This Row],[Close Price]]-Table2[[#This Row],[20D EMA]])/Table2[[#This Row],[20D EMA]]</f>
        <v>1.6544764735792195E-2</v>
      </c>
      <c r="T20" s="1">
        <f>(Table2[[#This Row],[Close Price]]-Table2[[#This Row],[50D EMA]])/Table2[[#This Row],[50D EMA]]</f>
        <v>9.678383001832469E-2</v>
      </c>
      <c r="U20" s="1">
        <f>(Table2[[#This Row],[Close Price]]-Table2[[#This Row],[200D EMA]])/Table2[[#This Row],[200D EMA]]</f>
        <v>0.42576185394685701</v>
      </c>
      <c r="V20">
        <v>0.77764443947622597</v>
      </c>
      <c r="W20">
        <v>527.75</v>
      </c>
      <c r="X20">
        <v>544.95000000000005</v>
      </c>
      <c r="Y20">
        <v>493.8</v>
      </c>
      <c r="Z20">
        <v>532.45000000000005</v>
      </c>
      <c r="AA20">
        <v>493.8</v>
      </c>
      <c r="AB20">
        <v>559.5</v>
      </c>
      <c r="AC20" s="1">
        <f>(Table2[[#This Row],[Close Price]]/Table2[[#This Row],[Day Low]])-1</f>
        <v>-1.5063950734249265E-2</v>
      </c>
      <c r="AD20" s="1">
        <f>(Table2[[#This Row],[Day High]]/Table2[[#This Row],[Close Price]])-1</f>
        <v>4.8383993843786222E-2</v>
      </c>
      <c r="AE20" s="1">
        <f>(Table2[[#This Row],[Close Price]]/Table2[[#This Row],[Current Week Low]])-1</f>
        <v>5.265289590927491E-2</v>
      </c>
      <c r="AF20" s="1">
        <f>(Table2[[#This Row],[Current Week High]]/Table2[[#This Row],[Close Price]])-1</f>
        <v>2.4336283185840912E-2</v>
      </c>
      <c r="AG20" s="1">
        <f>(Table2[[#This Row],[Close Price]]/Table2[[#This Row],[Current Month Low]])-1</f>
        <v>5.265289590927491E-2</v>
      </c>
      <c r="AH20" s="1">
        <f>(Table2[[#This Row],[Current Month High]]/Table2[[#This Row],[Close Price]])-1</f>
        <v>7.6375529049634627E-2</v>
      </c>
      <c r="AI20">
        <v>8.6956521739130608</v>
      </c>
      <c r="AJ20">
        <v>186.707115278543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0.34</v>
      </c>
      <c r="AM20" t="s">
        <v>3114</v>
      </c>
      <c r="AN20">
        <v>0.87</v>
      </c>
      <c r="AO20" t="s">
        <v>3114</v>
      </c>
      <c r="AP20">
        <v>0.21990699556340701</v>
      </c>
      <c r="AQ20">
        <f>(Table2[[#This Row],[Sharpe Ratio]]-AVERAGE(Table2[Sharpe Ratio]))/_xlfn.STDEV.P(Table2[Sharpe Ratio])</f>
        <v>1.8623075457958718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3.7678444697815583</v>
      </c>
      <c r="AS20">
        <f>_xlfn.RANK.AVG(Table2[[#This Row],[1Y Return vs Nifty Z-Score]],Table2[1Y Return vs Nifty Z-Score])</f>
        <v>44</v>
      </c>
      <c r="AT20">
        <f>_xlfn.RANK.AVG(Table2[[#This Row],[6M Return vs Nifty Z-Score]],Table2[6M Return vs Nifty Z-Score])</f>
        <v>76</v>
      </c>
      <c r="AU20">
        <f>_xlfn.RANK.AVG(Table2[[#This Row],[Sharpe Ratio Z-Score]],Table2[Sharpe Ratio Z-Score])</f>
        <v>22</v>
      </c>
      <c r="AV20">
        <f>(Table2[[#This Row],[Rank 1Y]]+Table2[[#This Row],[Rank 6M]]+Table2[[#This Row],[Rank Sharpe]])/3</f>
        <v>47.333333333333336</v>
      </c>
    </row>
    <row r="21" spans="1:48" x14ac:dyDescent="0.3">
      <c r="A21" t="s">
        <v>1098</v>
      </c>
      <c r="B21" t="s">
        <v>1099</v>
      </c>
      <c r="C21" t="s">
        <v>3082</v>
      </c>
      <c r="D21" t="s">
        <v>138</v>
      </c>
      <c r="E21">
        <v>11246.82385855</v>
      </c>
      <c r="F21">
        <v>474.25</v>
      </c>
      <c r="G21">
        <v>340.811905538433</v>
      </c>
      <c r="H21">
        <f>(Table2[[#This Row],[1Y Return vs Nifty]]-AVERAGE(Table2[1Y Return vs Nifty]))/_xlfn.STDEV.P(Table2[1Y Return vs Nifty])</f>
        <v>4.6634533636804729</v>
      </c>
      <c r="I21">
        <v>-8.1939481133226693</v>
      </c>
      <c r="J21">
        <f>(Table2[[#This Row],[1M Return vs Nifty]]-AVERAGE(Table2[1M Return vs Nifty]))/_xlfn.STDEV.P(Table2[1M Return vs Nifty])</f>
        <v>-0.75945578614600828</v>
      </c>
      <c r="K21">
        <v>85.697021729200003</v>
      </c>
      <c r="L21">
        <f>(Table2[[#This Row],[6M Return vs Nifty]]-AVERAGE(Table2[6M Return vs Nifty]))/_xlfn.STDEV.P(Table2[6M Return vs Nifty])</f>
        <v>2.8655313801098807</v>
      </c>
      <c r="M21">
        <v>6.3797817049603198</v>
      </c>
      <c r="N21">
        <f>(Table2[[#This Row],[1W Return vs Nifty]]-AVERAGE(Table2[1W Return vs Nifty]))/_xlfn.STDEV.P(Table2[1W Return vs Nifty])</f>
        <v>1.3488349788746983</v>
      </c>
      <c r="O21">
        <v>463.48</v>
      </c>
      <c r="P21">
        <v>444.28061526046798</v>
      </c>
      <c r="Q21">
        <v>321.53750667385299</v>
      </c>
      <c r="R21">
        <v>54.992684990236</v>
      </c>
      <c r="S21" s="1">
        <f>(Table2[[#This Row],[Close Price]]-Table2[[#This Row],[20D EMA]])/Table2[[#This Row],[20D EMA]]</f>
        <v>2.3237248640718005E-2</v>
      </c>
      <c r="T21" s="1">
        <f>(Table2[[#This Row],[Close Price]]-Table2[[#This Row],[50D EMA]])/Table2[[#This Row],[50D EMA]]</f>
        <v>6.7455980995168779E-2</v>
      </c>
      <c r="U21" s="1">
        <f>(Table2[[#This Row],[Close Price]]-Table2[[#This Row],[200D EMA]])/Table2[[#This Row],[200D EMA]]</f>
        <v>0.4749445714930195</v>
      </c>
      <c r="V21">
        <v>0.66595956727286298</v>
      </c>
      <c r="W21">
        <v>456.1</v>
      </c>
      <c r="X21">
        <v>485</v>
      </c>
      <c r="Y21">
        <v>460.55</v>
      </c>
      <c r="Z21">
        <v>500</v>
      </c>
      <c r="AA21">
        <v>445</v>
      </c>
      <c r="AB21">
        <v>500</v>
      </c>
      <c r="AC21" s="1">
        <f>(Table2[[#This Row],[Close Price]]/Table2[[#This Row],[Day Low]])-1</f>
        <v>3.9793904845428552E-2</v>
      </c>
      <c r="AD21" s="1">
        <f>(Table2[[#This Row],[Day High]]/Table2[[#This Row],[Close Price]])-1</f>
        <v>2.2667369530838144E-2</v>
      </c>
      <c r="AE21" s="1">
        <f>(Table2[[#This Row],[Close Price]]/Table2[[#This Row],[Current Week Low]])-1</f>
        <v>2.9747041580718614E-2</v>
      </c>
      <c r="AF21" s="1">
        <f>(Table2[[#This Row],[Current Week High]]/Table2[[#This Row],[Close Price]])-1</f>
        <v>5.4296257248286794E-2</v>
      </c>
      <c r="AG21" s="1">
        <f>(Table2[[#This Row],[Close Price]]/Table2[[#This Row],[Current Month Low]])-1</f>
        <v>6.5730337078651724E-2</v>
      </c>
      <c r="AH21" s="1">
        <f>(Table2[[#This Row],[Current Month High]]/Table2[[#This Row],[Close Price]])-1</f>
        <v>5.4296257248286794E-2</v>
      </c>
      <c r="AI21">
        <v>20.105429625724799</v>
      </c>
      <c r="AJ21">
        <v>403.18302387267897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0.05</v>
      </c>
      <c r="AM21" t="s">
        <v>3114</v>
      </c>
      <c r="AN21">
        <v>14.93</v>
      </c>
      <c r="AO21" t="s">
        <v>3114</v>
      </c>
      <c r="AP21">
        <v>0.13475559788576899</v>
      </c>
      <c r="AQ21">
        <f>(Table2[[#This Row],[Sharpe Ratio]]-AVERAGE(Table2[Sharpe Ratio]))/_xlfn.STDEV.P(Table2[Sharpe Ratio])</f>
        <v>0.86944684415723861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8.9878107806762824</v>
      </c>
      <c r="AS21">
        <f>_xlfn.RANK.AVG(Table2[[#This Row],[1Y Return vs Nifty Z-Score]],Table2[1Y Return vs Nifty Z-Score])</f>
        <v>3</v>
      </c>
      <c r="AT21">
        <f>_xlfn.RANK.AVG(Table2[[#This Row],[6M Return vs Nifty Z-Score]],Table2[6M Return vs Nifty Z-Score])</f>
        <v>9</v>
      </c>
      <c r="AU21">
        <f>_xlfn.RANK.AVG(Table2[[#This Row],[Sharpe Ratio Z-Score]],Table2[Sharpe Ratio Z-Score])</f>
        <v>135</v>
      </c>
      <c r="AV21">
        <f>(Table2[[#This Row],[Rank 1Y]]+Table2[[#This Row],[Rank 6M]]+Table2[[#This Row],[Rank Sharpe]])/3</f>
        <v>49</v>
      </c>
    </row>
    <row r="22" spans="1:48" x14ac:dyDescent="0.3">
      <c r="A22" t="s">
        <v>90</v>
      </c>
      <c r="B22" t="s">
        <v>91</v>
      </c>
      <c r="C22" t="s">
        <v>3080</v>
      </c>
      <c r="D22" t="s">
        <v>92</v>
      </c>
      <c r="E22">
        <v>312174.13837499998</v>
      </c>
      <c r="F22">
        <v>4667.8500000000004</v>
      </c>
      <c r="G22">
        <v>124.024997557709</v>
      </c>
      <c r="H22">
        <f>(Table2[[#This Row],[1Y Return vs Nifty]]-AVERAGE(Table2[1Y Return vs Nifty]))/_xlfn.STDEV.P(Table2[1Y Return vs Nifty])</f>
        <v>1.3638310034264904</v>
      </c>
      <c r="I22">
        <v>-13.885734628497801</v>
      </c>
      <c r="J22">
        <f>(Table2[[#This Row],[1M Return vs Nifty]]-AVERAGE(Table2[1M Return vs Nifty]))/_xlfn.STDEV.P(Table2[1M Return vs Nifty])</f>
        <v>-1.3124053460394114</v>
      </c>
      <c r="K22">
        <v>39.665540858950102</v>
      </c>
      <c r="L22">
        <f>(Table2[[#This Row],[6M Return vs Nifty]]-AVERAGE(Table2[6M Return vs Nifty]))/_xlfn.STDEV.P(Table2[6M Return vs Nifty])</f>
        <v>1.2450751567564156</v>
      </c>
      <c r="M22">
        <v>-0.12875924902015301</v>
      </c>
      <c r="N22">
        <f>(Table2[[#This Row],[1W Return vs Nifty]]-AVERAGE(Table2[1W Return vs Nifty]))/_xlfn.STDEV.P(Table2[1W Return vs Nifty])</f>
        <v>2.1262231931370168E-2</v>
      </c>
      <c r="O22">
        <v>4894.63</v>
      </c>
      <c r="P22">
        <v>4886.7215751862996</v>
      </c>
      <c r="Q22">
        <v>3807.9884008935301</v>
      </c>
      <c r="R22">
        <v>38.786555816097803</v>
      </c>
      <c r="S22" s="1">
        <f>(Table2[[#This Row],[Close Price]]-Table2[[#This Row],[20D EMA]])/Table2[[#This Row],[20D EMA]]</f>
        <v>-4.6332409191297351E-2</v>
      </c>
      <c r="T22" s="1">
        <f>(Table2[[#This Row],[Close Price]]-Table2[[#This Row],[50D EMA]])/Table2[[#This Row],[50D EMA]]</f>
        <v>-4.4789041450137256E-2</v>
      </c>
      <c r="U22" s="1">
        <f>(Table2[[#This Row],[Close Price]]-Table2[[#This Row],[200D EMA]])/Table2[[#This Row],[200D EMA]]</f>
        <v>0.22580467915939739</v>
      </c>
      <c r="V22">
        <v>0.55240710977612195</v>
      </c>
      <c r="W22">
        <v>4707.55</v>
      </c>
      <c r="X22">
        <v>4773.5</v>
      </c>
      <c r="Y22">
        <v>4480.1000000000004</v>
      </c>
      <c r="Z22">
        <v>4759.95</v>
      </c>
      <c r="AA22">
        <v>4480.1000000000004</v>
      </c>
      <c r="AB22">
        <v>4946.8999999999996</v>
      </c>
      <c r="AC22" s="1">
        <f>(Table2[[#This Row],[Close Price]]/Table2[[#This Row],[Day Low]])-1</f>
        <v>-8.4332614629689662E-3</v>
      </c>
      <c r="AD22" s="1">
        <f>(Table2[[#This Row],[Day High]]/Table2[[#This Row],[Close Price]])-1</f>
        <v>2.2633546493567636E-2</v>
      </c>
      <c r="AE22" s="1">
        <f>(Table2[[#This Row],[Close Price]]/Table2[[#This Row],[Current Week Low]])-1</f>
        <v>4.1907546706546617E-2</v>
      </c>
      <c r="AF22" s="1">
        <f>(Table2[[#This Row],[Current Week High]]/Table2[[#This Row],[Close Price]])-1</f>
        <v>1.9730711141103363E-2</v>
      </c>
      <c r="AG22" s="1">
        <f>(Table2[[#This Row],[Close Price]]/Table2[[#This Row],[Current Month Low]])-1</f>
        <v>4.1907546706546617E-2</v>
      </c>
      <c r="AH22" s="1">
        <f>(Table2[[#This Row],[Current Month High]]/Table2[[#This Row],[Close Price]])-1</f>
        <v>5.978126974945619E-2</v>
      </c>
      <c r="AI22">
        <v>21.570958792591799</v>
      </c>
      <c r="AJ22">
        <v>164.04853490213799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</v>
      </c>
      <c r="AM22">
        <v>0</v>
      </c>
      <c r="AN22">
        <v>-3.88</v>
      </c>
      <c r="AO22" t="s">
        <v>3113</v>
      </c>
      <c r="AP22">
        <v>0.26655866154407099</v>
      </c>
      <c r="AQ22">
        <f>(Table2[[#This Row],[Sharpe Ratio]]-AVERAGE(Table2[Sharpe Ratio]))/_xlfn.STDEV.P(Table2[Sharpe Ratio])</f>
        <v>2.4062634535253475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3.7240264996002121</v>
      </c>
      <c r="AS22">
        <f>_xlfn.RANK.AVG(Table2[[#This Row],[1Y Return vs Nifty Z-Score]],Table2[1Y Return vs Nifty Z-Score])</f>
        <v>69</v>
      </c>
      <c r="AT22">
        <f>_xlfn.RANK.AVG(Table2[[#This Row],[6M Return vs Nifty Z-Score]],Table2[6M Return vs Nifty Z-Score])</f>
        <v>81</v>
      </c>
      <c r="AU22">
        <f>_xlfn.RANK.AVG(Table2[[#This Row],[Sharpe Ratio Z-Score]],Table2[Sharpe Ratio Z-Score])</f>
        <v>5</v>
      </c>
      <c r="AV22">
        <f>(Table2[[#This Row],[Rank 1Y]]+Table2[[#This Row],[Rank 6M]]+Table2[[#This Row],[Rank Sharpe]])/3</f>
        <v>51.666666666666664</v>
      </c>
    </row>
    <row r="23" spans="1:48" x14ac:dyDescent="0.3">
      <c r="A23" t="s">
        <v>128</v>
      </c>
      <c r="B23" t="s">
        <v>129</v>
      </c>
      <c r="C23" t="s">
        <v>3080</v>
      </c>
      <c r="D23" t="s">
        <v>130</v>
      </c>
      <c r="E23">
        <v>218014.153574925</v>
      </c>
      <c r="F23">
        <v>298.25</v>
      </c>
      <c r="G23">
        <v>107.703833263972</v>
      </c>
      <c r="H23">
        <f>(Table2[[#This Row],[1Y Return vs Nifty]]-AVERAGE(Table2[1Y Return vs Nifty]))/_xlfn.STDEV.P(Table2[1Y Return vs Nifty])</f>
        <v>1.1154134253051122</v>
      </c>
      <c r="I23">
        <v>-7.0387772987793804</v>
      </c>
      <c r="J23">
        <f>(Table2[[#This Row],[1M Return vs Nifty]]-AVERAGE(Table2[1M Return vs Nifty]))/_xlfn.STDEV.P(Table2[1M Return vs Nifty])</f>
        <v>-0.64723246367943088</v>
      </c>
      <c r="K23">
        <v>50.344300140479596</v>
      </c>
      <c r="L23">
        <f>(Table2[[#This Row],[6M Return vs Nifty]]-AVERAGE(Table2[6M Return vs Nifty]))/_xlfn.STDEV.P(Table2[6M Return vs Nifty])</f>
        <v>1.62100184015434</v>
      </c>
      <c r="M23">
        <v>-1.64430922023088</v>
      </c>
      <c r="N23">
        <f>(Table2[[#This Row],[1W Return vs Nifty]]-AVERAGE(Table2[1W Return vs Nifty]))/_xlfn.STDEV.P(Table2[1W Return vs Nifty])</f>
        <v>-0.2878704681063568</v>
      </c>
      <c r="O23">
        <v>306.52999999999997</v>
      </c>
      <c r="P23">
        <v>298.69232115365003</v>
      </c>
      <c r="Q23">
        <v>233.98962713796601</v>
      </c>
      <c r="R23">
        <v>42.141562948214201</v>
      </c>
      <c r="S23" s="1">
        <f>(Table2[[#This Row],[Close Price]]-Table2[[#This Row],[20D EMA]])/Table2[[#This Row],[20D EMA]]</f>
        <v>-2.7012037973444602E-2</v>
      </c>
      <c r="T23" s="1">
        <f>(Table2[[#This Row],[Close Price]]-Table2[[#This Row],[50D EMA]])/Table2[[#This Row],[50D EMA]]</f>
        <v>-1.4808588046108274E-3</v>
      </c>
      <c r="U23" s="1">
        <f>(Table2[[#This Row],[Close Price]]-Table2[[#This Row],[200D EMA]])/Table2[[#This Row],[200D EMA]]</f>
        <v>0.27462915193306625</v>
      </c>
      <c r="V23">
        <v>0.65832926340947995</v>
      </c>
      <c r="W23">
        <v>301.25</v>
      </c>
      <c r="X23">
        <v>305</v>
      </c>
      <c r="Y23">
        <v>285</v>
      </c>
      <c r="Z23">
        <v>302.7</v>
      </c>
      <c r="AA23">
        <v>285</v>
      </c>
      <c r="AB23">
        <v>317.7</v>
      </c>
      <c r="AC23" s="1">
        <f>(Table2[[#This Row],[Close Price]]/Table2[[#This Row],[Day Low]])-1</f>
        <v>-9.9585062240663547E-3</v>
      </c>
      <c r="AD23" s="1">
        <f>(Table2[[#This Row],[Day High]]/Table2[[#This Row],[Close Price]])-1</f>
        <v>2.2632020117351326E-2</v>
      </c>
      <c r="AE23" s="1">
        <f>(Table2[[#This Row],[Close Price]]/Table2[[#This Row],[Current Week Low]])-1</f>
        <v>4.6491228070175472E-2</v>
      </c>
      <c r="AF23" s="1">
        <f>(Table2[[#This Row],[Current Week High]]/Table2[[#This Row],[Close Price]])-1</f>
        <v>1.4920368818105656E-2</v>
      </c>
      <c r="AG23" s="1">
        <f>(Table2[[#This Row],[Close Price]]/Table2[[#This Row],[Current Month Low]])-1</f>
        <v>4.6491228070175472E-2</v>
      </c>
      <c r="AH23" s="1">
        <f>(Table2[[#This Row],[Current Month High]]/Table2[[#This Row],[Close Price]])-1</f>
        <v>6.5213746856663812E-2</v>
      </c>
      <c r="AI23">
        <v>14.165968147527201</v>
      </c>
      <c r="AJ23">
        <v>135.30571992110399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0.04</v>
      </c>
      <c r="AM23" t="s">
        <v>3114</v>
      </c>
      <c r="AN23">
        <v>-1.06</v>
      </c>
      <c r="AO23" t="s">
        <v>3113</v>
      </c>
      <c r="AP23">
        <v>0.22978090547851701</v>
      </c>
      <c r="AQ23">
        <f>(Table2[[#This Row],[Sharpe Ratio]]-AVERAGE(Table2[Sharpe Ratio]))/_xlfn.STDEV.P(Table2[Sharpe Ratio])</f>
        <v>1.9774368025503652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3.7787491362240293</v>
      </c>
      <c r="AS23">
        <f>_xlfn.RANK.AVG(Table2[[#This Row],[1Y Return vs Nifty Z-Score]],Table2[1Y Return vs Nifty Z-Score])</f>
        <v>90</v>
      </c>
      <c r="AT23">
        <f>_xlfn.RANK.AVG(Table2[[#This Row],[6M Return vs Nifty Z-Score]],Table2[6M Return vs Nifty Z-Score])</f>
        <v>48</v>
      </c>
      <c r="AU23">
        <f>_xlfn.RANK.AVG(Table2[[#This Row],[Sharpe Ratio Z-Score]],Table2[Sharpe Ratio Z-Score])</f>
        <v>17</v>
      </c>
      <c r="AV23">
        <f>(Table2[[#This Row],[Rank 1Y]]+Table2[[#This Row],[Rank 6M]]+Table2[[#This Row],[Rank Sharpe]])/3</f>
        <v>51.666666666666664</v>
      </c>
    </row>
    <row r="24" spans="1:48" x14ac:dyDescent="0.3">
      <c r="A24" t="s">
        <v>457</v>
      </c>
      <c r="B24" t="s">
        <v>458</v>
      </c>
      <c r="C24" t="s">
        <v>3080</v>
      </c>
      <c r="D24" t="s">
        <v>153</v>
      </c>
      <c r="E24">
        <v>46620.6901335</v>
      </c>
      <c r="F24">
        <v>11000.2</v>
      </c>
      <c r="G24">
        <v>132.54480255623599</v>
      </c>
      <c r="H24">
        <f>(Table2[[#This Row],[1Y Return vs Nifty]]-AVERAGE(Table2[1Y Return vs Nifty]))/_xlfn.STDEV.P(Table2[1Y Return vs Nifty])</f>
        <v>1.4935073724470909</v>
      </c>
      <c r="I24">
        <v>-20.832045629085901</v>
      </c>
      <c r="J24">
        <f>(Table2[[#This Row],[1M Return vs Nifty]]-AVERAGE(Table2[1M Return vs Nifty]))/_xlfn.STDEV.P(Table2[1M Return vs Nifty])</f>
        <v>-1.9872303066062453</v>
      </c>
      <c r="K24">
        <v>64.959623596044594</v>
      </c>
      <c r="L24">
        <f>(Table2[[#This Row],[6M Return vs Nifty]]-AVERAGE(Table2[6M Return vs Nifty]))/_xlfn.STDEV.P(Table2[6M Return vs Nifty])</f>
        <v>2.1355082475552107</v>
      </c>
      <c r="M24">
        <v>-3.7803165456458099</v>
      </c>
      <c r="N24">
        <f>(Table2[[#This Row],[1W Return vs Nifty]]-AVERAGE(Table2[1W Return vs Nifty]))/_xlfn.STDEV.P(Table2[1W Return vs Nifty])</f>
        <v>-0.72356029975102343</v>
      </c>
      <c r="O24">
        <v>11699.4</v>
      </c>
      <c r="P24">
        <v>11425.262993021801</v>
      </c>
      <c r="Q24">
        <v>8515.6630954935699</v>
      </c>
      <c r="R24">
        <v>35.4051114697561</v>
      </c>
      <c r="S24" s="1">
        <f>(Table2[[#This Row],[Close Price]]-Table2[[#This Row],[20D EMA]])/Table2[[#This Row],[20D EMA]]</f>
        <v>-5.9763748568302556E-2</v>
      </c>
      <c r="T24" s="1">
        <f>(Table2[[#This Row],[Close Price]]-Table2[[#This Row],[50D EMA]])/Table2[[#This Row],[50D EMA]]</f>
        <v>-3.7203781941948781E-2</v>
      </c>
      <c r="U24" s="1">
        <f>(Table2[[#This Row],[Close Price]]-Table2[[#This Row],[200D EMA]])/Table2[[#This Row],[200D EMA]]</f>
        <v>0.2917608266843284</v>
      </c>
      <c r="V24">
        <v>0.55331640553558503</v>
      </c>
      <c r="W24">
        <v>10952.2</v>
      </c>
      <c r="X24">
        <v>11339.95</v>
      </c>
      <c r="Y24">
        <v>10805.4</v>
      </c>
      <c r="Z24">
        <v>11986.15</v>
      </c>
      <c r="AA24">
        <v>10805.4</v>
      </c>
      <c r="AB24">
        <v>12673.7</v>
      </c>
      <c r="AC24" s="1">
        <f>(Table2[[#This Row],[Close Price]]/Table2[[#This Row],[Day Low]])-1</f>
        <v>4.3826811051661529E-3</v>
      </c>
      <c r="AD24" s="1">
        <f>(Table2[[#This Row],[Day High]]/Table2[[#This Row],[Close Price]])-1</f>
        <v>3.0885802076325852E-2</v>
      </c>
      <c r="AE24" s="1">
        <f>(Table2[[#This Row],[Close Price]]/Table2[[#This Row],[Current Week Low]])-1</f>
        <v>1.8028023025524309E-2</v>
      </c>
      <c r="AF24" s="1">
        <f>(Table2[[#This Row],[Current Week High]]/Table2[[#This Row],[Close Price]])-1</f>
        <v>8.9630188542026312E-2</v>
      </c>
      <c r="AG24" s="1">
        <f>(Table2[[#This Row],[Close Price]]/Table2[[#This Row],[Current Month Low]])-1</f>
        <v>1.8028023025524309E-2</v>
      </c>
      <c r="AH24" s="1">
        <f>(Table2[[#This Row],[Current Month High]]/Table2[[#This Row],[Close Price]])-1</f>
        <v>0.15213359757095324</v>
      </c>
      <c r="AI24">
        <v>30.7430773985927</v>
      </c>
      <c r="AJ24">
        <v>182.353243153058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-0.03</v>
      </c>
      <c r="AM24" t="s">
        <v>3113</v>
      </c>
      <c r="AN24">
        <v>-3.48</v>
      </c>
      <c r="AO24" t="s">
        <v>3113</v>
      </c>
      <c r="AP24">
        <v>0.17555645160804301</v>
      </c>
      <c r="AQ24">
        <f>(Table2[[#This Row],[Sharpe Ratio]]-AVERAGE(Table2[Sharpe Ratio]))/_xlfn.STDEV.P(Table2[Sharpe Ratio])</f>
        <v>1.3451825966989801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2.2634076103440131</v>
      </c>
      <c r="AS24">
        <f>_xlfn.RANK.AVG(Table2[[#This Row],[1Y Return vs Nifty Z-Score]],Table2[1Y Return vs Nifty Z-Score])</f>
        <v>61</v>
      </c>
      <c r="AT24">
        <f>_xlfn.RANK.AVG(Table2[[#This Row],[6M Return vs Nifty Z-Score]],Table2[6M Return vs Nifty Z-Score])</f>
        <v>33</v>
      </c>
      <c r="AU24">
        <f>_xlfn.RANK.AVG(Table2[[#This Row],[Sharpe Ratio Z-Score]],Table2[Sharpe Ratio Z-Score])</f>
        <v>72</v>
      </c>
      <c r="AV24">
        <f>(Table2[[#This Row],[Rank 1Y]]+Table2[[#This Row],[Rank 6M]]+Table2[[#This Row],[Rank Sharpe]])/3</f>
        <v>55.333333333333336</v>
      </c>
    </row>
    <row r="25" spans="1:48" x14ac:dyDescent="0.3">
      <c r="A25" t="s">
        <v>399</v>
      </c>
      <c r="B25" t="s">
        <v>400</v>
      </c>
      <c r="C25" t="s">
        <v>3069</v>
      </c>
      <c r="D25" t="s">
        <v>124</v>
      </c>
      <c r="E25">
        <v>57914.966999999997</v>
      </c>
      <c r="F25">
        <v>289.3</v>
      </c>
      <c r="G25">
        <v>296.95962591527001</v>
      </c>
      <c r="H25">
        <f>(Table2[[#This Row],[1Y Return vs Nifty]]-AVERAGE(Table2[1Y Return vs Nifty]))/_xlfn.STDEV.P(Table2[1Y Return vs Nifty])</f>
        <v>3.9959962568815488</v>
      </c>
      <c r="I25">
        <v>-8.9934483205973201</v>
      </c>
      <c r="J25">
        <f>(Table2[[#This Row],[1M Return vs Nifty]]-AVERAGE(Table2[1M Return vs Nifty]))/_xlfn.STDEV.P(Table2[1M Return vs Nifty])</f>
        <v>-0.837126177782895</v>
      </c>
      <c r="K25">
        <v>34.9909623710641</v>
      </c>
      <c r="L25">
        <f>(Table2[[#This Row],[6M Return vs Nifty]]-AVERAGE(Table2[6M Return vs Nifty]))/_xlfn.STDEV.P(Table2[6M Return vs Nifty])</f>
        <v>1.0805149544982957</v>
      </c>
      <c r="M25">
        <v>-1.63396082267799</v>
      </c>
      <c r="N25">
        <f>(Table2[[#This Row],[1W Return vs Nifty]]-AVERAGE(Table2[1W Return vs Nifty]))/_xlfn.STDEV.P(Table2[1W Return vs Nifty])</f>
        <v>-0.28575966467700298</v>
      </c>
      <c r="O25">
        <v>305.20999999999998</v>
      </c>
      <c r="P25">
        <v>291.70317827903898</v>
      </c>
      <c r="Q25">
        <v>210.62071860664</v>
      </c>
      <c r="R25">
        <v>34.133540319159202</v>
      </c>
      <c r="S25" s="1">
        <f>(Table2[[#This Row],[Close Price]]-Table2[[#This Row],[20D EMA]])/Table2[[#This Row],[20D EMA]]</f>
        <v>-5.2128042986795874E-2</v>
      </c>
      <c r="T25" s="1">
        <f>(Table2[[#This Row],[Close Price]]-Table2[[#This Row],[50D EMA]])/Table2[[#This Row],[50D EMA]]</f>
        <v>-8.2384370757185351E-3</v>
      </c>
      <c r="U25" s="1">
        <f>(Table2[[#This Row],[Close Price]]-Table2[[#This Row],[200D EMA]])/Table2[[#This Row],[200D EMA]]</f>
        <v>0.37355907772921054</v>
      </c>
      <c r="V25">
        <v>0.50973275771181503</v>
      </c>
      <c r="W25">
        <v>289</v>
      </c>
      <c r="X25">
        <v>293.60000000000002</v>
      </c>
      <c r="Y25">
        <v>284.10000000000002</v>
      </c>
      <c r="Z25">
        <v>304.14999999999998</v>
      </c>
      <c r="AA25">
        <v>284.10000000000002</v>
      </c>
      <c r="AB25">
        <v>316.10000000000002</v>
      </c>
      <c r="AC25" s="1">
        <f>(Table2[[#This Row],[Close Price]]/Table2[[#This Row],[Day Low]])-1</f>
        <v>1.0380622837371511E-3</v>
      </c>
      <c r="AD25" s="1">
        <f>(Table2[[#This Row],[Day High]]/Table2[[#This Row],[Close Price]])-1</f>
        <v>1.4863463532664989E-2</v>
      </c>
      <c r="AE25" s="1">
        <f>(Table2[[#This Row],[Close Price]]/Table2[[#This Row],[Current Week Low]])-1</f>
        <v>1.8303414290742559E-2</v>
      </c>
      <c r="AF25" s="1">
        <f>(Table2[[#This Row],[Current Week High]]/Table2[[#This Row],[Close Price]])-1</f>
        <v>5.1330798479087392E-2</v>
      </c>
      <c r="AG25" s="1">
        <f>(Table2[[#This Row],[Close Price]]/Table2[[#This Row],[Current Month Low]])-1</f>
        <v>1.8303414290742559E-2</v>
      </c>
      <c r="AH25" s="1">
        <f>(Table2[[#This Row],[Current Month High]]/Table2[[#This Row],[Close Price]])-1</f>
        <v>9.2637400622191501E-2</v>
      </c>
      <c r="AI25">
        <v>22.2606291047355</v>
      </c>
      <c r="AJ25">
        <v>348.52713178294499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0.01</v>
      </c>
      <c r="AM25" t="s">
        <v>3114</v>
      </c>
      <c r="AN25">
        <v>-5.86</v>
      </c>
      <c r="AO25" t="s">
        <v>3113</v>
      </c>
      <c r="AP25">
        <v>0.18176804849212799</v>
      </c>
      <c r="AQ25">
        <f>(Table2[[#This Row],[Sharpe Ratio]]-AVERAGE(Table2[Sharpe Ratio]))/_xlfn.STDEV.P(Table2[Sharpe Ratio])</f>
        <v>1.4176094811522058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5.3712348500721525</v>
      </c>
      <c r="AS25">
        <f>_xlfn.RANK.AVG(Table2[[#This Row],[1Y Return vs Nifty Z-Score]],Table2[1Y Return vs Nifty Z-Score])</f>
        <v>6</v>
      </c>
      <c r="AT25">
        <f>_xlfn.RANK.AVG(Table2[[#This Row],[6M Return vs Nifty Z-Score]],Table2[6M Return vs Nifty Z-Score])</f>
        <v>100</v>
      </c>
      <c r="AU25">
        <f>_xlfn.RANK.AVG(Table2[[#This Row],[Sharpe Ratio Z-Score]],Table2[Sharpe Ratio Z-Score])</f>
        <v>61</v>
      </c>
      <c r="AV25">
        <f>(Table2[[#This Row],[Rank 1Y]]+Table2[[#This Row],[Rank 6M]]+Table2[[#This Row],[Rank Sharpe]])/3</f>
        <v>55.666666666666664</v>
      </c>
    </row>
    <row r="26" spans="1:48" x14ac:dyDescent="0.3">
      <c r="A26" t="s">
        <v>792</v>
      </c>
      <c r="B26" t="s">
        <v>793</v>
      </c>
      <c r="C26" t="s">
        <v>3080</v>
      </c>
      <c r="D26" t="s">
        <v>153</v>
      </c>
      <c r="E26">
        <v>19819.333461149999</v>
      </c>
      <c r="F26">
        <v>828.9</v>
      </c>
      <c r="G26">
        <v>162.49986859321299</v>
      </c>
      <c r="H26">
        <f>(Table2[[#This Row],[1Y Return vs Nifty]]-AVERAGE(Table2[1Y Return vs Nifty]))/_xlfn.STDEV.P(Table2[1Y Return vs Nifty])</f>
        <v>1.9494408354922048</v>
      </c>
      <c r="I26">
        <v>-12.5401733347136</v>
      </c>
      <c r="J26">
        <f>(Table2[[#This Row],[1M Return vs Nifty]]-AVERAGE(Table2[1M Return vs Nifty]))/_xlfn.STDEV.P(Table2[1M Return vs Nifty])</f>
        <v>-1.1816858393917384</v>
      </c>
      <c r="K26">
        <v>39.1438593570075</v>
      </c>
      <c r="L26">
        <f>(Table2[[#This Row],[6M Return vs Nifty]]-AVERAGE(Table2[6M Return vs Nifty]))/_xlfn.STDEV.P(Table2[6M Return vs Nifty])</f>
        <v>1.2267102894862507</v>
      </c>
      <c r="M26">
        <v>5.3487379839518701</v>
      </c>
      <c r="N26">
        <f>(Table2[[#This Row],[1W Return vs Nifty]]-AVERAGE(Table2[1W Return vs Nifty]))/_xlfn.STDEV.P(Table2[1W Return vs Nifty])</f>
        <v>1.1385289280107578</v>
      </c>
      <c r="O26">
        <v>804.4</v>
      </c>
      <c r="P26">
        <v>808.92312864528606</v>
      </c>
      <c r="Q26">
        <v>651.57504600074003</v>
      </c>
      <c r="R26">
        <v>60.896165533491597</v>
      </c>
      <c r="S26" s="1">
        <f>(Table2[[#This Row],[Close Price]]-Table2[[#This Row],[20D EMA]])/Table2[[#This Row],[20D EMA]]</f>
        <v>3.0457483838886128E-2</v>
      </c>
      <c r="T26" s="1">
        <f>(Table2[[#This Row],[Close Price]]-Table2[[#This Row],[50D EMA]])/Table2[[#This Row],[50D EMA]]</f>
        <v>2.4695636269134059E-2</v>
      </c>
      <c r="U26" s="1">
        <f>(Table2[[#This Row],[Close Price]]-Table2[[#This Row],[200D EMA]])/Table2[[#This Row],[200D EMA]]</f>
        <v>0.27214816633579081</v>
      </c>
      <c r="V26">
        <v>1.2596674884863901</v>
      </c>
      <c r="W26">
        <v>840</v>
      </c>
      <c r="X26">
        <v>853</v>
      </c>
      <c r="Y26">
        <v>745</v>
      </c>
      <c r="Z26">
        <v>835</v>
      </c>
      <c r="AA26">
        <v>745</v>
      </c>
      <c r="AB26">
        <v>835</v>
      </c>
      <c r="AC26" s="1">
        <f>(Table2[[#This Row],[Close Price]]/Table2[[#This Row],[Day Low]])-1</f>
        <v>-1.3214285714285734E-2</v>
      </c>
      <c r="AD26" s="1">
        <f>(Table2[[#This Row],[Day High]]/Table2[[#This Row],[Close Price]])-1</f>
        <v>2.9074677283146277E-2</v>
      </c>
      <c r="AE26" s="1">
        <f>(Table2[[#This Row],[Close Price]]/Table2[[#This Row],[Current Week Low]])-1</f>
        <v>0.11261744966442944</v>
      </c>
      <c r="AF26" s="1">
        <f>(Table2[[#This Row],[Current Week High]]/Table2[[#This Row],[Close Price]])-1</f>
        <v>7.3591506816261809E-3</v>
      </c>
      <c r="AG26" s="1">
        <f>(Table2[[#This Row],[Close Price]]/Table2[[#This Row],[Current Month Low]])-1</f>
        <v>0.11261744966442944</v>
      </c>
      <c r="AH26" s="1">
        <f>(Table2[[#This Row],[Current Month High]]/Table2[[#This Row],[Close Price]])-1</f>
        <v>7.3591506816261809E-3</v>
      </c>
      <c r="AI26">
        <v>18.228978163831499</v>
      </c>
      <c r="AJ26">
        <v>191.45569620253099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-0.11</v>
      </c>
      <c r="AM26" t="s">
        <v>3113</v>
      </c>
      <c r="AN26">
        <v>8.19</v>
      </c>
      <c r="AO26" t="s">
        <v>3114</v>
      </c>
      <c r="AP26">
        <v>0.18024416547566899</v>
      </c>
      <c r="AQ26">
        <f>(Table2[[#This Row],[Sharpe Ratio]]-AVERAGE(Table2[Sharpe Ratio]))/_xlfn.STDEV.P(Table2[Sharpe Ratio])</f>
        <v>1.3998410874182059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30</v>
      </c>
      <c r="AT26">
        <f>_xlfn.RANK.AVG(Table2[[#This Row],[6M Return vs Nifty Z-Score]],Table2[6M Return vs Nifty Z-Score])</f>
        <v>83</v>
      </c>
      <c r="AU26">
        <f>_xlfn.RANK.AVG(Table2[[#This Row],[Sharpe Ratio Z-Score]],Table2[Sharpe Ratio Z-Score])</f>
        <v>63</v>
      </c>
      <c r="AV26">
        <f>(Table2[[#This Row],[Rank 1Y]]+Table2[[#This Row],[Rank 6M]]+Table2[[#This Row],[Rank Sharpe]])/3</f>
        <v>58.666666666666664</v>
      </c>
    </row>
    <row r="27" spans="1:48" x14ac:dyDescent="0.3">
      <c r="A27" t="s">
        <v>706</v>
      </c>
      <c r="B27" t="s">
        <v>707</v>
      </c>
      <c r="C27" t="s">
        <v>3080</v>
      </c>
      <c r="D27" t="s">
        <v>708</v>
      </c>
      <c r="E27">
        <v>23574.499151215001</v>
      </c>
      <c r="F27">
        <v>555.35</v>
      </c>
      <c r="G27">
        <v>115.118449133</v>
      </c>
      <c r="H27">
        <f>(Table2[[#This Row],[1Y Return vs Nifty]]-AVERAGE(Table2[1Y Return vs Nifty]))/_xlfn.STDEV.P(Table2[1Y Return vs Nifty])</f>
        <v>1.2282681753544751</v>
      </c>
      <c r="I27">
        <v>-22.5969259021652</v>
      </c>
      <c r="J27">
        <f>(Table2[[#This Row],[1M Return vs Nifty]]-AVERAGE(Table2[1M Return vs Nifty]))/_xlfn.STDEV.P(Table2[1M Return vs Nifty])</f>
        <v>-2.1586860995566455</v>
      </c>
      <c r="K27">
        <v>35.600029469684003</v>
      </c>
      <c r="L27">
        <f>(Table2[[#This Row],[6M Return vs Nifty]]-AVERAGE(Table2[6M Return vs Nifty]))/_xlfn.STDEV.P(Table2[6M Return vs Nifty])</f>
        <v>1.1019560759164932</v>
      </c>
      <c r="M27">
        <v>-3.8470628186781002</v>
      </c>
      <c r="N27">
        <f>(Table2[[#This Row],[1W Return vs Nifty]]-AVERAGE(Table2[1W Return vs Nifty]))/_xlfn.STDEV.P(Table2[1W Return vs Nifty])</f>
        <v>-0.7371748000920737</v>
      </c>
      <c r="O27">
        <v>612.29</v>
      </c>
      <c r="P27">
        <v>609.25309617226799</v>
      </c>
      <c r="Q27">
        <v>464.02399498508498</v>
      </c>
      <c r="R27">
        <v>27.3463386468467</v>
      </c>
      <c r="S27" s="1">
        <f>(Table2[[#This Row],[Close Price]]-Table2[[#This Row],[20D EMA]])/Table2[[#This Row],[20D EMA]]</f>
        <v>-9.2995149357330581E-2</v>
      </c>
      <c r="T27" s="1">
        <f>(Table2[[#This Row],[Close Price]]-Table2[[#This Row],[50D EMA]])/Table2[[#This Row],[50D EMA]]</f>
        <v>-8.8474061947198895E-2</v>
      </c>
      <c r="U27" s="1">
        <f>(Table2[[#This Row],[Close Price]]-Table2[[#This Row],[200D EMA]])/Table2[[#This Row],[200D EMA]]</f>
        <v>0.19681310880884623</v>
      </c>
      <c r="V27">
        <v>0.32131199657686799</v>
      </c>
      <c r="W27">
        <v>550.5</v>
      </c>
      <c r="X27">
        <v>564.25</v>
      </c>
      <c r="Y27">
        <v>548.45000000000005</v>
      </c>
      <c r="Z27">
        <v>595</v>
      </c>
      <c r="AA27">
        <v>548.45000000000005</v>
      </c>
      <c r="AB27">
        <v>617.6</v>
      </c>
      <c r="AC27" s="1">
        <f>(Table2[[#This Row],[Close Price]]/Table2[[#This Row],[Day Low]])-1</f>
        <v>8.8101725703906286E-3</v>
      </c>
      <c r="AD27" s="1">
        <f>(Table2[[#This Row],[Day High]]/Table2[[#This Row],[Close Price]])-1</f>
        <v>1.6025929593949773E-2</v>
      </c>
      <c r="AE27" s="1">
        <f>(Table2[[#This Row],[Close Price]]/Table2[[#This Row],[Current Week Low]])-1</f>
        <v>1.2580909836812815E-2</v>
      </c>
      <c r="AF27" s="1">
        <f>(Table2[[#This Row],[Current Week High]]/Table2[[#This Row],[Close Price]])-1</f>
        <v>7.1396416674169405E-2</v>
      </c>
      <c r="AG27" s="1">
        <f>(Table2[[#This Row],[Close Price]]/Table2[[#This Row],[Current Month Low]])-1</f>
        <v>1.2580909836812815E-2</v>
      </c>
      <c r="AH27" s="1">
        <f>(Table2[[#This Row],[Current Month High]]/Table2[[#This Row],[Close Price]])-1</f>
        <v>0.1120914738453227</v>
      </c>
      <c r="AI27">
        <v>34.7078419015035</v>
      </c>
      <c r="AJ27">
        <v>138.91159389115899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-0.02</v>
      </c>
      <c r="AM27" t="s">
        <v>3113</v>
      </c>
      <c r="AN27">
        <v>-10.54</v>
      </c>
      <c r="AO27" t="s">
        <v>3113</v>
      </c>
      <c r="AP27">
        <v>0.23407035808077001</v>
      </c>
      <c r="AQ27">
        <f>(Table2[[#This Row],[Sharpe Ratio]]-AVERAGE(Table2[Sharpe Ratio]))/_xlfn.STDEV.P(Table2[Sharpe Ratio])</f>
        <v>2.0274515884079203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1.4618149400301699</v>
      </c>
      <c r="AS27">
        <f>_xlfn.RANK.AVG(Table2[[#This Row],[1Y Return vs Nifty Z-Score]],Table2[1Y Return vs Nifty Z-Score])</f>
        <v>79</v>
      </c>
      <c r="AT27">
        <f>_xlfn.RANK.AVG(Table2[[#This Row],[6M Return vs Nifty Z-Score]],Table2[6M Return vs Nifty Z-Score])</f>
        <v>96</v>
      </c>
      <c r="AU27">
        <f>_xlfn.RANK.AVG(Table2[[#This Row],[Sharpe Ratio Z-Score]],Table2[Sharpe Ratio Z-Score])</f>
        <v>12</v>
      </c>
      <c r="AV27">
        <f>(Table2[[#This Row],[Rank 1Y]]+Table2[[#This Row],[Rank 6M]]+Table2[[#This Row],[Rank Sharpe]])/3</f>
        <v>62.333333333333336</v>
      </c>
    </row>
    <row r="28" spans="1:48" x14ac:dyDescent="0.3">
      <c r="A28" t="s">
        <v>293</v>
      </c>
      <c r="B28" t="s">
        <v>294</v>
      </c>
      <c r="C28" t="s">
        <v>3083</v>
      </c>
      <c r="D28" t="s">
        <v>295</v>
      </c>
      <c r="E28">
        <v>93014.275084224995</v>
      </c>
      <c r="F28">
        <v>10278.950000000001</v>
      </c>
      <c r="G28">
        <v>140.90931665046301</v>
      </c>
      <c r="H28">
        <f>(Table2[[#This Row],[1Y Return vs Nifty]]-AVERAGE(Table2[1Y Return vs Nifty]))/_xlfn.STDEV.P(Table2[1Y Return vs Nifty])</f>
        <v>1.6208201239183426</v>
      </c>
      <c r="I28">
        <v>-15.6153579540159</v>
      </c>
      <c r="J28">
        <f>(Table2[[#This Row],[1M Return vs Nifty]]-AVERAGE(Table2[1M Return vs Nifty]))/_xlfn.STDEV.P(Table2[1M Return vs Nifty])</f>
        <v>-1.4804359729922514</v>
      </c>
      <c r="K28">
        <v>37.696471671235003</v>
      </c>
      <c r="L28">
        <f>(Table2[[#This Row],[6M Return vs Nifty]]-AVERAGE(Table2[6M Return vs Nifty]))/_xlfn.STDEV.P(Table2[6M Return vs Nifty])</f>
        <v>1.1757575862780629</v>
      </c>
      <c r="M28">
        <v>-1.94628513878248</v>
      </c>
      <c r="N28">
        <f>(Table2[[#This Row],[1W Return vs Nifty]]-AVERAGE(Table2[1W Return vs Nifty]))/_xlfn.STDEV.P(Table2[1W Return vs Nifty])</f>
        <v>-0.34946568622618812</v>
      </c>
      <c r="O28">
        <v>10690.21</v>
      </c>
      <c r="P28">
        <v>10420.5751414031</v>
      </c>
      <c r="Q28">
        <v>8376.4551357951295</v>
      </c>
      <c r="R28">
        <v>33.720807382168502</v>
      </c>
      <c r="S28" s="1">
        <f>(Table2[[#This Row],[Close Price]]-Table2[[#This Row],[20D EMA]])/Table2[[#This Row],[20D EMA]]</f>
        <v>-3.8470712923319411E-2</v>
      </c>
      <c r="T28" s="1">
        <f>(Table2[[#This Row],[Close Price]]-Table2[[#This Row],[50D EMA]])/Table2[[#This Row],[50D EMA]]</f>
        <v>-1.3590914079242462E-2</v>
      </c>
      <c r="U28" s="1">
        <f>(Table2[[#This Row],[Close Price]]-Table2[[#This Row],[200D EMA]])/Table2[[#This Row],[200D EMA]]</f>
        <v>0.22712410361692675</v>
      </c>
      <c r="V28">
        <v>0.479327799912731</v>
      </c>
      <c r="W28">
        <v>10278.049999999999</v>
      </c>
      <c r="X28">
        <v>10444</v>
      </c>
      <c r="Y28">
        <v>10080.049999999999</v>
      </c>
      <c r="Z28">
        <v>10850</v>
      </c>
      <c r="AA28">
        <v>10080.049999999999</v>
      </c>
      <c r="AB28">
        <v>10919.95</v>
      </c>
      <c r="AC28" s="1">
        <f>(Table2[[#This Row],[Close Price]]/Table2[[#This Row],[Day Low]])-1</f>
        <v>8.7565248271914697E-5</v>
      </c>
      <c r="AD28" s="1">
        <f>(Table2[[#This Row],[Day High]]/Table2[[#This Row],[Close Price]])-1</f>
        <v>1.605708754298818E-2</v>
      </c>
      <c r="AE28" s="1">
        <f>(Table2[[#This Row],[Close Price]]/Table2[[#This Row],[Current Week Low]])-1</f>
        <v>1.9732044979935859E-2</v>
      </c>
      <c r="AF28" s="1">
        <f>(Table2[[#This Row],[Current Week High]]/Table2[[#This Row],[Close Price]])-1</f>
        <v>5.5555285316107206E-2</v>
      </c>
      <c r="AG28" s="1">
        <f>(Table2[[#This Row],[Close Price]]/Table2[[#This Row],[Current Month Low]])-1</f>
        <v>1.9732044979935859E-2</v>
      </c>
      <c r="AH28" s="1">
        <f>(Table2[[#This Row],[Current Month High]]/Table2[[#This Row],[Close Price]])-1</f>
        <v>6.2360455104850221E-2</v>
      </c>
      <c r="AI28">
        <v>29.3711906371759</v>
      </c>
      <c r="AJ28">
        <v>166.829774806931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7.0000000000000007E-2</v>
      </c>
      <c r="AM28" t="s">
        <v>3114</v>
      </c>
      <c r="AN28">
        <v>-4.13</v>
      </c>
      <c r="AO28" t="s">
        <v>3113</v>
      </c>
      <c r="AP28">
        <v>0.185415047863978</v>
      </c>
      <c r="AQ28">
        <f>(Table2[[#This Row],[Sharpe Ratio]]-AVERAGE(Table2[Sharpe Ratio]))/_xlfn.STDEV.P(Table2[Sharpe Ratio])</f>
        <v>1.4601332970139103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2.4268093479918758</v>
      </c>
      <c r="AS28">
        <f>_xlfn.RANK.AVG(Table2[[#This Row],[1Y Return vs Nifty Z-Score]],Table2[1Y Return vs Nifty Z-Score])</f>
        <v>47</v>
      </c>
      <c r="AT28">
        <f>_xlfn.RANK.AVG(Table2[[#This Row],[6M Return vs Nifty Z-Score]],Table2[6M Return vs Nifty Z-Score])</f>
        <v>88</v>
      </c>
      <c r="AU28">
        <f>_xlfn.RANK.AVG(Table2[[#This Row],[Sharpe Ratio Z-Score]],Table2[Sharpe Ratio Z-Score])</f>
        <v>55</v>
      </c>
      <c r="AV28">
        <f>(Table2[[#This Row],[Rank 1Y]]+Table2[[#This Row],[Rank 6M]]+Table2[[#This Row],[Rank Sharpe]])/3</f>
        <v>63.333333333333336</v>
      </c>
    </row>
    <row r="29" spans="1:48" x14ac:dyDescent="0.3">
      <c r="A29" t="s">
        <v>437</v>
      </c>
      <c r="B29" t="s">
        <v>438</v>
      </c>
      <c r="C29" t="s">
        <v>3080</v>
      </c>
      <c r="D29" t="s">
        <v>92</v>
      </c>
      <c r="E29">
        <v>51841.1015625</v>
      </c>
      <c r="F29">
        <v>1414.25</v>
      </c>
      <c r="G29">
        <v>130.436564546905</v>
      </c>
      <c r="H29">
        <f>(Table2[[#This Row],[1Y Return vs Nifty]]-AVERAGE(Table2[1Y Return vs Nifty]))/_xlfn.STDEV.P(Table2[1Y Return vs Nifty])</f>
        <v>1.4614187682914173</v>
      </c>
      <c r="I29">
        <v>-18.929049869138101</v>
      </c>
      <c r="J29">
        <f>(Table2[[#This Row],[1M Return vs Nifty]]-AVERAGE(Table2[1M Return vs Nifty]))/_xlfn.STDEV.P(Table2[1M Return vs Nifty])</f>
        <v>-1.8023567761010748</v>
      </c>
      <c r="K29">
        <v>36.837433604929103</v>
      </c>
      <c r="L29">
        <f>(Table2[[#This Row],[6M Return vs Nifty]]-AVERAGE(Table2[6M Return vs Nifty]))/_xlfn.STDEV.P(Table2[6M Return vs Nifty])</f>
        <v>1.1455166825676939</v>
      </c>
      <c r="M29">
        <v>-0.30513592389525301</v>
      </c>
      <c r="N29">
        <f>(Table2[[#This Row],[1W Return vs Nifty]]-AVERAGE(Table2[1W Return vs Nifty]))/_xlfn.STDEV.P(Table2[1W Return vs Nifty])</f>
        <v>-1.4714013500021692E-2</v>
      </c>
      <c r="O29">
        <v>1459.18</v>
      </c>
      <c r="P29">
        <v>1440.8507467890199</v>
      </c>
      <c r="Q29">
        <v>1089.2771546249801</v>
      </c>
      <c r="R29">
        <v>44.0521419811556</v>
      </c>
      <c r="S29" s="1">
        <f>(Table2[[#This Row],[Close Price]]-Table2[[#This Row],[20D EMA]])/Table2[[#This Row],[20D EMA]]</f>
        <v>-3.0791266327663526E-2</v>
      </c>
      <c r="T29" s="1">
        <f>(Table2[[#This Row],[Close Price]]-Table2[[#This Row],[50D EMA]])/Table2[[#This Row],[50D EMA]]</f>
        <v>-1.8461833641201561E-2</v>
      </c>
      <c r="U29" s="1">
        <f>(Table2[[#This Row],[Close Price]]-Table2[[#This Row],[200D EMA]])/Table2[[#This Row],[200D EMA]]</f>
        <v>0.29833807125689937</v>
      </c>
      <c r="V29">
        <v>0.40059618688583198</v>
      </c>
      <c r="W29">
        <v>1422.65</v>
      </c>
      <c r="X29">
        <v>1449.95</v>
      </c>
      <c r="Y29">
        <v>1327.05</v>
      </c>
      <c r="Z29">
        <v>1444</v>
      </c>
      <c r="AA29">
        <v>1327.05</v>
      </c>
      <c r="AB29">
        <v>1467.45</v>
      </c>
      <c r="AC29" s="1">
        <f>(Table2[[#This Row],[Close Price]]/Table2[[#This Row],[Day Low]])-1</f>
        <v>-5.9044740449162303E-3</v>
      </c>
      <c r="AD29" s="1">
        <f>(Table2[[#This Row],[Day High]]/Table2[[#This Row],[Close Price]])-1</f>
        <v>2.524306169347712E-2</v>
      </c>
      <c r="AE29" s="1">
        <f>(Table2[[#This Row],[Close Price]]/Table2[[#This Row],[Current Week Low]])-1</f>
        <v>6.5709656757469537E-2</v>
      </c>
      <c r="AF29" s="1">
        <f>(Table2[[#This Row],[Current Week High]]/Table2[[#This Row],[Close Price]])-1</f>
        <v>2.1035884744564193E-2</v>
      </c>
      <c r="AG29" s="1">
        <f>(Table2[[#This Row],[Close Price]]/Table2[[#This Row],[Current Month Low]])-1</f>
        <v>6.5709656757469537E-2</v>
      </c>
      <c r="AH29" s="1">
        <f>(Table2[[#This Row],[Current Month High]]/Table2[[#This Row],[Close Price]])-1</f>
        <v>3.7617111543220894E-2</v>
      </c>
      <c r="AI29">
        <v>26.901184373342701</v>
      </c>
      <c r="AJ29">
        <v>214.277777777777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</v>
      </c>
      <c r="AM29">
        <v>0</v>
      </c>
      <c r="AN29">
        <v>-3.65</v>
      </c>
      <c r="AO29" t="s">
        <v>3113</v>
      </c>
      <c r="AP29">
        <v>0.19747600236733201</v>
      </c>
      <c r="AQ29">
        <f>(Table2[[#This Row],[Sharpe Ratio]]-AVERAGE(Table2[Sharpe Ratio]))/_xlfn.STDEV.P(Table2[Sharpe Ratio])</f>
        <v>1.6007633756412216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2.3906280368992365</v>
      </c>
      <c r="AS29">
        <f>_xlfn.RANK.AVG(Table2[[#This Row],[1Y Return vs Nifty Z-Score]],Table2[1Y Return vs Nifty Z-Score])</f>
        <v>63</v>
      </c>
      <c r="AT29">
        <f>_xlfn.RANK.AVG(Table2[[#This Row],[6M Return vs Nifty Z-Score]],Table2[6M Return vs Nifty Z-Score])</f>
        <v>90</v>
      </c>
      <c r="AU29">
        <f>_xlfn.RANK.AVG(Table2[[#This Row],[Sharpe Ratio Z-Score]],Table2[Sharpe Ratio Z-Score])</f>
        <v>39</v>
      </c>
      <c r="AV29">
        <f>(Table2[[#This Row],[Rank 1Y]]+Table2[[#This Row],[Rank 6M]]+Table2[[#This Row],[Rank Sharpe]])/3</f>
        <v>64</v>
      </c>
    </row>
    <row r="30" spans="1:48" x14ac:dyDescent="0.3">
      <c r="A30" t="s">
        <v>1341</v>
      </c>
      <c r="B30" t="s">
        <v>1342</v>
      </c>
      <c r="C30" t="s">
        <v>3087</v>
      </c>
      <c r="D30" t="s">
        <v>1343</v>
      </c>
      <c r="E30">
        <v>8039.97853183999</v>
      </c>
      <c r="F30">
        <v>1292.8</v>
      </c>
      <c r="G30">
        <v>128.65489628633699</v>
      </c>
      <c r="H30">
        <f>(Table2[[#This Row],[1Y Return vs Nifty]]-AVERAGE(Table2[1Y Return vs Nifty]))/_xlfn.STDEV.P(Table2[1Y Return vs Nifty])</f>
        <v>1.4343007449482006</v>
      </c>
      <c r="I30">
        <v>-2.51634282029557</v>
      </c>
      <c r="J30">
        <f>(Table2[[#This Row],[1M Return vs Nifty]]-AVERAGE(Table2[1M Return vs Nifty]))/_xlfn.STDEV.P(Table2[1M Return vs Nifty])</f>
        <v>-0.20788391329771805</v>
      </c>
      <c r="K30">
        <v>71.966065030930807</v>
      </c>
      <c r="L30">
        <f>(Table2[[#This Row],[6M Return vs Nifty]]-AVERAGE(Table2[6M Return vs Nifty]))/_xlfn.STDEV.P(Table2[6M Return vs Nifty])</f>
        <v>2.3821575278320219</v>
      </c>
      <c r="M30">
        <v>-2.6224132304902898</v>
      </c>
      <c r="N30">
        <f>(Table2[[#This Row],[1W Return vs Nifty]]-AVERAGE(Table2[1W Return vs Nifty]))/_xlfn.STDEV.P(Table2[1W Return vs Nifty])</f>
        <v>-0.48737819754642964</v>
      </c>
      <c r="O30">
        <v>1281.8399999999999</v>
      </c>
      <c r="P30">
        <v>1205.0892620212101</v>
      </c>
      <c r="Q30">
        <v>896.70166368947696</v>
      </c>
      <c r="R30">
        <v>51.6419131931018</v>
      </c>
      <c r="S30" s="1">
        <f>(Table2[[#This Row],[Close Price]]-Table2[[#This Row],[20D EMA]])/Table2[[#This Row],[20D EMA]]</f>
        <v>8.5502090744554986E-3</v>
      </c>
      <c r="T30" s="1">
        <f>(Table2[[#This Row],[Close Price]]-Table2[[#This Row],[50D EMA]])/Table2[[#This Row],[50D EMA]]</f>
        <v>7.2783602628471639E-2</v>
      </c>
      <c r="U30" s="1">
        <f>(Table2[[#This Row],[Close Price]]-Table2[[#This Row],[200D EMA]])/Table2[[#This Row],[200D EMA]]</f>
        <v>0.44172811577127813</v>
      </c>
      <c r="V30">
        <v>0.70120167840068104</v>
      </c>
      <c r="W30">
        <v>1239</v>
      </c>
      <c r="X30">
        <v>1322.95</v>
      </c>
      <c r="Y30">
        <v>1203.7</v>
      </c>
      <c r="Z30">
        <v>1327.6</v>
      </c>
      <c r="AA30">
        <v>1203.7</v>
      </c>
      <c r="AB30">
        <v>1356.6</v>
      </c>
      <c r="AC30" s="1">
        <f>(Table2[[#This Row],[Close Price]]/Table2[[#This Row],[Day Low]])-1</f>
        <v>4.3422114608555162E-2</v>
      </c>
      <c r="AD30" s="1">
        <f>(Table2[[#This Row],[Day High]]/Table2[[#This Row],[Close Price]])-1</f>
        <v>2.3321472772277252E-2</v>
      </c>
      <c r="AE30" s="1">
        <f>(Table2[[#This Row],[Close Price]]/Table2[[#This Row],[Current Week Low]])-1</f>
        <v>7.402176622081913E-2</v>
      </c>
      <c r="AF30" s="1">
        <f>(Table2[[#This Row],[Current Week High]]/Table2[[#This Row],[Close Price]])-1</f>
        <v>2.6918316831683109E-2</v>
      </c>
      <c r="AG30" s="1">
        <f>(Table2[[#This Row],[Close Price]]/Table2[[#This Row],[Current Month Low]])-1</f>
        <v>7.402176622081913E-2</v>
      </c>
      <c r="AH30" s="1">
        <f>(Table2[[#This Row],[Current Month High]]/Table2[[#This Row],[Close Price]])-1</f>
        <v>4.9350247524752477E-2</v>
      </c>
      <c r="AI30">
        <v>8.6788366336633693</v>
      </c>
      <c r="AJ30">
        <v>196.88827649557899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</v>
      </c>
      <c r="AM30">
        <v>0</v>
      </c>
      <c r="AN30">
        <v>0.56000000000000005</v>
      </c>
      <c r="AO30" t="s">
        <v>3114</v>
      </c>
      <c r="AP30">
        <v>0.14849183732853199</v>
      </c>
      <c r="AQ30">
        <f>(Table2[[#This Row],[Sharpe Ratio]]-AVERAGE(Table2[Sharpe Ratio]))/_xlfn.STDEV.P(Table2[Sharpe Ratio])</f>
        <v>1.0296106547695867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4.1508068167056615</v>
      </c>
      <c r="AS30">
        <f>_xlfn.RANK.AVG(Table2[[#This Row],[1Y Return vs Nifty Z-Score]],Table2[1Y Return vs Nifty Z-Score])</f>
        <v>65</v>
      </c>
      <c r="AT30">
        <f>_xlfn.RANK.AVG(Table2[[#This Row],[6M Return vs Nifty Z-Score]],Table2[6M Return vs Nifty Z-Score])</f>
        <v>24</v>
      </c>
      <c r="AU30">
        <f>_xlfn.RANK.AVG(Table2[[#This Row],[Sharpe Ratio Z-Score]],Table2[Sharpe Ratio Z-Score])</f>
        <v>111</v>
      </c>
      <c r="AV30">
        <f>(Table2[[#This Row],[Rank 1Y]]+Table2[[#This Row],[Rank 6M]]+Table2[[#This Row],[Rank Sharpe]])/3</f>
        <v>66.666666666666671</v>
      </c>
    </row>
    <row r="31" spans="1:48" x14ac:dyDescent="0.3">
      <c r="A31" t="s">
        <v>917</v>
      </c>
      <c r="B31" t="s">
        <v>918</v>
      </c>
      <c r="C31" t="s">
        <v>3080</v>
      </c>
      <c r="D31" t="s">
        <v>260</v>
      </c>
      <c r="E31">
        <v>15799.596961589999</v>
      </c>
      <c r="F31">
        <v>1989.65</v>
      </c>
      <c r="G31">
        <v>104.575939027459</v>
      </c>
      <c r="H31">
        <f>(Table2[[#This Row],[1Y Return vs Nifty]]-AVERAGE(Table2[1Y Return vs Nifty]))/_xlfn.STDEV.P(Table2[1Y Return vs Nifty])</f>
        <v>1.0678050625149316</v>
      </c>
      <c r="I31">
        <v>-20.696578775901202</v>
      </c>
      <c r="J31">
        <f>(Table2[[#This Row],[1M Return vs Nifty]]-AVERAGE(Table2[1M Return vs Nifty]))/_xlfn.STDEV.P(Table2[1M Return vs Nifty])</f>
        <v>-1.9740698803237571</v>
      </c>
      <c r="K31">
        <v>85.152207243402003</v>
      </c>
      <c r="L31">
        <f>(Table2[[#This Row],[6M Return vs Nifty]]-AVERAGE(Table2[6M Return vs Nifty]))/_xlfn.STDEV.P(Table2[6M Return vs Nifty])</f>
        <v>2.8463521573824395</v>
      </c>
      <c r="M31">
        <v>-12.922841049802299</v>
      </c>
      <c r="N31">
        <f>(Table2[[#This Row],[1W Return vs Nifty]]-AVERAGE(Table2[1W Return vs Nifty]))/_xlfn.STDEV.P(Table2[1W Return vs Nifty])</f>
        <v>-2.5883970513054235</v>
      </c>
      <c r="O31">
        <v>2182.7199999999998</v>
      </c>
      <c r="P31">
        <v>2074.2229715152298</v>
      </c>
      <c r="Q31">
        <v>1468.09415236066</v>
      </c>
      <c r="R31">
        <v>33.940957617155</v>
      </c>
      <c r="S31" s="1">
        <f>(Table2[[#This Row],[Close Price]]-Table2[[#This Row],[20D EMA]])/Table2[[#This Row],[20D EMA]]</f>
        <v>-8.8453855739627496E-2</v>
      </c>
      <c r="T31" s="1">
        <f>(Table2[[#This Row],[Close Price]]-Table2[[#This Row],[50D EMA]])/Table2[[#This Row],[50D EMA]]</f>
        <v>-4.077332701288558E-2</v>
      </c>
      <c r="U31" s="1">
        <f>(Table2[[#This Row],[Close Price]]-Table2[[#This Row],[200D EMA]])/Table2[[#This Row],[200D EMA]]</f>
        <v>0.35526048979943886</v>
      </c>
      <c r="V31">
        <v>0.59199722639339303</v>
      </c>
      <c r="W31">
        <v>1987</v>
      </c>
      <c r="X31">
        <v>2044.35</v>
      </c>
      <c r="Y31">
        <v>1941.5</v>
      </c>
      <c r="Z31">
        <v>2205.3000000000002</v>
      </c>
      <c r="AA31">
        <v>1941.5</v>
      </c>
      <c r="AB31">
        <v>2472</v>
      </c>
      <c r="AC31" s="1">
        <f>(Table2[[#This Row],[Close Price]]/Table2[[#This Row],[Day Low]])-1</f>
        <v>1.333668847508962E-3</v>
      </c>
      <c r="AD31" s="1">
        <f>(Table2[[#This Row],[Day High]]/Table2[[#This Row],[Close Price]])-1</f>
        <v>2.7492272510240445E-2</v>
      </c>
      <c r="AE31" s="1">
        <f>(Table2[[#This Row],[Close Price]]/Table2[[#This Row],[Current Week Low]])-1</f>
        <v>2.4800412052536691E-2</v>
      </c>
      <c r="AF31" s="1">
        <f>(Table2[[#This Row],[Current Week High]]/Table2[[#This Row],[Close Price]])-1</f>
        <v>0.10838589701706325</v>
      </c>
      <c r="AG31" s="1">
        <f>(Table2[[#This Row],[Close Price]]/Table2[[#This Row],[Current Month Low]])-1</f>
        <v>2.4800412052536691E-2</v>
      </c>
      <c r="AH31" s="1">
        <f>(Table2[[#This Row],[Current Month High]]/Table2[[#This Row],[Close Price]])-1</f>
        <v>0.2424295730404844</v>
      </c>
      <c r="AI31">
        <v>34.898097655366499</v>
      </c>
      <c r="AJ31">
        <v>161.07466211783199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7.0000000000000007E-2</v>
      </c>
      <c r="AM31" t="s">
        <v>3114</v>
      </c>
      <c r="AN31">
        <v>-10.33</v>
      </c>
      <c r="AO31" t="s">
        <v>3113</v>
      </c>
      <c r="AP31">
        <v>0.15304432273011201</v>
      </c>
      <c r="AQ31">
        <f>(Table2[[#This Row],[Sharpe Ratio]]-AVERAGE(Table2[Sharpe Ratio]))/_xlfn.STDEV.P(Table2[Sharpe Ratio])</f>
        <v>1.0826923888724596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0.43438267714065004</v>
      </c>
      <c r="AS31">
        <f>_xlfn.RANK.AVG(Table2[[#This Row],[1Y Return vs Nifty Z-Score]],Table2[1Y Return vs Nifty Z-Score])</f>
        <v>93</v>
      </c>
      <c r="AT31">
        <f>_xlfn.RANK.AVG(Table2[[#This Row],[6M Return vs Nifty Z-Score]],Table2[6M Return vs Nifty Z-Score])</f>
        <v>11</v>
      </c>
      <c r="AU31">
        <f>_xlfn.RANK.AVG(Table2[[#This Row],[Sharpe Ratio Z-Score]],Table2[Sharpe Ratio Z-Score])</f>
        <v>105</v>
      </c>
      <c r="AV31">
        <f>(Table2[[#This Row],[Rank 1Y]]+Table2[[#This Row],[Rank 6M]]+Table2[[#This Row],[Rank Sharpe]])/3</f>
        <v>69.666666666666671</v>
      </c>
    </row>
    <row r="32" spans="1:48" x14ac:dyDescent="0.3">
      <c r="A32" t="s">
        <v>1279</v>
      </c>
      <c r="B32" t="s">
        <v>1280</v>
      </c>
      <c r="C32" t="s">
        <v>3085</v>
      </c>
      <c r="D32" t="s">
        <v>1173</v>
      </c>
      <c r="E32">
        <v>8609.4575865000006</v>
      </c>
      <c r="F32">
        <v>673.5</v>
      </c>
      <c r="G32">
        <v>86.387989853437901</v>
      </c>
      <c r="H32">
        <f>(Table2[[#This Row],[1Y Return vs Nifty]]-AVERAGE(Table2[1Y Return vs Nifty]))/_xlfn.STDEV.P(Table2[1Y Return vs Nifty])</f>
        <v>0.7909739367760138</v>
      </c>
      <c r="I32">
        <v>42.002155575846302</v>
      </c>
      <c r="J32">
        <f>(Table2[[#This Row],[1M Return vs Nifty]]-AVERAGE(Table2[1M Return vs Nifty]))/_xlfn.STDEV.P(Table2[1M Return vs Nifty])</f>
        <v>4.1170295439499656</v>
      </c>
      <c r="K32">
        <v>51.223213571344601</v>
      </c>
      <c r="L32">
        <f>(Table2[[#This Row],[6M Return vs Nifty]]-AVERAGE(Table2[6M Return vs Nifty]))/_xlfn.STDEV.P(Table2[6M Return vs Nifty])</f>
        <v>1.6519424206420432</v>
      </c>
      <c r="M32">
        <v>3.6671515874572198</v>
      </c>
      <c r="N32">
        <f>(Table2[[#This Row],[1W Return vs Nifty]]-AVERAGE(Table2[1W Return vs Nifty]))/_xlfn.STDEV.P(Table2[1W Return vs Nifty])</f>
        <v>0.795529123999133</v>
      </c>
      <c r="O32">
        <v>593.11</v>
      </c>
      <c r="P32">
        <v>533.73380710068295</v>
      </c>
      <c r="Q32">
        <v>438.96336967490703</v>
      </c>
      <c r="R32">
        <v>74.967970825440503</v>
      </c>
      <c r="S32" s="1">
        <f>(Table2[[#This Row],[Close Price]]-Table2[[#This Row],[20D EMA]])/Table2[[#This Row],[20D EMA]]</f>
        <v>0.1355397818279914</v>
      </c>
      <c r="T32" s="1">
        <f>(Table2[[#This Row],[Close Price]]-Table2[[#This Row],[50D EMA]])/Table2[[#This Row],[50D EMA]]</f>
        <v>0.26186498033269928</v>
      </c>
      <c r="U32" s="1">
        <f>(Table2[[#This Row],[Close Price]]-Table2[[#This Row],[200D EMA]])/Table2[[#This Row],[200D EMA]]</f>
        <v>0.53429658720450646</v>
      </c>
      <c r="V32">
        <v>1.4869788542733899</v>
      </c>
      <c r="W32">
        <v>677</v>
      </c>
      <c r="X32">
        <v>715</v>
      </c>
      <c r="Y32">
        <v>577</v>
      </c>
      <c r="Z32">
        <v>682.9</v>
      </c>
      <c r="AA32">
        <v>577</v>
      </c>
      <c r="AB32">
        <v>682.9</v>
      </c>
      <c r="AC32" s="1">
        <f>(Table2[[#This Row],[Close Price]]/Table2[[#This Row],[Day Low]])-1</f>
        <v>-5.1698670605613284E-3</v>
      </c>
      <c r="AD32" s="1">
        <f>(Table2[[#This Row],[Day High]]/Table2[[#This Row],[Close Price]])-1</f>
        <v>6.161841128433565E-2</v>
      </c>
      <c r="AE32" s="1">
        <f>(Table2[[#This Row],[Close Price]]/Table2[[#This Row],[Current Week Low]])-1</f>
        <v>0.16724436741767756</v>
      </c>
      <c r="AF32" s="1">
        <f>(Table2[[#This Row],[Current Week High]]/Table2[[#This Row],[Close Price]])-1</f>
        <v>1.3956941351150665E-2</v>
      </c>
      <c r="AG32" s="1">
        <f>(Table2[[#This Row],[Close Price]]/Table2[[#This Row],[Current Month Low]])-1</f>
        <v>0.16724436741767756</v>
      </c>
      <c r="AH32" s="1">
        <f>(Table2[[#This Row],[Current Month High]]/Table2[[#This Row],[Close Price]])-1</f>
        <v>1.3956941351150665E-2</v>
      </c>
      <c r="AI32">
        <v>1.39569413511506</v>
      </c>
      <c r="AJ32">
        <v>135.98458304134499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0.41</v>
      </c>
      <c r="AM32" t="s">
        <v>3114</v>
      </c>
      <c r="AN32">
        <v>17.91</v>
      </c>
      <c r="AO32" t="s">
        <v>3114</v>
      </c>
      <c r="AP32">
        <v>0.18965237491321801</v>
      </c>
      <c r="AQ32">
        <f>(Table2[[#This Row],[Sharpe Ratio]]-AVERAGE(Table2[Sharpe Ratio]))/_xlfn.STDEV.P(Table2[Sharpe Ratio])</f>
        <v>1.5095403017363429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8.8650153271034995</v>
      </c>
      <c r="AS32">
        <f>_xlfn.RANK.AVG(Table2[[#This Row],[1Y Return vs Nifty Z-Score]],Table2[1Y Return vs Nifty Z-Score])</f>
        <v>118</v>
      </c>
      <c r="AT32">
        <f>_xlfn.RANK.AVG(Table2[[#This Row],[6M Return vs Nifty Z-Score]],Table2[6M Return vs Nifty Z-Score])</f>
        <v>47</v>
      </c>
      <c r="AU32">
        <f>_xlfn.RANK.AVG(Table2[[#This Row],[Sharpe Ratio Z-Score]],Table2[Sharpe Ratio Z-Score])</f>
        <v>47</v>
      </c>
      <c r="AV32">
        <f>(Table2[[#This Row],[Rank 1Y]]+Table2[[#This Row],[Rank 6M]]+Table2[[#This Row],[Rank Sharpe]])/3</f>
        <v>70.666666666666671</v>
      </c>
    </row>
    <row r="33" spans="1:48" x14ac:dyDescent="0.3">
      <c r="A33" t="s">
        <v>1384</v>
      </c>
      <c r="B33" t="s">
        <v>1385</v>
      </c>
      <c r="C33" t="s">
        <v>3069</v>
      </c>
      <c r="D33" t="s">
        <v>529</v>
      </c>
      <c r="E33">
        <v>7683.0697650000002</v>
      </c>
      <c r="F33">
        <v>385.35</v>
      </c>
      <c r="G33">
        <v>94.914030706612806</v>
      </c>
      <c r="H33">
        <f>(Table2[[#This Row],[1Y Return vs Nifty]]-AVERAGE(Table2[1Y Return vs Nifty]))/_xlfn.STDEV.P(Table2[1Y Return vs Nifty])</f>
        <v>0.92074521911782536</v>
      </c>
      <c r="I33">
        <v>-2.13533529168464</v>
      </c>
      <c r="J33">
        <f>(Table2[[#This Row],[1M Return vs Nifty]]-AVERAGE(Table2[1M Return vs Nifty]))/_xlfn.STDEV.P(Table2[1M Return vs Nifty])</f>
        <v>-0.17086953394603491</v>
      </c>
      <c r="K33">
        <v>28.144505097764199</v>
      </c>
      <c r="L33">
        <f>(Table2[[#This Row],[6M Return vs Nifty]]-AVERAGE(Table2[6M Return vs Nifty]))/_xlfn.STDEV.P(Table2[6M Return vs Nifty])</f>
        <v>0.83949763142510503</v>
      </c>
      <c r="M33">
        <v>-0.358262911357703</v>
      </c>
      <c r="N33">
        <f>(Table2[[#This Row],[1W Return vs Nifty]]-AVERAGE(Table2[1W Return vs Nifty]))/_xlfn.STDEV.P(Table2[1W Return vs Nifty])</f>
        <v>-2.5550534493135213E-2</v>
      </c>
      <c r="O33">
        <v>387.54</v>
      </c>
      <c r="P33">
        <v>374.96335160510301</v>
      </c>
      <c r="Q33">
        <v>305.362493687886</v>
      </c>
      <c r="R33">
        <v>44.759735368249402</v>
      </c>
      <c r="S33" s="1">
        <f>(Table2[[#This Row],[Close Price]]-Table2[[#This Row],[20D EMA]])/Table2[[#This Row],[20D EMA]]</f>
        <v>-5.6510295711410374E-3</v>
      </c>
      <c r="T33" s="1">
        <f>(Table2[[#This Row],[Close Price]]-Table2[[#This Row],[50D EMA]])/Table2[[#This Row],[50D EMA]]</f>
        <v>2.7700436190456895E-2</v>
      </c>
      <c r="U33" s="1">
        <f>(Table2[[#This Row],[Close Price]]-Table2[[#This Row],[200D EMA]])/Table2[[#This Row],[200D EMA]]</f>
        <v>0.26194279901928635</v>
      </c>
      <c r="V33">
        <v>0.85210048753527201</v>
      </c>
      <c r="W33">
        <v>384.6</v>
      </c>
      <c r="X33">
        <v>390</v>
      </c>
      <c r="Y33">
        <v>378.3</v>
      </c>
      <c r="Z33">
        <v>390.85</v>
      </c>
      <c r="AA33">
        <v>378.3</v>
      </c>
      <c r="AB33">
        <v>403.55</v>
      </c>
      <c r="AC33" s="1">
        <f>(Table2[[#This Row],[Close Price]]/Table2[[#This Row],[Day Low]])-1</f>
        <v>1.9500780031200815E-3</v>
      </c>
      <c r="AD33" s="1">
        <f>(Table2[[#This Row],[Day High]]/Table2[[#This Row],[Close Price]])-1</f>
        <v>1.2066952121448038E-2</v>
      </c>
      <c r="AE33" s="1">
        <f>(Table2[[#This Row],[Close Price]]/Table2[[#This Row],[Current Week Low]])-1</f>
        <v>1.863600317208558E-2</v>
      </c>
      <c r="AF33" s="1">
        <f>(Table2[[#This Row],[Current Week High]]/Table2[[#This Row],[Close Price]])-1</f>
        <v>1.4272739068379448E-2</v>
      </c>
      <c r="AG33" s="1">
        <f>(Table2[[#This Row],[Close Price]]/Table2[[#This Row],[Current Month Low]])-1</f>
        <v>1.863600317208558E-2</v>
      </c>
      <c r="AH33" s="1">
        <f>(Table2[[#This Row],[Current Month High]]/Table2[[#This Row],[Close Price]])-1</f>
        <v>4.722979109900094E-2</v>
      </c>
      <c r="AI33">
        <v>17.088361230050499</v>
      </c>
      <c r="AJ33">
        <v>119.13562695479099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0.06</v>
      </c>
      <c r="AM33" t="s">
        <v>3114</v>
      </c>
      <c r="AN33">
        <v>3.31</v>
      </c>
      <c r="AO33" t="s">
        <v>3114</v>
      </c>
      <c r="AP33">
        <v>0.323388683856146</v>
      </c>
      <c r="AQ33">
        <f>(Table2[[#This Row],[Sharpe Ratio]]-AVERAGE(Table2[Sharpe Ratio]))/_xlfn.STDEV.P(Table2[Sharpe Ratio])</f>
        <v>3.0688984467936242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4.6327212288973847</v>
      </c>
      <c r="AS33">
        <f>_xlfn.RANK.AVG(Table2[[#This Row],[1Y Return vs Nifty Z-Score]],Table2[1Y Return vs Nifty Z-Score])</f>
        <v>105</v>
      </c>
      <c r="AT33">
        <f>_xlfn.RANK.AVG(Table2[[#This Row],[6M Return vs Nifty Z-Score]],Table2[6M Return vs Nifty Z-Score])</f>
        <v>121</v>
      </c>
      <c r="AU33">
        <f>_xlfn.RANK.AVG(Table2[[#This Row],[Sharpe Ratio Z-Score]],Table2[Sharpe Ratio Z-Score])</f>
        <v>1</v>
      </c>
      <c r="AV33">
        <f>(Table2[[#This Row],[Rank 1Y]]+Table2[[#This Row],[Rank 6M]]+Table2[[#This Row],[Rank Sharpe]])/3</f>
        <v>75.666666666666671</v>
      </c>
    </row>
    <row r="34" spans="1:48" x14ac:dyDescent="0.3">
      <c r="A34" t="s">
        <v>359</v>
      </c>
      <c r="B34" t="s">
        <v>360</v>
      </c>
      <c r="C34" t="s">
        <v>3082</v>
      </c>
      <c r="D34" t="s">
        <v>138</v>
      </c>
      <c r="E34">
        <v>66903.810052600005</v>
      </c>
      <c r="F34">
        <v>1669</v>
      </c>
      <c r="G34">
        <v>154.24379385417299</v>
      </c>
      <c r="H34">
        <f>(Table2[[#This Row],[1Y Return vs Nifty]]-AVERAGE(Table2[1Y Return vs Nifty]))/_xlfn.STDEV.P(Table2[1Y Return vs Nifty])</f>
        <v>1.8237785938438913</v>
      </c>
      <c r="I34">
        <v>-8.5156061964957797</v>
      </c>
      <c r="J34">
        <f>(Table2[[#This Row],[1M Return vs Nifty]]-AVERAGE(Table2[1M Return vs Nifty]))/_xlfn.STDEV.P(Table2[1M Return vs Nifty])</f>
        <v>-0.79070444507805449</v>
      </c>
      <c r="K34">
        <v>26.608768537355601</v>
      </c>
      <c r="L34">
        <f>(Table2[[#This Row],[6M Return vs Nifty]]-AVERAGE(Table2[6M Return vs Nifty]))/_xlfn.STDEV.P(Table2[6M Return vs Nifty])</f>
        <v>0.78543476358558839</v>
      </c>
      <c r="M34">
        <v>-4.9594321298787998</v>
      </c>
      <c r="N34">
        <f>(Table2[[#This Row],[1W Return vs Nifty]]-AVERAGE(Table2[1W Return vs Nifty]))/_xlfn.STDEV.P(Table2[1W Return vs Nifty])</f>
        <v>-0.96406915207168664</v>
      </c>
      <c r="O34">
        <v>1750.43</v>
      </c>
      <c r="P34">
        <v>1731.0902170383999</v>
      </c>
      <c r="Q34">
        <v>1368.9166083387199</v>
      </c>
      <c r="R34">
        <v>36.330908742986701</v>
      </c>
      <c r="S34" s="1">
        <f>(Table2[[#This Row],[Close Price]]-Table2[[#This Row],[20D EMA]])/Table2[[#This Row],[20D EMA]]</f>
        <v>-4.651999794336252E-2</v>
      </c>
      <c r="T34" s="1">
        <f>(Table2[[#This Row],[Close Price]]-Table2[[#This Row],[50D EMA]])/Table2[[#This Row],[50D EMA]]</f>
        <v>-3.5867695644786042E-2</v>
      </c>
      <c r="U34" s="1">
        <f>(Table2[[#This Row],[Close Price]]-Table2[[#This Row],[200D EMA]])/Table2[[#This Row],[200D EMA]]</f>
        <v>0.21921232442745592</v>
      </c>
      <c r="V34">
        <v>0.90685424132959602</v>
      </c>
      <c r="W34">
        <v>1666.6</v>
      </c>
      <c r="X34">
        <v>1708</v>
      </c>
      <c r="Y34">
        <v>1592.35</v>
      </c>
      <c r="Z34">
        <v>1714.75</v>
      </c>
      <c r="AA34">
        <v>1592.35</v>
      </c>
      <c r="AB34">
        <v>1820</v>
      </c>
      <c r="AC34" s="1">
        <f>(Table2[[#This Row],[Close Price]]/Table2[[#This Row],[Day Low]])-1</f>
        <v>1.4400576023041456E-3</v>
      </c>
      <c r="AD34" s="1">
        <f>(Table2[[#This Row],[Day High]]/Table2[[#This Row],[Close Price]])-1</f>
        <v>2.3367285799880122E-2</v>
      </c>
      <c r="AE34" s="1">
        <f>(Table2[[#This Row],[Close Price]]/Table2[[#This Row],[Current Week Low]])-1</f>
        <v>4.813640217288917E-2</v>
      </c>
      <c r="AF34" s="1">
        <f>(Table2[[#This Row],[Current Week High]]/Table2[[#This Row],[Close Price]])-1</f>
        <v>2.7411623726782519E-2</v>
      </c>
      <c r="AG34" s="1">
        <f>(Table2[[#This Row],[Close Price]]/Table2[[#This Row],[Current Month Low]])-1</f>
        <v>4.813640217288917E-2</v>
      </c>
      <c r="AH34" s="1">
        <f>(Table2[[#This Row],[Current Month High]]/Table2[[#This Row],[Close Price]])-1</f>
        <v>9.0473337327741099E-2</v>
      </c>
      <c r="AI34">
        <v>24.313960455362398</v>
      </c>
      <c r="AJ34">
        <v>207.36648250460399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0.04</v>
      </c>
      <c r="AM34" t="s">
        <v>3114</v>
      </c>
      <c r="AN34">
        <v>-5.29</v>
      </c>
      <c r="AO34" t="s">
        <v>3113</v>
      </c>
      <c r="AP34">
        <v>0.179519700951801</v>
      </c>
      <c r="AQ34">
        <f>(Table2[[#This Row],[Sharpe Ratio]]-AVERAGE(Table2[Sharpe Ratio]))/_xlfn.STDEV.P(Table2[Sharpe Ratio])</f>
        <v>1.3913938701663773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2.2458336304461159</v>
      </c>
      <c r="AS34">
        <f>_xlfn.RANK.AVG(Table2[[#This Row],[1Y Return vs Nifty Z-Score]],Table2[1Y Return vs Nifty Z-Score])</f>
        <v>37</v>
      </c>
      <c r="AT34">
        <f>_xlfn.RANK.AVG(Table2[[#This Row],[6M Return vs Nifty Z-Score]],Table2[6M Return vs Nifty Z-Score])</f>
        <v>130</v>
      </c>
      <c r="AU34">
        <f>_xlfn.RANK.AVG(Table2[[#This Row],[Sharpe Ratio Z-Score]],Table2[Sharpe Ratio Z-Score])</f>
        <v>64</v>
      </c>
      <c r="AV34">
        <f>(Table2[[#This Row],[Rank 1Y]]+Table2[[#This Row],[Rank 6M]]+Table2[[#This Row],[Rank Sharpe]])/3</f>
        <v>77</v>
      </c>
    </row>
    <row r="35" spans="1:48" x14ac:dyDescent="0.3">
      <c r="A35" t="s">
        <v>318</v>
      </c>
      <c r="B35" t="s">
        <v>319</v>
      </c>
      <c r="C35" t="s">
        <v>3074</v>
      </c>
      <c r="D35" t="s">
        <v>89</v>
      </c>
      <c r="E35">
        <v>83982.97683616</v>
      </c>
      <c r="F35">
        <v>1747.4</v>
      </c>
      <c r="G35">
        <v>142.51485953016001</v>
      </c>
      <c r="H35">
        <f>(Table2[[#This Row],[1Y Return vs Nifty]]-AVERAGE(Table2[1Y Return vs Nifty]))/_xlfn.STDEV.P(Table2[1Y Return vs Nifty])</f>
        <v>1.6452574169059146</v>
      </c>
      <c r="I35">
        <v>17.516803436295099</v>
      </c>
      <c r="J35">
        <f>(Table2[[#This Row],[1M Return vs Nifty]]-AVERAGE(Table2[1M Return vs Nifty]))/_xlfn.STDEV.P(Table2[1M Return vs Nifty])</f>
        <v>1.7383098478927697</v>
      </c>
      <c r="K35">
        <v>34.050344193301903</v>
      </c>
      <c r="L35">
        <f>(Table2[[#This Row],[6M Return vs Nifty]]-AVERAGE(Table2[6M Return vs Nifty]))/_xlfn.STDEV.P(Table2[6M Return vs Nifty])</f>
        <v>1.0474021683976154</v>
      </c>
      <c r="M35">
        <v>0.15055940716475</v>
      </c>
      <c r="N35">
        <f>(Table2[[#This Row],[1W Return vs Nifty]]-AVERAGE(Table2[1W Return vs Nifty]))/_xlfn.STDEV.P(Table2[1W Return vs Nifty])</f>
        <v>7.8235958959565075E-2</v>
      </c>
      <c r="O35">
        <v>1664.12</v>
      </c>
      <c r="P35">
        <v>1571.31034737348</v>
      </c>
      <c r="Q35">
        <v>1269.2703501651199</v>
      </c>
      <c r="R35">
        <v>59.898501814360102</v>
      </c>
      <c r="S35" s="1">
        <f>(Table2[[#This Row],[Close Price]]-Table2[[#This Row],[20D EMA]])/Table2[[#This Row],[20D EMA]]</f>
        <v>5.0044467947023177E-2</v>
      </c>
      <c r="T35" s="1">
        <f>(Table2[[#This Row],[Close Price]]-Table2[[#This Row],[50D EMA]])/Table2[[#This Row],[50D EMA]]</f>
        <v>0.11206548274875318</v>
      </c>
      <c r="U35" s="1">
        <f>(Table2[[#This Row],[Close Price]]-Table2[[#This Row],[200D EMA]])/Table2[[#This Row],[200D EMA]]</f>
        <v>0.37669646168972598</v>
      </c>
      <c r="V35">
        <v>1.8694814473689001</v>
      </c>
      <c r="W35">
        <v>1755.05</v>
      </c>
      <c r="X35">
        <v>1850</v>
      </c>
      <c r="Y35">
        <v>1732</v>
      </c>
      <c r="Z35">
        <v>1828.95</v>
      </c>
      <c r="AA35">
        <v>1732</v>
      </c>
      <c r="AB35">
        <v>1896</v>
      </c>
      <c r="AC35" s="1">
        <f>(Table2[[#This Row],[Close Price]]/Table2[[#This Row],[Day Low]])-1</f>
        <v>-4.3588501752086506E-3</v>
      </c>
      <c r="AD35" s="1">
        <f>(Table2[[#This Row],[Day High]]/Table2[[#This Row],[Close Price]])-1</f>
        <v>5.8715806340849275E-2</v>
      </c>
      <c r="AE35" s="1">
        <f>(Table2[[#This Row],[Close Price]]/Table2[[#This Row],[Current Week Low]])-1</f>
        <v>8.8914549653580366E-3</v>
      </c>
      <c r="AF35" s="1">
        <f>(Table2[[#This Row],[Current Week High]]/Table2[[#This Row],[Close Price]])-1</f>
        <v>4.6669337301133096E-2</v>
      </c>
      <c r="AG35" s="1">
        <f>(Table2[[#This Row],[Close Price]]/Table2[[#This Row],[Current Month Low]])-1</f>
        <v>8.8914549653580366E-3</v>
      </c>
      <c r="AH35" s="1">
        <f>(Table2[[#This Row],[Current Month High]]/Table2[[#This Row],[Close Price]])-1</f>
        <v>8.5040631795810784E-2</v>
      </c>
      <c r="AI35">
        <v>9.19079775666704</v>
      </c>
      <c r="AJ35">
        <v>181.158487530168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0.18</v>
      </c>
      <c r="AM35" t="s">
        <v>3114</v>
      </c>
      <c r="AN35">
        <v>17.04</v>
      </c>
      <c r="AO35" t="s">
        <v>3114</v>
      </c>
      <c r="AP35">
        <v>0.157203379537348</v>
      </c>
      <c r="AQ35">
        <f>(Table2[[#This Row],[Sharpe Ratio]]-AVERAGE(Table2[Sharpe Ratio]))/_xlfn.STDEV.P(Table2[Sharpe Ratio])</f>
        <v>1.1311867667970592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5.640392158952924</v>
      </c>
      <c r="AS35">
        <f>_xlfn.RANK.AVG(Table2[[#This Row],[1Y Return vs Nifty Z-Score]],Table2[1Y Return vs Nifty Z-Score])</f>
        <v>46</v>
      </c>
      <c r="AT35">
        <f>_xlfn.RANK.AVG(Table2[[#This Row],[6M Return vs Nifty Z-Score]],Table2[6M Return vs Nifty Z-Score])</f>
        <v>103</v>
      </c>
      <c r="AU35">
        <f>_xlfn.RANK.AVG(Table2[[#This Row],[Sharpe Ratio Z-Score]],Table2[Sharpe Ratio Z-Score])</f>
        <v>93</v>
      </c>
      <c r="AV35">
        <f>(Table2[[#This Row],[Rank 1Y]]+Table2[[#This Row],[Rank 6M]]+Table2[[#This Row],[Rank Sharpe]])/3</f>
        <v>80.666666666666671</v>
      </c>
    </row>
    <row r="36" spans="1:48" x14ac:dyDescent="0.3">
      <c r="A36" t="s">
        <v>1497</v>
      </c>
      <c r="B36" t="s">
        <v>1498</v>
      </c>
      <c r="C36" t="s">
        <v>3075</v>
      </c>
      <c r="D36" t="s">
        <v>210</v>
      </c>
      <c r="E36">
        <v>6500.2745503799997</v>
      </c>
      <c r="F36">
        <v>2264.6</v>
      </c>
      <c r="G36">
        <v>133.80503018034099</v>
      </c>
      <c r="H36">
        <f>(Table2[[#This Row],[1Y Return vs Nifty]]-AVERAGE(Table2[1Y Return vs Nifty]))/_xlfn.STDEV.P(Table2[1Y Return vs Nifty])</f>
        <v>1.512688767145872</v>
      </c>
      <c r="I36">
        <v>-10.750610109352699</v>
      </c>
      <c r="J36">
        <f>(Table2[[#This Row],[1M Return vs Nifty]]-AVERAGE(Table2[1M Return vs Nifty]))/_xlfn.STDEV.P(Table2[1M Return vs Nifty])</f>
        <v>-1.007832130151858</v>
      </c>
      <c r="K36">
        <v>52.079845569299003</v>
      </c>
      <c r="L36">
        <f>(Table2[[#This Row],[6M Return vs Nifty]]-AVERAGE(Table2[6M Return vs Nifty]))/_xlfn.STDEV.P(Table2[6M Return vs Nifty])</f>
        <v>1.6820986230054149</v>
      </c>
      <c r="M36">
        <v>-5.5456061413326196</v>
      </c>
      <c r="N36">
        <f>(Table2[[#This Row],[1W Return vs Nifty]]-AVERAGE(Table2[1W Return vs Nifty]))/_xlfn.STDEV.P(Table2[1W Return vs Nifty])</f>
        <v>-1.0836333751556047</v>
      </c>
      <c r="O36">
        <v>2377.87</v>
      </c>
      <c r="P36">
        <v>2204.0414579442099</v>
      </c>
      <c r="Q36">
        <v>1638.4518866815099</v>
      </c>
      <c r="R36">
        <v>27.120229904428101</v>
      </c>
      <c r="S36" s="1">
        <f>(Table2[[#This Row],[Close Price]]-Table2[[#This Row],[20D EMA]])/Table2[[#This Row],[20D EMA]]</f>
        <v>-4.7635068359498198E-2</v>
      </c>
      <c r="T36" s="1">
        <f>(Table2[[#This Row],[Close Price]]-Table2[[#This Row],[50D EMA]])/Table2[[#This Row],[50D EMA]]</f>
        <v>2.7476135640513384E-2</v>
      </c>
      <c r="U36" s="1">
        <f>(Table2[[#This Row],[Close Price]]-Table2[[#This Row],[200D EMA]])/Table2[[#This Row],[200D EMA]]</f>
        <v>0.3821583767019725</v>
      </c>
      <c r="V36">
        <v>0.414806951293759</v>
      </c>
      <c r="W36">
        <v>2269.25</v>
      </c>
      <c r="X36">
        <v>2330</v>
      </c>
      <c r="Y36">
        <v>2200.0500000000002</v>
      </c>
      <c r="Z36">
        <v>2373.75</v>
      </c>
      <c r="AA36">
        <v>2200.0500000000002</v>
      </c>
      <c r="AB36">
        <v>2510</v>
      </c>
      <c r="AC36" s="1">
        <f>(Table2[[#This Row],[Close Price]]/Table2[[#This Row],[Day Low]])-1</f>
        <v>-2.0491351768205934E-3</v>
      </c>
      <c r="AD36" s="1">
        <f>(Table2[[#This Row],[Day High]]/Table2[[#This Row],[Close Price]])-1</f>
        <v>2.8879272277664958E-2</v>
      </c>
      <c r="AE36" s="1">
        <f>(Table2[[#This Row],[Close Price]]/Table2[[#This Row],[Current Week Low]])-1</f>
        <v>2.9340242267221095E-2</v>
      </c>
      <c r="AF36" s="1">
        <f>(Table2[[#This Row],[Current Week High]]/Table2[[#This Row],[Close Price]])-1</f>
        <v>4.8198357325797136E-2</v>
      </c>
      <c r="AG36" s="1">
        <f>(Table2[[#This Row],[Close Price]]/Table2[[#This Row],[Current Month Low]])-1</f>
        <v>2.9340242267221095E-2</v>
      </c>
      <c r="AH36" s="1">
        <f>(Table2[[#This Row],[Current Month High]]/Table2[[#This Row],[Close Price]])-1</f>
        <v>0.10836350790426574</v>
      </c>
      <c r="AI36">
        <v>30.358562218493301</v>
      </c>
      <c r="AJ36">
        <v>181.31677018633499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</v>
      </c>
      <c r="AM36" t="s">
        <v>3114</v>
      </c>
      <c r="AN36">
        <v>-5.71</v>
      </c>
      <c r="AO36" t="s">
        <v>3113</v>
      </c>
      <c r="AP36">
        <v>0.13163119740706999</v>
      </c>
      <c r="AQ36">
        <f>(Table2[[#This Row],[Sharpe Ratio]]-AVERAGE(Table2[Sharpe Ratio]))/_xlfn.STDEV.P(Table2[Sharpe Ratio])</f>
        <v>0.83301650318708897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1.9363383880309133</v>
      </c>
      <c r="AS36">
        <f>_xlfn.RANK.AVG(Table2[[#This Row],[1Y Return vs Nifty Z-Score]],Table2[1Y Return vs Nifty Z-Score])</f>
        <v>57</v>
      </c>
      <c r="AT36">
        <f>_xlfn.RANK.AVG(Table2[[#This Row],[6M Return vs Nifty Z-Score]],Table2[6M Return vs Nifty Z-Score])</f>
        <v>45</v>
      </c>
      <c r="AU36">
        <f>_xlfn.RANK.AVG(Table2[[#This Row],[Sharpe Ratio Z-Score]],Table2[Sharpe Ratio Z-Score])</f>
        <v>144</v>
      </c>
      <c r="AV36">
        <f>(Table2[[#This Row],[Rank 1Y]]+Table2[[#This Row],[Rank 6M]]+Table2[[#This Row],[Rank Sharpe]])/3</f>
        <v>82</v>
      </c>
    </row>
    <row r="37" spans="1:48" x14ac:dyDescent="0.3">
      <c r="A37" t="s">
        <v>1474</v>
      </c>
      <c r="B37" t="s">
        <v>1475</v>
      </c>
      <c r="C37" t="s">
        <v>3080</v>
      </c>
      <c r="D37" t="s">
        <v>295</v>
      </c>
      <c r="E37">
        <v>6726.7073587599998</v>
      </c>
      <c r="F37">
        <v>2895.4</v>
      </c>
      <c r="G37">
        <v>169.946184293627</v>
      </c>
      <c r="H37">
        <f>(Table2[[#This Row],[1Y Return vs Nifty]]-AVERAGE(Table2[1Y Return vs Nifty]))/_xlfn.STDEV.P(Table2[1Y Return vs Nifty])</f>
        <v>2.0627780753442582</v>
      </c>
      <c r="I37">
        <v>-5.18086597540628</v>
      </c>
      <c r="J37">
        <f>(Table2[[#This Row],[1M Return vs Nifty]]-AVERAGE(Table2[1M Return vs Nifty]))/_xlfn.STDEV.P(Table2[1M Return vs Nifty])</f>
        <v>-0.46673882677981926</v>
      </c>
      <c r="K37">
        <v>40.823526198974001</v>
      </c>
      <c r="L37">
        <f>(Table2[[#This Row],[6M Return vs Nifty]]-AVERAGE(Table2[6M Return vs Nifty]))/_xlfn.STDEV.P(Table2[6M Return vs Nifty])</f>
        <v>1.2858399663023663</v>
      </c>
      <c r="M37">
        <v>-8.3620247285787194E-2</v>
      </c>
      <c r="N37">
        <f>(Table2[[#This Row],[1W Return vs Nifty]]-AVERAGE(Table2[1W Return vs Nifty]))/_xlfn.STDEV.P(Table2[1W Return vs Nifty])</f>
        <v>3.0469411996838256E-2</v>
      </c>
      <c r="O37">
        <v>2436.3000000000002</v>
      </c>
      <c r="P37">
        <v>2263.9084201299802</v>
      </c>
      <c r="Q37">
        <v>1811.05768475427</v>
      </c>
      <c r="R37">
        <v>79.044583513450306</v>
      </c>
      <c r="S37" s="1">
        <f>(Table2[[#This Row],[Close Price]]-Table2[[#This Row],[20D EMA]])/Table2[[#This Row],[20D EMA]]</f>
        <v>0.18844148914337311</v>
      </c>
      <c r="T37" s="1">
        <f>(Table2[[#This Row],[Close Price]]-Table2[[#This Row],[50D EMA]])/Table2[[#This Row],[50D EMA]]</f>
        <v>0.27893865946828511</v>
      </c>
      <c r="U37" s="1">
        <f>(Table2[[#This Row],[Close Price]]-Table2[[#This Row],[200D EMA]])/Table2[[#This Row],[200D EMA]]</f>
        <v>0.59873427797130441</v>
      </c>
      <c r="V37">
        <v>1.2277992532976401</v>
      </c>
      <c r="W37">
        <v>3185</v>
      </c>
      <c r="X37">
        <v>3400</v>
      </c>
      <c r="Y37">
        <v>2300</v>
      </c>
      <c r="Z37">
        <v>2895.4</v>
      </c>
      <c r="AA37">
        <v>2300</v>
      </c>
      <c r="AB37">
        <v>2895.4</v>
      </c>
      <c r="AC37" s="1">
        <f>(Table2[[#This Row],[Close Price]]/Table2[[#This Row],[Day Low]])-1</f>
        <v>-9.0926216640502378E-2</v>
      </c>
      <c r="AD37" s="1">
        <f>(Table2[[#This Row],[Day High]]/Table2[[#This Row],[Close Price]])-1</f>
        <v>0.17427643848863705</v>
      </c>
      <c r="AE37" s="1">
        <f>(Table2[[#This Row],[Close Price]]/Table2[[#This Row],[Current Week Low]])-1</f>
        <v>0.25886956521739135</v>
      </c>
      <c r="AF37" s="1">
        <f>(Table2[[#This Row],[Current Week High]]/Table2[[#This Row],[Close Price]])-1</f>
        <v>0</v>
      </c>
      <c r="AG37" s="1">
        <f>(Table2[[#This Row],[Close Price]]/Table2[[#This Row],[Current Month Low]])-1</f>
        <v>0.25886956521739135</v>
      </c>
      <c r="AH37" s="1">
        <f>(Table2[[#This Row],[Current Month High]]/Table2[[#This Row],[Close Price]])-1</f>
        <v>0</v>
      </c>
      <c r="AI37">
        <v>0</v>
      </c>
      <c r="AJ37">
        <v>224.232922732362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0.59</v>
      </c>
      <c r="AM37" t="s">
        <v>3114</v>
      </c>
      <c r="AN37">
        <v>24.11</v>
      </c>
      <c r="AO37" t="s">
        <v>3114</v>
      </c>
      <c r="AP37">
        <v>0.13080871958759799</v>
      </c>
      <c r="AQ37">
        <f>(Table2[[#This Row],[Sharpe Ratio]]-AVERAGE(Table2[Sharpe Ratio]))/_xlfn.STDEV.P(Table2[Sharpe Ratio])</f>
        <v>0.82342645619790555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3.735775083061549</v>
      </c>
      <c r="AS37">
        <f>_xlfn.RANK.AVG(Table2[[#This Row],[1Y Return vs Nifty Z-Score]],Table2[1Y Return vs Nifty Z-Score])</f>
        <v>28</v>
      </c>
      <c r="AT37">
        <f>_xlfn.RANK.AVG(Table2[[#This Row],[6M Return vs Nifty Z-Score]],Table2[6M Return vs Nifty Z-Score])</f>
        <v>73</v>
      </c>
      <c r="AU37">
        <f>_xlfn.RANK.AVG(Table2[[#This Row],[Sharpe Ratio Z-Score]],Table2[Sharpe Ratio Z-Score])</f>
        <v>150</v>
      </c>
      <c r="AV37">
        <f>(Table2[[#This Row],[Rank 1Y]]+Table2[[#This Row],[Rank 6M]]+Table2[[#This Row],[Rank Sharpe]])/3</f>
        <v>83.666666666666671</v>
      </c>
    </row>
    <row r="38" spans="1:48" x14ac:dyDescent="0.3">
      <c r="A38" t="s">
        <v>258</v>
      </c>
      <c r="B38" t="s">
        <v>259</v>
      </c>
      <c r="C38" t="s">
        <v>3080</v>
      </c>
      <c r="D38" t="s">
        <v>260</v>
      </c>
      <c r="E38">
        <v>103354.02</v>
      </c>
      <c r="F38">
        <v>3728.5</v>
      </c>
      <c r="G38">
        <v>91.843490774003001</v>
      </c>
      <c r="H38">
        <f>(Table2[[#This Row],[1Y Return vs Nifty]]-AVERAGE(Table2[1Y Return vs Nifty]))/_xlfn.STDEV.P(Table2[1Y Return vs Nifty])</f>
        <v>0.87400982206795863</v>
      </c>
      <c r="I38">
        <v>-8.5318249118295402</v>
      </c>
      <c r="J38">
        <f>(Table2[[#This Row],[1M Return vs Nifty]]-AVERAGE(Table2[1M Return vs Nifty]))/_xlfn.STDEV.P(Table2[1M Return vs Nifty])</f>
        <v>-0.79228007190136007</v>
      </c>
      <c r="K38">
        <v>33.175636317116101</v>
      </c>
      <c r="L38">
        <f>(Table2[[#This Row],[6M Return vs Nifty]]-AVERAGE(Table2[6M Return vs Nifty]))/_xlfn.STDEV.P(Table2[6M Return vs Nifty])</f>
        <v>1.0166096369651179</v>
      </c>
      <c r="M38">
        <v>0.77172596942101002</v>
      </c>
      <c r="N38">
        <f>(Table2[[#This Row],[1W Return vs Nifty]]-AVERAGE(Table2[1W Return vs Nifty]))/_xlfn.STDEV.P(Table2[1W Return vs Nifty])</f>
        <v>0.20493775052769742</v>
      </c>
      <c r="O38">
        <v>3720.81</v>
      </c>
      <c r="P38">
        <v>3701.5664987002501</v>
      </c>
      <c r="Q38">
        <v>3010.5010495490901</v>
      </c>
      <c r="R38">
        <v>52.837022815991197</v>
      </c>
      <c r="S38" s="1">
        <f>(Table2[[#This Row],[Close Price]]-Table2[[#This Row],[20D EMA]])/Table2[[#This Row],[20D EMA]]</f>
        <v>2.0667542819977516E-3</v>
      </c>
      <c r="T38" s="1">
        <f>(Table2[[#This Row],[Close Price]]-Table2[[#This Row],[50D EMA]])/Table2[[#This Row],[50D EMA]]</f>
        <v>7.2762440737474728E-3</v>
      </c>
      <c r="U38" s="1">
        <f>(Table2[[#This Row],[Close Price]]-Table2[[#This Row],[200D EMA]])/Table2[[#This Row],[200D EMA]]</f>
        <v>0.23849815649738806</v>
      </c>
      <c r="V38">
        <v>1.3639859837980699</v>
      </c>
      <c r="W38">
        <v>3743.2</v>
      </c>
      <c r="X38">
        <v>3824</v>
      </c>
      <c r="Y38">
        <v>3359.05</v>
      </c>
      <c r="Z38">
        <v>3815.8</v>
      </c>
      <c r="AA38">
        <v>3359.05</v>
      </c>
      <c r="AB38">
        <v>3864.95</v>
      </c>
      <c r="AC38" s="1">
        <f>(Table2[[#This Row],[Close Price]]/Table2[[#This Row],[Day Low]])-1</f>
        <v>-3.9271211797392569E-3</v>
      </c>
      <c r="AD38" s="1">
        <f>(Table2[[#This Row],[Day High]]/Table2[[#This Row],[Close Price]])-1</f>
        <v>2.5613517500335359E-2</v>
      </c>
      <c r="AE38" s="1">
        <f>(Table2[[#This Row],[Close Price]]/Table2[[#This Row],[Current Week Low]])-1</f>
        <v>0.10998645450350542</v>
      </c>
      <c r="AF38" s="1">
        <f>(Table2[[#This Row],[Current Week High]]/Table2[[#This Row],[Close Price]])-1</f>
        <v>2.3414241652139012E-2</v>
      </c>
      <c r="AG38" s="1">
        <f>(Table2[[#This Row],[Close Price]]/Table2[[#This Row],[Current Month Low]])-1</f>
        <v>0.10998645450350542</v>
      </c>
      <c r="AH38" s="1">
        <f>(Table2[[#This Row],[Current Month High]]/Table2[[#This Row],[Close Price]])-1</f>
        <v>3.6596486522730176E-2</v>
      </c>
      <c r="AI38">
        <v>11.892181842564</v>
      </c>
      <c r="AJ38">
        <v>125.518659650396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-7.0000000000000007E-2</v>
      </c>
      <c r="AM38" t="s">
        <v>3113</v>
      </c>
      <c r="AN38">
        <v>4.24</v>
      </c>
      <c r="AO38" t="s">
        <v>3114</v>
      </c>
      <c r="AP38">
        <v>0.19524068623655999</v>
      </c>
      <c r="AQ38">
        <f>(Table2[[#This Row],[Sharpe Ratio]]-AVERAGE(Table2[Sharpe Ratio]))/_xlfn.STDEV.P(Table2[Sharpe Ratio])</f>
        <v>1.5746997101875506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2.8779768478469641</v>
      </c>
      <c r="AS38">
        <f>_xlfn.RANK.AVG(Table2[[#This Row],[1Y Return vs Nifty Z-Score]],Table2[1Y Return vs Nifty Z-Score])</f>
        <v>108</v>
      </c>
      <c r="AT38">
        <f>_xlfn.RANK.AVG(Table2[[#This Row],[6M Return vs Nifty Z-Score]],Table2[6M Return vs Nifty Z-Score])</f>
        <v>106</v>
      </c>
      <c r="AU38">
        <f>_xlfn.RANK.AVG(Table2[[#This Row],[Sharpe Ratio Z-Score]],Table2[Sharpe Ratio Z-Score])</f>
        <v>40</v>
      </c>
      <c r="AV38">
        <f>(Table2[[#This Row],[Rank 1Y]]+Table2[[#This Row],[Rank 6M]]+Table2[[#This Row],[Rank Sharpe]])/3</f>
        <v>84.666666666666671</v>
      </c>
    </row>
    <row r="39" spans="1:48" x14ac:dyDescent="0.3">
      <c r="A39" t="s">
        <v>720</v>
      </c>
      <c r="B39" t="s">
        <v>721</v>
      </c>
      <c r="C39" t="s">
        <v>3083</v>
      </c>
      <c r="D39" t="s">
        <v>295</v>
      </c>
      <c r="E39">
        <v>23071.832514500002</v>
      </c>
      <c r="F39">
        <v>467.5</v>
      </c>
      <c r="G39">
        <v>183.328186697202</v>
      </c>
      <c r="H39">
        <f>(Table2[[#This Row],[1Y Return vs Nifty]]-AVERAGE(Table2[1Y Return vs Nifty]))/_xlfn.STDEV.P(Table2[1Y Return vs Nifty])</f>
        <v>2.2664599063510216</v>
      </c>
      <c r="I39">
        <v>18.6575178629775</v>
      </c>
      <c r="J39">
        <f>(Table2[[#This Row],[1M Return vs Nifty]]-AVERAGE(Table2[1M Return vs Nifty]))/_xlfn.STDEV.P(Table2[1M Return vs Nifty])</f>
        <v>1.8491287513278154</v>
      </c>
      <c r="K39">
        <v>14.7609271983876</v>
      </c>
      <c r="L39">
        <f>(Table2[[#This Row],[6M Return vs Nifty]]-AVERAGE(Table2[6M Return vs Nifty]))/_xlfn.STDEV.P(Table2[6M Return vs Nifty])</f>
        <v>0.36835263048733763</v>
      </c>
      <c r="M39">
        <v>13.3553996004347</v>
      </c>
      <c r="N39">
        <f>(Table2[[#This Row],[1W Return vs Nifty]]-AVERAGE(Table2[1W Return vs Nifty]))/_xlfn.STDEV.P(Table2[1W Return vs Nifty])</f>
        <v>2.7716792502099454</v>
      </c>
      <c r="O39">
        <v>436.36</v>
      </c>
      <c r="P39">
        <v>407.83797483664802</v>
      </c>
      <c r="Q39">
        <v>337.974605616009</v>
      </c>
      <c r="R39">
        <v>65.586644654840796</v>
      </c>
      <c r="S39" s="1">
        <f>(Table2[[#This Row],[Close Price]]-Table2[[#This Row],[20D EMA]])/Table2[[#This Row],[20D EMA]]</f>
        <v>7.1363094692455734E-2</v>
      </c>
      <c r="T39" s="1">
        <f>(Table2[[#This Row],[Close Price]]-Table2[[#This Row],[50D EMA]])/Table2[[#This Row],[50D EMA]]</f>
        <v>0.14628854801284386</v>
      </c>
      <c r="U39" s="1">
        <f>(Table2[[#This Row],[Close Price]]-Table2[[#This Row],[200D EMA]])/Table2[[#This Row],[200D EMA]]</f>
        <v>0.38324001931420765</v>
      </c>
      <c r="V39">
        <v>1.81438691549041</v>
      </c>
      <c r="W39">
        <v>465</v>
      </c>
      <c r="X39">
        <v>482.65</v>
      </c>
      <c r="Y39">
        <v>443.9</v>
      </c>
      <c r="Z39">
        <v>491.4</v>
      </c>
      <c r="AA39">
        <v>427.65</v>
      </c>
      <c r="AB39">
        <v>491.4</v>
      </c>
      <c r="AC39" s="1">
        <f>(Table2[[#This Row],[Close Price]]/Table2[[#This Row],[Day Low]])-1</f>
        <v>5.3763440860215006E-3</v>
      </c>
      <c r="AD39" s="1">
        <f>(Table2[[#This Row],[Day High]]/Table2[[#This Row],[Close Price]])-1</f>
        <v>3.2406417112299524E-2</v>
      </c>
      <c r="AE39" s="1">
        <f>(Table2[[#This Row],[Close Price]]/Table2[[#This Row],[Current Week Low]])-1</f>
        <v>5.3165127280919267E-2</v>
      </c>
      <c r="AF39" s="1">
        <f>(Table2[[#This Row],[Current Week High]]/Table2[[#This Row],[Close Price]])-1</f>
        <v>5.1122994652406328E-2</v>
      </c>
      <c r="AG39" s="1">
        <f>(Table2[[#This Row],[Close Price]]/Table2[[#This Row],[Current Month Low]])-1</f>
        <v>9.3183678241552714E-2</v>
      </c>
      <c r="AH39" s="1">
        <f>(Table2[[#This Row],[Current Month High]]/Table2[[#This Row],[Close Price]])-1</f>
        <v>5.1122994652406328E-2</v>
      </c>
      <c r="AI39">
        <v>5.1122994652406302</v>
      </c>
      <c r="AJ39">
        <v>210.94113734619199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0.27</v>
      </c>
      <c r="AM39" t="s">
        <v>3114</v>
      </c>
      <c r="AN39">
        <v>14.36</v>
      </c>
      <c r="AO39" t="s">
        <v>3114</v>
      </c>
      <c r="AP39">
        <v>0.21363208481064999</v>
      </c>
      <c r="AQ39">
        <f>(Table2[[#This Row],[Sharpe Ratio]]-AVERAGE(Table2[Sharpe Ratio]))/_xlfn.STDEV.P(Table2[Sharpe Ratio])</f>
        <v>1.789142425050728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9.044762963426848</v>
      </c>
      <c r="AS39">
        <f>_xlfn.RANK.AVG(Table2[[#This Row],[1Y Return vs Nifty Z-Score]],Table2[1Y Return vs Nifty Z-Score])</f>
        <v>20</v>
      </c>
      <c r="AT39">
        <f>_xlfn.RANK.AVG(Table2[[#This Row],[6M Return vs Nifty Z-Score]],Table2[6M Return vs Nifty Z-Score])</f>
        <v>213</v>
      </c>
      <c r="AU39">
        <f>_xlfn.RANK.AVG(Table2[[#This Row],[Sharpe Ratio Z-Score]],Table2[Sharpe Ratio Z-Score])</f>
        <v>26</v>
      </c>
      <c r="AV39">
        <f>(Table2[[#This Row],[Rank 1Y]]+Table2[[#This Row],[Rank 6M]]+Table2[[#This Row],[Rank Sharpe]])/3</f>
        <v>86.333333333333329</v>
      </c>
    </row>
    <row r="40" spans="1:48" x14ac:dyDescent="0.3">
      <c r="A40" t="s">
        <v>884</v>
      </c>
      <c r="B40" t="s">
        <v>885</v>
      </c>
      <c r="C40" t="s">
        <v>3080</v>
      </c>
      <c r="D40" t="s">
        <v>260</v>
      </c>
      <c r="E40">
        <v>16773.676587545</v>
      </c>
      <c r="F40">
        <v>1156.1500000000001</v>
      </c>
      <c r="G40">
        <v>132.95295013107099</v>
      </c>
      <c r="H40">
        <f>(Table2[[#This Row],[1Y Return vs Nifty]]-AVERAGE(Table2[1Y Return vs Nifty]))/_xlfn.STDEV.P(Table2[1Y Return vs Nifty])</f>
        <v>1.4997196150439949</v>
      </c>
      <c r="I40">
        <v>-15.6226788361404</v>
      </c>
      <c r="J40">
        <f>(Table2[[#This Row],[1M Return vs Nifty]]-AVERAGE(Table2[1M Return vs Nifty]))/_xlfn.STDEV.P(Table2[1M Return vs Nifty])</f>
        <v>-1.4811471870439348</v>
      </c>
      <c r="K40">
        <v>29.203501355552199</v>
      </c>
      <c r="L40">
        <f>(Table2[[#This Row],[6M Return vs Nifty]]-AVERAGE(Table2[6M Return vs Nifty]))/_xlfn.STDEV.P(Table2[6M Return vs Nifty])</f>
        <v>0.87677770679955769</v>
      </c>
      <c r="M40">
        <v>-4.0975385643255802</v>
      </c>
      <c r="N40">
        <f>(Table2[[#This Row],[1W Return vs Nifty]]-AVERAGE(Table2[1W Return vs Nifty]))/_xlfn.STDEV.P(Table2[1W Return vs Nifty])</f>
        <v>-0.78826532499513036</v>
      </c>
      <c r="O40">
        <v>1217.03</v>
      </c>
      <c r="P40">
        <v>1231.42673906666</v>
      </c>
      <c r="Q40">
        <v>969.41746260488105</v>
      </c>
      <c r="R40">
        <v>38.106077815942598</v>
      </c>
      <c r="S40" s="1">
        <f>(Table2[[#This Row],[Close Price]]-Table2[[#This Row],[20D EMA]])/Table2[[#This Row],[20D EMA]]</f>
        <v>-5.0023417664313848E-2</v>
      </c>
      <c r="T40" s="1">
        <f>(Table2[[#This Row],[Close Price]]-Table2[[#This Row],[50D EMA]])/Table2[[#This Row],[50D EMA]]</f>
        <v>-6.1129693451122187E-2</v>
      </c>
      <c r="U40" s="1">
        <f>(Table2[[#This Row],[Close Price]]-Table2[[#This Row],[200D EMA]])/Table2[[#This Row],[200D EMA]]</f>
        <v>0.19262345129760491</v>
      </c>
      <c r="V40">
        <v>0.68348941651376005</v>
      </c>
      <c r="W40">
        <v>1161</v>
      </c>
      <c r="X40">
        <v>1202.55</v>
      </c>
      <c r="Y40">
        <v>1087.6500000000001</v>
      </c>
      <c r="Z40">
        <v>1232</v>
      </c>
      <c r="AA40">
        <v>1087.6500000000001</v>
      </c>
      <c r="AB40">
        <v>1274</v>
      </c>
      <c r="AC40" s="1">
        <f>(Table2[[#This Row],[Close Price]]/Table2[[#This Row],[Day Low]])-1</f>
        <v>-4.177433247200657E-3</v>
      </c>
      <c r="AD40" s="1">
        <f>(Table2[[#This Row],[Day High]]/Table2[[#This Row],[Close Price]])-1</f>
        <v>4.0133200709250305E-2</v>
      </c>
      <c r="AE40" s="1">
        <f>(Table2[[#This Row],[Close Price]]/Table2[[#This Row],[Current Week Low]])-1</f>
        <v>6.2979818875557481E-2</v>
      </c>
      <c r="AF40" s="1">
        <f>(Table2[[#This Row],[Current Week High]]/Table2[[#This Row],[Close Price]])-1</f>
        <v>6.5605674004238113E-2</v>
      </c>
      <c r="AG40" s="1">
        <f>(Table2[[#This Row],[Close Price]]/Table2[[#This Row],[Current Month Low]])-1</f>
        <v>6.2979818875557481E-2</v>
      </c>
      <c r="AH40" s="1">
        <f>(Table2[[#This Row],[Current Month High]]/Table2[[#This Row],[Close Price]])-1</f>
        <v>0.10193314016347355</v>
      </c>
      <c r="AI40">
        <v>25.416252216407798</v>
      </c>
      <c r="AJ40">
        <v>167.19436098913701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-0.19</v>
      </c>
      <c r="AM40" t="s">
        <v>3113</v>
      </c>
      <c r="AN40">
        <v>-5.38</v>
      </c>
      <c r="AO40" t="s">
        <v>3113</v>
      </c>
      <c r="AP40">
        <v>0.163910469847898</v>
      </c>
      <c r="AQ40">
        <f>(Table2[[#This Row],[Sharpe Ratio]]-AVERAGE(Table2[Sharpe Ratio]))/_xlfn.STDEV.P(Table2[Sharpe Ratio])</f>
        <v>1.2093910778630554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58</v>
      </c>
      <c r="AT40">
        <f>_xlfn.RANK.AVG(Table2[[#This Row],[6M Return vs Nifty Z-Score]],Table2[6M Return vs Nifty Z-Score])</f>
        <v>118</v>
      </c>
      <c r="AU40">
        <f>_xlfn.RANK.AVG(Table2[[#This Row],[Sharpe Ratio Z-Score]],Table2[Sharpe Ratio Z-Score])</f>
        <v>83</v>
      </c>
      <c r="AV40">
        <f>(Table2[[#This Row],[Rank 1Y]]+Table2[[#This Row],[Rank 6M]]+Table2[[#This Row],[Rank Sharpe]])/3</f>
        <v>86.333333333333329</v>
      </c>
    </row>
    <row r="41" spans="1:48" x14ac:dyDescent="0.3">
      <c r="A41" t="s">
        <v>1416</v>
      </c>
      <c r="B41" t="s">
        <v>1417</v>
      </c>
      <c r="C41" t="s">
        <v>3080</v>
      </c>
      <c r="D41" t="s">
        <v>375</v>
      </c>
      <c r="E41">
        <v>7220.8828801199998</v>
      </c>
      <c r="F41">
        <v>318.2</v>
      </c>
      <c r="G41">
        <v>106.104142981355</v>
      </c>
      <c r="H41">
        <f>(Table2[[#This Row],[1Y Return vs Nifty]]-AVERAGE(Table2[1Y Return vs Nifty]))/_xlfn.STDEV.P(Table2[1Y Return vs Nifty])</f>
        <v>1.0910652122364826</v>
      </c>
      <c r="I41">
        <v>-1.5304533443366</v>
      </c>
      <c r="J41">
        <f>(Table2[[#This Row],[1M Return vs Nifty]]-AVERAGE(Table2[1M Return vs Nifty]))/_xlfn.STDEV.P(Table2[1M Return vs Nifty])</f>
        <v>-0.11210604981292138</v>
      </c>
      <c r="K41">
        <v>69.903280516562702</v>
      </c>
      <c r="L41">
        <f>(Table2[[#This Row],[6M Return vs Nifty]]-AVERAGE(Table2[6M Return vs Nifty]))/_xlfn.STDEV.P(Table2[6M Return vs Nifty])</f>
        <v>2.3095408763459018</v>
      </c>
      <c r="M41">
        <v>-2.2202677072037602</v>
      </c>
      <c r="N41">
        <f>(Table2[[#This Row],[1W Return vs Nifty]]-AVERAGE(Table2[1W Return vs Nifty]))/_xlfn.STDEV.P(Table2[1W Return vs Nifty])</f>
        <v>-0.40535099040502681</v>
      </c>
      <c r="O41">
        <v>326.83</v>
      </c>
      <c r="P41">
        <v>315.47546818132901</v>
      </c>
      <c r="Q41">
        <v>247.951726885716</v>
      </c>
      <c r="R41">
        <v>41.757221257091601</v>
      </c>
      <c r="S41" s="1">
        <f>(Table2[[#This Row],[Close Price]]-Table2[[#This Row],[20D EMA]])/Table2[[#This Row],[20D EMA]]</f>
        <v>-2.6405164764556486E-2</v>
      </c>
      <c r="T41" s="1">
        <f>(Table2[[#This Row],[Close Price]]-Table2[[#This Row],[50D EMA]])/Table2[[#This Row],[50D EMA]]</f>
        <v>8.6362715756553715E-3</v>
      </c>
      <c r="U41" s="1">
        <f>(Table2[[#This Row],[Close Price]]-Table2[[#This Row],[200D EMA]])/Table2[[#This Row],[200D EMA]]</f>
        <v>0.28331431281647124</v>
      </c>
      <c r="V41">
        <v>0.64238197559585097</v>
      </c>
      <c r="W41">
        <v>320.45</v>
      </c>
      <c r="X41">
        <v>328.8</v>
      </c>
      <c r="Y41">
        <v>303.25</v>
      </c>
      <c r="Z41">
        <v>327.75</v>
      </c>
      <c r="AA41">
        <v>303.25</v>
      </c>
      <c r="AB41">
        <v>349.9</v>
      </c>
      <c r="AC41" s="1">
        <f>(Table2[[#This Row],[Close Price]]/Table2[[#This Row],[Day Low]])-1</f>
        <v>-7.0213761897331972E-3</v>
      </c>
      <c r="AD41" s="1">
        <f>(Table2[[#This Row],[Day High]]/Table2[[#This Row],[Close Price]])-1</f>
        <v>3.3312382149591535E-2</v>
      </c>
      <c r="AE41" s="1">
        <f>(Table2[[#This Row],[Close Price]]/Table2[[#This Row],[Current Week Low]])-1</f>
        <v>4.9299258037922566E-2</v>
      </c>
      <c r="AF41" s="1">
        <f>(Table2[[#This Row],[Current Week High]]/Table2[[#This Row],[Close Price]])-1</f>
        <v>3.0012570710245212E-2</v>
      </c>
      <c r="AG41" s="1">
        <f>(Table2[[#This Row],[Close Price]]/Table2[[#This Row],[Current Month Low]])-1</f>
        <v>4.9299258037922566E-2</v>
      </c>
      <c r="AH41" s="1">
        <f>(Table2[[#This Row],[Current Month High]]/Table2[[#This Row],[Close Price]])-1</f>
        <v>9.9622878692646077E-2</v>
      </c>
      <c r="AI41">
        <v>13.9220615964801</v>
      </c>
      <c r="AJ41">
        <v>145.71428571428501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0.02</v>
      </c>
      <c r="AM41" t="s">
        <v>3114</v>
      </c>
      <c r="AN41">
        <v>-5.21</v>
      </c>
      <c r="AO41" t="s">
        <v>3113</v>
      </c>
      <c r="AP41">
        <v>0.133136789418378</v>
      </c>
      <c r="AQ41">
        <f>(Table2[[#This Row],[Sharpe Ratio]]-AVERAGE(Table2[Sharpe Ratio]))/_xlfn.STDEV.P(Table2[Sharpe Ratio])</f>
        <v>0.85057162478812121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3.7337206731525576</v>
      </c>
      <c r="AS41">
        <f>_xlfn.RANK.AVG(Table2[[#This Row],[1Y Return vs Nifty Z-Score]],Table2[1Y Return vs Nifty Z-Score])</f>
        <v>91</v>
      </c>
      <c r="AT41">
        <f>_xlfn.RANK.AVG(Table2[[#This Row],[6M Return vs Nifty Z-Score]],Table2[6M Return vs Nifty Z-Score])</f>
        <v>27</v>
      </c>
      <c r="AU41">
        <f>_xlfn.RANK.AVG(Table2[[#This Row],[Sharpe Ratio Z-Score]],Table2[Sharpe Ratio Z-Score])</f>
        <v>141</v>
      </c>
      <c r="AV41">
        <f>(Table2[[#This Row],[Rank 1Y]]+Table2[[#This Row],[Rank 6M]]+Table2[[#This Row],[Rank Sharpe]])/3</f>
        <v>86.333333333333329</v>
      </c>
    </row>
    <row r="42" spans="1:48" x14ac:dyDescent="0.3">
      <c r="A42" t="s">
        <v>1350</v>
      </c>
      <c r="B42" t="s">
        <v>1351</v>
      </c>
      <c r="C42" t="s">
        <v>3083</v>
      </c>
      <c r="D42" t="s">
        <v>295</v>
      </c>
      <c r="E42">
        <v>7931.5096606199904</v>
      </c>
      <c r="F42">
        <v>1908.9</v>
      </c>
      <c r="G42">
        <v>87.315121124336301</v>
      </c>
      <c r="H42">
        <f>(Table2[[#This Row],[1Y Return vs Nifty]]-AVERAGE(Table2[1Y Return vs Nifty]))/_xlfn.STDEV.P(Table2[1Y Return vs Nifty])</f>
        <v>0.80508541196075634</v>
      </c>
      <c r="I42">
        <v>14.7758439813036</v>
      </c>
      <c r="J42">
        <f>(Table2[[#This Row],[1M Return vs Nifty]]-AVERAGE(Table2[1M Return vs Nifty]))/_xlfn.STDEV.P(Table2[1M Return vs Nifty])</f>
        <v>1.4720292485972113</v>
      </c>
      <c r="K42">
        <v>78.187808243281395</v>
      </c>
      <c r="L42">
        <f>(Table2[[#This Row],[6M Return vs Nifty]]-AVERAGE(Table2[6M Return vs Nifty]))/_xlfn.STDEV.P(Table2[6M Return vs Nifty])</f>
        <v>2.6011829060721712</v>
      </c>
      <c r="M42">
        <v>4.6225496104253896</v>
      </c>
      <c r="N42">
        <f>(Table2[[#This Row],[1W Return vs Nifty]]-AVERAGE(Table2[1W Return vs Nifty]))/_xlfn.STDEV.P(Table2[1W Return vs Nifty])</f>
        <v>0.99040542373269735</v>
      </c>
      <c r="O42">
        <v>1669.67</v>
      </c>
      <c r="P42">
        <v>1522.92189902675</v>
      </c>
      <c r="Q42">
        <v>1263.2016247444601</v>
      </c>
      <c r="R42">
        <v>74.321962286305194</v>
      </c>
      <c r="S42" s="1">
        <f>(Table2[[#This Row],[Close Price]]-Table2[[#This Row],[20D EMA]])/Table2[[#This Row],[20D EMA]]</f>
        <v>0.14327980978277144</v>
      </c>
      <c r="T42" s="1">
        <f>(Table2[[#This Row],[Close Price]]-Table2[[#This Row],[50D EMA]])/Table2[[#This Row],[50D EMA]]</f>
        <v>0.25344576187387952</v>
      </c>
      <c r="U42" s="1">
        <f>(Table2[[#This Row],[Close Price]]-Table2[[#This Row],[200D EMA]])/Table2[[#This Row],[200D EMA]]</f>
        <v>0.51116018425495757</v>
      </c>
      <c r="V42">
        <v>2.0769686829713399</v>
      </c>
      <c r="W42">
        <v>1902</v>
      </c>
      <c r="X42">
        <v>1963</v>
      </c>
      <c r="Y42">
        <v>1692.4</v>
      </c>
      <c r="Z42">
        <v>1923.5</v>
      </c>
      <c r="AA42">
        <v>1692.4</v>
      </c>
      <c r="AB42">
        <v>1923.5</v>
      </c>
      <c r="AC42" s="1">
        <f>(Table2[[#This Row],[Close Price]]/Table2[[#This Row],[Day Low]])-1</f>
        <v>3.6277602523659969E-3</v>
      </c>
      <c r="AD42" s="1">
        <f>(Table2[[#This Row],[Day High]]/Table2[[#This Row],[Close Price]])-1</f>
        <v>2.8340929331028386E-2</v>
      </c>
      <c r="AE42" s="1">
        <f>(Table2[[#This Row],[Close Price]]/Table2[[#This Row],[Current Week Low]])-1</f>
        <v>0.12792484046324737</v>
      </c>
      <c r="AF42" s="1">
        <f>(Table2[[#This Row],[Current Week High]]/Table2[[#This Row],[Close Price]])-1</f>
        <v>7.6483838860075259E-3</v>
      </c>
      <c r="AG42" s="1">
        <f>(Table2[[#This Row],[Close Price]]/Table2[[#This Row],[Current Month Low]])-1</f>
        <v>0.12792484046324737</v>
      </c>
      <c r="AH42" s="1">
        <f>(Table2[[#This Row],[Current Month High]]/Table2[[#This Row],[Close Price]])-1</f>
        <v>7.6483838860075259E-3</v>
      </c>
      <c r="AI42">
        <v>0.76483838860075204</v>
      </c>
      <c r="AJ42">
        <v>118.885448916408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0.48</v>
      </c>
      <c r="AM42" t="s">
        <v>3114</v>
      </c>
      <c r="AN42">
        <v>29.71</v>
      </c>
      <c r="AO42" t="s">
        <v>3114</v>
      </c>
      <c r="AP42">
        <v>0.13507493627244299</v>
      </c>
      <c r="AQ42">
        <f>(Table2[[#This Row],[Sharpe Ratio]]-AVERAGE(Table2[Sharpe Ratio]))/_xlfn.STDEV.P(Table2[Sharpe Ratio])</f>
        <v>0.87317031251243349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6.7418733028752698</v>
      </c>
      <c r="AS42">
        <f>_xlfn.RANK.AVG(Table2[[#This Row],[1Y Return vs Nifty Z-Score]],Table2[1Y Return vs Nifty Z-Score])</f>
        <v>117</v>
      </c>
      <c r="AT42">
        <f>_xlfn.RANK.AVG(Table2[[#This Row],[6M Return vs Nifty Z-Score]],Table2[6M Return vs Nifty Z-Score])</f>
        <v>15</v>
      </c>
      <c r="AU42">
        <f>_xlfn.RANK.AVG(Table2[[#This Row],[Sharpe Ratio Z-Score]],Table2[Sharpe Ratio Z-Score])</f>
        <v>133</v>
      </c>
      <c r="AV42">
        <f>(Table2[[#This Row],[Rank 1Y]]+Table2[[#This Row],[Rank 6M]]+Table2[[#This Row],[Rank Sharpe]])/3</f>
        <v>88.333333333333329</v>
      </c>
    </row>
    <row r="43" spans="1:48" x14ac:dyDescent="0.3">
      <c r="A43" t="s">
        <v>1409</v>
      </c>
      <c r="B43" t="s">
        <v>1410</v>
      </c>
      <c r="C43" t="s">
        <v>3072</v>
      </c>
      <c r="D43" t="s">
        <v>46</v>
      </c>
      <c r="E43">
        <v>7343.0778399000001</v>
      </c>
      <c r="F43">
        <v>537.9</v>
      </c>
      <c r="G43">
        <v>78.812004674929099</v>
      </c>
      <c r="H43">
        <f>(Table2[[#This Row],[1Y Return vs Nifty]]-AVERAGE(Table2[1Y Return vs Nifty]))/_xlfn.STDEV.P(Table2[1Y Return vs Nifty])</f>
        <v>0.67566305232821711</v>
      </c>
      <c r="I43">
        <v>12.7443223400915</v>
      </c>
      <c r="J43">
        <f>(Table2[[#This Row],[1M Return vs Nifty]]-AVERAGE(Table2[1M Return vs Nifty]))/_xlfn.STDEV.P(Table2[1M Return vs Nifty])</f>
        <v>1.2746695980855141</v>
      </c>
      <c r="K43">
        <v>36.001174476276901</v>
      </c>
      <c r="L43">
        <f>(Table2[[#This Row],[6M Return vs Nifty]]-AVERAGE(Table2[6M Return vs Nifty]))/_xlfn.STDEV.P(Table2[6M Return vs Nifty])</f>
        <v>1.1160776707492319</v>
      </c>
      <c r="M43">
        <v>1.2684359311925899</v>
      </c>
      <c r="N43">
        <f>(Table2[[#This Row],[1W Return vs Nifty]]-AVERAGE(Table2[1W Return vs Nifty]))/_xlfn.STDEV.P(Table2[1W Return vs Nifty])</f>
        <v>0.30625363884210166</v>
      </c>
      <c r="O43">
        <v>523.66999999999996</v>
      </c>
      <c r="P43">
        <v>484.24477756453598</v>
      </c>
      <c r="Q43">
        <v>379.81290424465601</v>
      </c>
      <c r="R43">
        <v>53.7133659630125</v>
      </c>
      <c r="S43" s="1">
        <f>(Table2[[#This Row],[Close Price]]-Table2[[#This Row],[20D EMA]])/Table2[[#This Row],[20D EMA]]</f>
        <v>2.7173601695724442E-2</v>
      </c>
      <c r="T43" s="1">
        <f>(Table2[[#This Row],[Close Price]]-Table2[[#This Row],[50D EMA]])/Table2[[#This Row],[50D EMA]]</f>
        <v>0.11080186079717358</v>
      </c>
      <c r="U43" s="1">
        <f>(Table2[[#This Row],[Close Price]]-Table2[[#This Row],[200D EMA]])/Table2[[#This Row],[200D EMA]]</f>
        <v>0.41622360374968292</v>
      </c>
      <c r="V43">
        <v>0.84426107881772094</v>
      </c>
      <c r="W43">
        <v>538</v>
      </c>
      <c r="X43">
        <v>544.79999999999995</v>
      </c>
      <c r="Y43">
        <v>525.04999999999995</v>
      </c>
      <c r="Z43">
        <v>579.95000000000005</v>
      </c>
      <c r="AA43">
        <v>525.04999999999995</v>
      </c>
      <c r="AB43">
        <v>579.95000000000005</v>
      </c>
      <c r="AC43" s="1">
        <f>(Table2[[#This Row],[Close Price]]/Table2[[#This Row],[Day Low]])-1</f>
        <v>-1.8587360594801705E-4</v>
      </c>
      <c r="AD43" s="1">
        <f>(Table2[[#This Row],[Day High]]/Table2[[#This Row],[Close Price]])-1</f>
        <v>1.2827663134411527E-2</v>
      </c>
      <c r="AE43" s="1">
        <f>(Table2[[#This Row],[Close Price]]/Table2[[#This Row],[Current Week Low]])-1</f>
        <v>2.4473859632416106E-2</v>
      </c>
      <c r="AF43" s="1">
        <f>(Table2[[#This Row],[Current Week High]]/Table2[[#This Row],[Close Price]])-1</f>
        <v>7.8174381855363517E-2</v>
      </c>
      <c r="AG43" s="1">
        <f>(Table2[[#This Row],[Close Price]]/Table2[[#This Row],[Current Month Low]])-1</f>
        <v>2.4473859632416106E-2</v>
      </c>
      <c r="AH43" s="1">
        <f>(Table2[[#This Row],[Current Month High]]/Table2[[#This Row],[Close Price]])-1</f>
        <v>7.8174381855363517E-2</v>
      </c>
      <c r="AI43">
        <v>7.8174381855363499</v>
      </c>
      <c r="AJ43">
        <v>122.963730569948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0.45</v>
      </c>
      <c r="AM43" t="s">
        <v>3114</v>
      </c>
      <c r="AN43">
        <v>9.9700000000000006</v>
      </c>
      <c r="AO43" t="s">
        <v>3114</v>
      </c>
      <c r="AP43">
        <v>0.19145316796523501</v>
      </c>
      <c r="AQ43">
        <f>(Table2[[#This Row],[Sharpe Ratio]]-AVERAGE(Table2[Sharpe Ratio]))/_xlfn.STDEV.P(Table2[Sharpe Ratio])</f>
        <v>1.5305374515412147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4.9032014115462799</v>
      </c>
      <c r="AS43">
        <f>_xlfn.RANK.AVG(Table2[[#This Row],[1Y Return vs Nifty Z-Score]],Table2[1Y Return vs Nifty Z-Score])</f>
        <v>132</v>
      </c>
      <c r="AT43">
        <f>_xlfn.RANK.AVG(Table2[[#This Row],[6M Return vs Nifty Z-Score]],Table2[6M Return vs Nifty Z-Score])</f>
        <v>93</v>
      </c>
      <c r="AU43">
        <f>_xlfn.RANK.AVG(Table2[[#This Row],[Sharpe Ratio Z-Score]],Table2[Sharpe Ratio Z-Score])</f>
        <v>45</v>
      </c>
      <c r="AV43">
        <f>(Table2[[#This Row],[Rank 1Y]]+Table2[[#This Row],[Rank 6M]]+Table2[[#This Row],[Rank Sharpe]])/3</f>
        <v>90</v>
      </c>
    </row>
    <row r="44" spans="1:48" x14ac:dyDescent="0.3">
      <c r="A44" t="s">
        <v>572</v>
      </c>
      <c r="B44" t="s">
        <v>573</v>
      </c>
      <c r="C44" t="s">
        <v>3080</v>
      </c>
      <c r="D44" t="s">
        <v>237</v>
      </c>
      <c r="E44">
        <v>33292.503679875001</v>
      </c>
      <c r="F44">
        <v>8288.25</v>
      </c>
      <c r="G44">
        <v>88.670640910486</v>
      </c>
      <c r="H44">
        <f>(Table2[[#This Row],[1Y Return vs Nifty]]-AVERAGE(Table2[1Y Return vs Nifty]))/_xlfn.STDEV.P(Table2[1Y Return vs Nifty])</f>
        <v>0.82571720858448949</v>
      </c>
      <c r="I44">
        <v>-6.3652114698441897</v>
      </c>
      <c r="J44">
        <f>(Table2[[#This Row],[1M Return vs Nifty]]-AVERAGE(Table2[1M Return vs Nifty]))/_xlfn.STDEV.P(Table2[1M Return vs Nifty])</f>
        <v>-0.58179643095474098</v>
      </c>
      <c r="K44">
        <v>22.018026524470901</v>
      </c>
      <c r="L44">
        <f>(Table2[[#This Row],[6M Return vs Nifty]]-AVERAGE(Table2[6M Return vs Nifty]))/_xlfn.STDEV.P(Table2[6M Return vs Nifty])</f>
        <v>0.62382587497394459</v>
      </c>
      <c r="M44">
        <v>-6.5660531222816303</v>
      </c>
      <c r="N44">
        <f>(Table2[[#This Row],[1W Return vs Nifty]]-AVERAGE(Table2[1W Return vs Nifty]))/_xlfn.STDEV.P(Table2[1W Return vs Nifty])</f>
        <v>-1.2917779671904739</v>
      </c>
      <c r="O44">
        <v>8459.61</v>
      </c>
      <c r="P44">
        <v>8307.1859596251907</v>
      </c>
      <c r="Q44">
        <v>6896.8068611174604</v>
      </c>
      <c r="R44">
        <v>43.855503613627597</v>
      </c>
      <c r="S44" s="1">
        <f>(Table2[[#This Row],[Close Price]]-Table2[[#This Row],[20D EMA]])/Table2[[#This Row],[20D EMA]]</f>
        <v>-2.0256252947830997E-2</v>
      </c>
      <c r="T44" s="1">
        <f>(Table2[[#This Row],[Close Price]]-Table2[[#This Row],[50D EMA]])/Table2[[#This Row],[50D EMA]]</f>
        <v>-2.2794674053552822E-3</v>
      </c>
      <c r="U44" s="1">
        <f>(Table2[[#This Row],[Close Price]]-Table2[[#This Row],[200D EMA]])/Table2[[#This Row],[200D EMA]]</f>
        <v>0.20175179135828228</v>
      </c>
      <c r="V44">
        <v>1.69814161903313</v>
      </c>
      <c r="W44">
        <v>8325</v>
      </c>
      <c r="X44">
        <v>8438.0499999999993</v>
      </c>
      <c r="Y44">
        <v>8081</v>
      </c>
      <c r="Z44">
        <v>8519.2000000000007</v>
      </c>
      <c r="AA44">
        <v>8081</v>
      </c>
      <c r="AB44">
        <v>9329.9500000000007</v>
      </c>
      <c r="AC44" s="1">
        <f>(Table2[[#This Row],[Close Price]]/Table2[[#This Row],[Day Low]])-1</f>
        <v>-4.4144144144143693E-3</v>
      </c>
      <c r="AD44" s="1">
        <f>(Table2[[#This Row],[Day High]]/Table2[[#This Row],[Close Price]])-1</f>
        <v>1.8073779145175273E-2</v>
      </c>
      <c r="AE44" s="1">
        <f>(Table2[[#This Row],[Close Price]]/Table2[[#This Row],[Current Week Low]])-1</f>
        <v>2.5646578393763164E-2</v>
      </c>
      <c r="AF44" s="1">
        <f>(Table2[[#This Row],[Current Week High]]/Table2[[#This Row],[Close Price]])-1</f>
        <v>2.7864748288239483E-2</v>
      </c>
      <c r="AG44" s="1">
        <f>(Table2[[#This Row],[Close Price]]/Table2[[#This Row],[Current Month Low]])-1</f>
        <v>2.5646578393763164E-2</v>
      </c>
      <c r="AH44" s="1">
        <f>(Table2[[#This Row],[Current Month High]]/Table2[[#This Row],[Close Price]])-1</f>
        <v>0.12568395017042211</v>
      </c>
      <c r="AI44">
        <v>16.5493318855005</v>
      </c>
      <c r="AJ44">
        <v>119.44003177124701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</v>
      </c>
      <c r="AM44" t="s">
        <v>3115</v>
      </c>
      <c r="AN44">
        <v>2.41</v>
      </c>
      <c r="AO44" t="s">
        <v>3114</v>
      </c>
      <c r="AP44">
        <v>0.27097523757644298</v>
      </c>
      <c r="AQ44">
        <f>(Table2[[#This Row],[Sharpe Ratio]]-AVERAGE(Table2[Sharpe Ratio]))/_xlfn.STDEV.P(Table2[Sharpe Ratio])</f>
        <v>2.4577604917177438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2.0337291771309634</v>
      </c>
      <c r="AS44">
        <f>_xlfn.RANK.AVG(Table2[[#This Row],[1Y Return vs Nifty Z-Score]],Table2[1Y Return vs Nifty Z-Score])</f>
        <v>114</v>
      </c>
      <c r="AT44">
        <f>_xlfn.RANK.AVG(Table2[[#This Row],[6M Return vs Nifty Z-Score]],Table2[6M Return vs Nifty Z-Score])</f>
        <v>154</v>
      </c>
      <c r="AU44">
        <f>_xlfn.RANK.AVG(Table2[[#This Row],[Sharpe Ratio Z-Score]],Table2[Sharpe Ratio Z-Score])</f>
        <v>3</v>
      </c>
      <c r="AV44">
        <f>(Table2[[#This Row],[Rank 1Y]]+Table2[[#This Row],[Rank 6M]]+Table2[[#This Row],[Rank Sharpe]])/3</f>
        <v>90.333333333333329</v>
      </c>
    </row>
    <row r="45" spans="1:48" x14ac:dyDescent="0.3">
      <c r="A45" t="s">
        <v>256</v>
      </c>
      <c r="B45" t="s">
        <v>257</v>
      </c>
      <c r="C45" t="s">
        <v>3080</v>
      </c>
      <c r="D45" t="s">
        <v>153</v>
      </c>
      <c r="E45">
        <v>103713.257028675</v>
      </c>
      <c r="F45">
        <v>297.85000000000002</v>
      </c>
      <c r="G45">
        <v>178.08593357316099</v>
      </c>
      <c r="H45">
        <f>(Table2[[#This Row],[1Y Return vs Nifty]]-AVERAGE(Table2[1Y Return vs Nifty]))/_xlfn.STDEV.P(Table2[1Y Return vs Nifty])</f>
        <v>2.1866697760921636</v>
      </c>
      <c r="I45">
        <v>-2.4878488476065401</v>
      </c>
      <c r="J45">
        <f>(Table2[[#This Row],[1M Return vs Nifty]]-AVERAGE(Table2[1M Return vs Nifty]))/_xlfn.STDEV.P(Table2[1M Return vs Nifty])</f>
        <v>-0.2051157613974304</v>
      </c>
      <c r="K45">
        <v>18.004734016251501</v>
      </c>
      <c r="L45">
        <f>(Table2[[#This Row],[6M Return vs Nifty]]-AVERAGE(Table2[6M Return vs Nifty]))/_xlfn.STDEV.P(Table2[6M Return vs Nifty])</f>
        <v>0.48254506675026038</v>
      </c>
      <c r="M45">
        <v>0.79052016540130499</v>
      </c>
      <c r="N45">
        <f>(Table2[[#This Row],[1W Return vs Nifty]]-AVERAGE(Table2[1W Return vs Nifty]))/_xlfn.STDEV.P(Table2[1W Return vs Nifty])</f>
        <v>0.20877127674510443</v>
      </c>
      <c r="O45">
        <v>306.27</v>
      </c>
      <c r="P45">
        <v>301.62989406378301</v>
      </c>
      <c r="Q45">
        <v>243.75971016577401</v>
      </c>
      <c r="R45">
        <v>42.443965223386797</v>
      </c>
      <c r="S45" s="1">
        <f>(Table2[[#This Row],[Close Price]]-Table2[[#This Row],[20D EMA]])/Table2[[#This Row],[20D EMA]]</f>
        <v>-2.7492082149737029E-2</v>
      </c>
      <c r="T45" s="1">
        <f>(Table2[[#This Row],[Close Price]]-Table2[[#This Row],[50D EMA]])/Table2[[#This Row],[50D EMA]]</f>
        <v>-1.2531563144678522E-2</v>
      </c>
      <c r="U45" s="1">
        <f>(Table2[[#This Row],[Close Price]]-Table2[[#This Row],[200D EMA]])/Table2[[#This Row],[200D EMA]]</f>
        <v>0.22190004163297025</v>
      </c>
      <c r="V45">
        <v>0.69776830753709296</v>
      </c>
      <c r="W45">
        <v>300.8</v>
      </c>
      <c r="X45">
        <v>305.8</v>
      </c>
      <c r="Y45">
        <v>285</v>
      </c>
      <c r="Z45">
        <v>305.60000000000002</v>
      </c>
      <c r="AA45">
        <v>285</v>
      </c>
      <c r="AB45">
        <v>319.95</v>
      </c>
      <c r="AC45" s="1">
        <f>(Table2[[#This Row],[Close Price]]/Table2[[#This Row],[Day Low]])-1</f>
        <v>-9.8071808510638014E-3</v>
      </c>
      <c r="AD45" s="1">
        <f>(Table2[[#This Row],[Day High]]/Table2[[#This Row],[Close Price]])-1</f>
        <v>2.6691287560852706E-2</v>
      </c>
      <c r="AE45" s="1">
        <f>(Table2[[#This Row],[Close Price]]/Table2[[#This Row],[Current Week Low]])-1</f>
        <v>4.5087719298245732E-2</v>
      </c>
      <c r="AF45" s="1">
        <f>(Table2[[#This Row],[Current Week High]]/Table2[[#This Row],[Close Price]])-1</f>
        <v>2.6019808628504171E-2</v>
      </c>
      <c r="AG45" s="1">
        <f>(Table2[[#This Row],[Close Price]]/Table2[[#This Row],[Current Month Low]])-1</f>
        <v>4.5087719298245732E-2</v>
      </c>
      <c r="AH45" s="1">
        <f>(Table2[[#This Row],[Current Month High]]/Table2[[#This Row],[Close Price]])-1</f>
        <v>7.4198422024508881E-2</v>
      </c>
      <c r="AI45">
        <v>12.5902299815343</v>
      </c>
      <c r="AJ45">
        <v>206.272493573264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-0.11</v>
      </c>
      <c r="AM45" t="s">
        <v>3113</v>
      </c>
      <c r="AN45">
        <v>-3.09</v>
      </c>
      <c r="AO45" t="s">
        <v>3113</v>
      </c>
      <c r="AP45">
        <v>0.17757573823726999</v>
      </c>
      <c r="AQ45">
        <f>(Table2[[#This Row],[Sharpe Ratio]]-AVERAGE(Table2[Sharpe Ratio]))/_xlfn.STDEV.P(Table2[Sharpe Ratio])</f>
        <v>1.3687273698228899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4.041597728012988</v>
      </c>
      <c r="AS45">
        <f>_xlfn.RANK.AVG(Table2[[#This Row],[1Y Return vs Nifty Z-Score]],Table2[1Y Return vs Nifty Z-Score])</f>
        <v>25</v>
      </c>
      <c r="AT45">
        <f>_xlfn.RANK.AVG(Table2[[#This Row],[6M Return vs Nifty Z-Score]],Table2[6M Return vs Nifty Z-Score])</f>
        <v>185</v>
      </c>
      <c r="AU45">
        <f>_xlfn.RANK.AVG(Table2[[#This Row],[Sharpe Ratio Z-Score]],Table2[Sharpe Ratio Z-Score])</f>
        <v>69</v>
      </c>
      <c r="AV45">
        <f>(Table2[[#This Row],[Rank 1Y]]+Table2[[#This Row],[Rank 6M]]+Table2[[#This Row],[Rank Sharpe]])/3</f>
        <v>93</v>
      </c>
    </row>
    <row r="46" spans="1:48" x14ac:dyDescent="0.3">
      <c r="A46" t="s">
        <v>834</v>
      </c>
      <c r="B46" t="s">
        <v>835</v>
      </c>
      <c r="C46" t="s">
        <v>3080</v>
      </c>
      <c r="D46" t="s">
        <v>708</v>
      </c>
      <c r="E46">
        <v>18209.91354012</v>
      </c>
      <c r="F46">
        <v>1352.15</v>
      </c>
      <c r="G46">
        <v>84.554136578487302</v>
      </c>
      <c r="H46">
        <f>(Table2[[#This Row],[1Y Return vs Nifty]]-AVERAGE(Table2[1Y Return vs Nifty]))/_xlfn.STDEV.P(Table2[1Y Return vs Nifty])</f>
        <v>0.76306162727441784</v>
      </c>
      <c r="I46">
        <v>-23.7958293510179</v>
      </c>
      <c r="J46">
        <f>(Table2[[#This Row],[1M Return vs Nifty]]-AVERAGE(Table2[1M Return vs Nifty]))/_xlfn.STDEV.P(Table2[1M Return vs Nifty])</f>
        <v>-2.2751579898199763</v>
      </c>
      <c r="K46">
        <v>22.2885843265299</v>
      </c>
      <c r="L46">
        <f>(Table2[[#This Row],[6M Return vs Nifty]]-AVERAGE(Table2[6M Return vs Nifty]))/_xlfn.STDEV.P(Table2[6M Return vs Nifty])</f>
        <v>0.63335038006990596</v>
      </c>
      <c r="M46">
        <v>-10.284570265685399</v>
      </c>
      <c r="N46">
        <f>(Table2[[#This Row],[1W Return vs Nifty]]-AVERAGE(Table2[1W Return vs Nifty]))/_xlfn.STDEV.P(Table2[1W Return vs Nifty])</f>
        <v>-2.0502585626924947</v>
      </c>
      <c r="O46">
        <v>1548.87</v>
      </c>
      <c r="P46">
        <v>1514.8828686087199</v>
      </c>
      <c r="Q46">
        <v>1163.5521961336899</v>
      </c>
      <c r="R46">
        <v>20.809761531731901</v>
      </c>
      <c r="S46" s="1">
        <f>(Table2[[#This Row],[Close Price]]-Table2[[#This Row],[20D EMA]])/Table2[[#This Row],[20D EMA]]</f>
        <v>-0.12700872248800726</v>
      </c>
      <c r="T46" s="1">
        <f>(Table2[[#This Row],[Close Price]]-Table2[[#This Row],[50D EMA]])/Table2[[#This Row],[50D EMA]]</f>
        <v>-0.10742274005525917</v>
      </c>
      <c r="U46" s="1">
        <f>(Table2[[#This Row],[Close Price]]-Table2[[#This Row],[200D EMA]])/Table2[[#This Row],[200D EMA]]</f>
        <v>0.16208796175452422</v>
      </c>
      <c r="V46">
        <v>0.59149808362196199</v>
      </c>
      <c r="W46">
        <v>1341</v>
      </c>
      <c r="X46">
        <v>1379.35</v>
      </c>
      <c r="Y46">
        <v>1349</v>
      </c>
      <c r="Z46">
        <v>1524.75</v>
      </c>
      <c r="AA46">
        <v>1349</v>
      </c>
      <c r="AB46">
        <v>1636.75</v>
      </c>
      <c r="AC46" s="1">
        <f>(Table2[[#This Row],[Close Price]]/Table2[[#This Row],[Day Low]])-1</f>
        <v>8.3146905294557705E-3</v>
      </c>
      <c r="AD46" s="1">
        <f>(Table2[[#This Row],[Day High]]/Table2[[#This Row],[Close Price]])-1</f>
        <v>2.0116111378175372E-2</v>
      </c>
      <c r="AE46" s="1">
        <f>(Table2[[#This Row],[Close Price]]/Table2[[#This Row],[Current Week Low]])-1</f>
        <v>2.3350630096368175E-3</v>
      </c>
      <c r="AF46" s="1">
        <f>(Table2[[#This Row],[Current Week High]]/Table2[[#This Row],[Close Price]])-1</f>
        <v>0.12764855970121647</v>
      </c>
      <c r="AG46" s="1">
        <f>(Table2[[#This Row],[Close Price]]/Table2[[#This Row],[Current Month Low]])-1</f>
        <v>2.3350630096368175E-3</v>
      </c>
      <c r="AH46" s="1">
        <f>(Table2[[#This Row],[Current Month High]]/Table2[[#This Row],[Close Price]])-1</f>
        <v>0.2104796065525274</v>
      </c>
      <c r="AI46">
        <v>40.291387789816199</v>
      </c>
      <c r="AJ46">
        <v>121.627602032453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0.02</v>
      </c>
      <c r="AM46" t="s">
        <v>3114</v>
      </c>
      <c r="AN46">
        <v>-14.86</v>
      </c>
      <c r="AO46" t="s">
        <v>3113</v>
      </c>
      <c r="AP46">
        <v>0.233729952060755</v>
      </c>
      <c r="AQ46">
        <f>(Table2[[#This Row],[Sharpe Ratio]]-AVERAGE(Table2[Sharpe Ratio]))/_xlfn.STDEV.P(Table2[Sharpe Ratio])</f>
        <v>2.0234824725849059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-0.90552207258324158</v>
      </c>
      <c r="AS46">
        <f>_xlfn.RANK.AVG(Table2[[#This Row],[1Y Return vs Nifty Z-Score]],Table2[1Y Return vs Nifty Z-Score])</f>
        <v>120</v>
      </c>
      <c r="AT46">
        <f>_xlfn.RANK.AVG(Table2[[#This Row],[6M Return vs Nifty Z-Score]],Table2[6M Return vs Nifty Z-Score])</f>
        <v>151</v>
      </c>
      <c r="AU46">
        <f>_xlfn.RANK.AVG(Table2[[#This Row],[Sharpe Ratio Z-Score]],Table2[Sharpe Ratio Z-Score])</f>
        <v>13</v>
      </c>
      <c r="AV46">
        <f>(Table2[[#This Row],[Rank 1Y]]+Table2[[#This Row],[Rank 6M]]+Table2[[#This Row],[Rank Sharpe]])/3</f>
        <v>94.666666666666671</v>
      </c>
    </row>
    <row r="47" spans="1:48" x14ac:dyDescent="0.3">
      <c r="A47" t="s">
        <v>574</v>
      </c>
      <c r="B47" t="s">
        <v>575</v>
      </c>
      <c r="C47" t="s">
        <v>3081</v>
      </c>
      <c r="D47" t="s">
        <v>349</v>
      </c>
      <c r="E47">
        <v>33290.06225114</v>
      </c>
      <c r="F47">
        <v>1619.05</v>
      </c>
      <c r="G47">
        <v>96.690668382062</v>
      </c>
      <c r="H47">
        <f>(Table2[[#This Row],[1Y Return vs Nifty]]-AVERAGE(Table2[1Y Return vs Nifty]))/_xlfn.STDEV.P(Table2[1Y Return vs Nifty])</f>
        <v>0.94778667404047723</v>
      </c>
      <c r="I47">
        <v>-4.3542428766394101</v>
      </c>
      <c r="J47">
        <f>(Table2[[#This Row],[1M Return vs Nifty]]-AVERAGE(Table2[1M Return vs Nifty]))/_xlfn.STDEV.P(Table2[1M Return vs Nifty])</f>
        <v>-0.38643348197424415</v>
      </c>
      <c r="K47">
        <v>29.282968279852</v>
      </c>
      <c r="L47">
        <f>(Table2[[#This Row],[6M Return vs Nifty]]-AVERAGE(Table2[6M Return vs Nifty]))/_xlfn.STDEV.P(Table2[6M Return vs Nifty])</f>
        <v>0.87957519820322005</v>
      </c>
      <c r="M47">
        <v>-3.2448572752753999</v>
      </c>
      <c r="N47">
        <f>(Table2[[#This Row],[1W Return vs Nifty]]-AVERAGE(Table2[1W Return vs Nifty]))/_xlfn.STDEV.P(Table2[1W Return vs Nifty])</f>
        <v>-0.61434056226021616</v>
      </c>
      <c r="O47">
        <v>1670.75</v>
      </c>
      <c r="P47">
        <v>1636.4374716654399</v>
      </c>
      <c r="Q47">
        <v>1347.80160543547</v>
      </c>
      <c r="R47">
        <v>39.068597879445001</v>
      </c>
      <c r="S47" s="1">
        <f>(Table2[[#This Row],[Close Price]]-Table2[[#This Row],[20D EMA]])/Table2[[#This Row],[20D EMA]]</f>
        <v>-3.094418674248095E-2</v>
      </c>
      <c r="T47" s="1">
        <f>(Table2[[#This Row],[Close Price]]-Table2[[#This Row],[50D EMA]])/Table2[[#This Row],[50D EMA]]</f>
        <v>-1.062519770324274E-2</v>
      </c>
      <c r="U47" s="1">
        <f>(Table2[[#This Row],[Close Price]]-Table2[[#This Row],[200D EMA]])/Table2[[#This Row],[200D EMA]]</f>
        <v>0.20125246436168956</v>
      </c>
      <c r="V47">
        <v>0.735454576609609</v>
      </c>
      <c r="W47">
        <v>1596.85</v>
      </c>
      <c r="X47">
        <v>1650</v>
      </c>
      <c r="Y47">
        <v>1539.1</v>
      </c>
      <c r="Z47">
        <v>1668.85</v>
      </c>
      <c r="AA47">
        <v>1539.1</v>
      </c>
      <c r="AB47">
        <v>1763.95</v>
      </c>
      <c r="AC47" s="1">
        <f>(Table2[[#This Row],[Close Price]]/Table2[[#This Row],[Day Low]])-1</f>
        <v>1.3902370291511534E-2</v>
      </c>
      <c r="AD47" s="1">
        <f>(Table2[[#This Row],[Day High]]/Table2[[#This Row],[Close Price]])-1</f>
        <v>1.9116148358605312E-2</v>
      </c>
      <c r="AE47" s="1">
        <f>(Table2[[#This Row],[Close Price]]/Table2[[#This Row],[Current Week Low]])-1</f>
        <v>5.1945942433889947E-2</v>
      </c>
      <c r="AF47" s="1">
        <f>(Table2[[#This Row],[Current Week High]]/Table2[[#This Row],[Close Price]])-1</f>
        <v>3.0758778295914224E-2</v>
      </c>
      <c r="AG47" s="1">
        <f>(Table2[[#This Row],[Close Price]]/Table2[[#This Row],[Current Month Low]])-1</f>
        <v>5.1945942433889947E-2</v>
      </c>
      <c r="AH47" s="1">
        <f>(Table2[[#This Row],[Current Month High]]/Table2[[#This Row],[Close Price]])-1</f>
        <v>8.9496927210401145E-2</v>
      </c>
      <c r="AI47">
        <v>17.2168864457552</v>
      </c>
      <c r="AJ47">
        <v>130.73250676927401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-0.06</v>
      </c>
      <c r="AM47" t="s">
        <v>3113</v>
      </c>
      <c r="AN47">
        <v>-3.71</v>
      </c>
      <c r="AO47" t="s">
        <v>3113</v>
      </c>
      <c r="AP47">
        <v>0.167874240602368</v>
      </c>
      <c r="AQ47">
        <f>(Table2[[#This Row],[Sharpe Ratio]]-AVERAGE(Table2[Sharpe Ratio]))/_xlfn.STDEV.P(Table2[Sharpe Ratio])</f>
        <v>1.2556084309512159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2.0821962589604532</v>
      </c>
      <c r="AS47">
        <f>_xlfn.RANK.AVG(Table2[[#This Row],[1Y Return vs Nifty Z-Score]],Table2[1Y Return vs Nifty Z-Score])</f>
        <v>103</v>
      </c>
      <c r="AT47">
        <f>_xlfn.RANK.AVG(Table2[[#This Row],[6M Return vs Nifty Z-Score]],Table2[6M Return vs Nifty Z-Score])</f>
        <v>117</v>
      </c>
      <c r="AU47">
        <f>_xlfn.RANK.AVG(Table2[[#This Row],[Sharpe Ratio Z-Score]],Table2[Sharpe Ratio Z-Score])</f>
        <v>79</v>
      </c>
      <c r="AV47">
        <f>(Table2[[#This Row],[Rank 1Y]]+Table2[[#This Row],[Rank 6M]]+Table2[[#This Row],[Rank Sharpe]])/3</f>
        <v>99.666666666666671</v>
      </c>
    </row>
    <row r="48" spans="1:48" x14ac:dyDescent="0.3">
      <c r="A48" t="s">
        <v>347</v>
      </c>
      <c r="B48" t="s">
        <v>348</v>
      </c>
      <c r="C48" t="s">
        <v>3081</v>
      </c>
      <c r="D48" t="s">
        <v>349</v>
      </c>
      <c r="E48">
        <v>68533.621935624993</v>
      </c>
      <c r="F48">
        <v>11453.75</v>
      </c>
      <c r="G48">
        <v>112.454376873011</v>
      </c>
      <c r="H48">
        <f>(Table2[[#This Row],[1Y Return vs Nifty]]-AVERAGE(Table2[1Y Return vs Nifty]))/_xlfn.STDEV.P(Table2[1Y Return vs Nifty])</f>
        <v>1.187719451816365</v>
      </c>
      <c r="I48">
        <v>-5.6783910774234796</v>
      </c>
      <c r="J48">
        <f>(Table2[[#This Row],[1M Return vs Nifty]]-AVERAGE(Table2[1M Return vs Nifty]))/_xlfn.STDEV.P(Table2[1M Return vs Nifty])</f>
        <v>-0.51507273485294491</v>
      </c>
      <c r="K48">
        <v>72.980632138481099</v>
      </c>
      <c r="L48">
        <f>(Table2[[#This Row],[6M Return vs Nifty]]-AVERAGE(Table2[6M Return vs Nifty]))/_xlfn.STDEV.P(Table2[6M Return vs Nifty])</f>
        <v>2.4178735541765524</v>
      </c>
      <c r="M48">
        <v>-6.2021383188022297E-3</v>
      </c>
      <c r="N48">
        <f>(Table2[[#This Row],[1W Return vs Nifty]]-AVERAGE(Table2[1W Return vs Nifty]))/_xlfn.STDEV.P(Table2[1W Return vs Nifty])</f>
        <v>4.6260688768570236E-2</v>
      </c>
      <c r="O48">
        <v>11574.59</v>
      </c>
      <c r="P48">
        <v>11093.6353952507</v>
      </c>
      <c r="Q48">
        <v>8443.7970666343008</v>
      </c>
      <c r="R48">
        <v>47.234849279770501</v>
      </c>
      <c r="S48" s="1">
        <f>(Table2[[#This Row],[Close Price]]-Table2[[#This Row],[20D EMA]])/Table2[[#This Row],[20D EMA]]</f>
        <v>-1.0440110621628943E-2</v>
      </c>
      <c r="T48" s="1">
        <f>(Table2[[#This Row],[Close Price]]-Table2[[#This Row],[50D EMA]])/Table2[[#This Row],[50D EMA]]</f>
        <v>3.2461370138725583E-2</v>
      </c>
      <c r="U48" s="1">
        <f>(Table2[[#This Row],[Close Price]]-Table2[[#This Row],[200D EMA]])/Table2[[#This Row],[200D EMA]]</f>
        <v>0.35646912279068627</v>
      </c>
      <c r="V48">
        <v>1.1841735587904301</v>
      </c>
      <c r="W48">
        <v>11553.75</v>
      </c>
      <c r="X48">
        <v>11799</v>
      </c>
      <c r="Y48">
        <v>10950.05</v>
      </c>
      <c r="Z48">
        <v>11744</v>
      </c>
      <c r="AA48">
        <v>10950.05</v>
      </c>
      <c r="AB48">
        <v>12199.95</v>
      </c>
      <c r="AC48" s="1">
        <f>(Table2[[#This Row],[Close Price]]/Table2[[#This Row],[Day Low]])-1</f>
        <v>-8.6551985286162925E-3</v>
      </c>
      <c r="AD48" s="1">
        <f>(Table2[[#This Row],[Day High]]/Table2[[#This Row],[Close Price]])-1</f>
        <v>3.0142966277419969E-2</v>
      </c>
      <c r="AE48" s="1">
        <f>(Table2[[#This Row],[Close Price]]/Table2[[#This Row],[Current Week Low]])-1</f>
        <v>4.5999789955297077E-2</v>
      </c>
      <c r="AF48" s="1">
        <f>(Table2[[#This Row],[Current Week High]]/Table2[[#This Row],[Close Price]])-1</f>
        <v>2.5341045509112758E-2</v>
      </c>
      <c r="AG48" s="1">
        <f>(Table2[[#This Row],[Close Price]]/Table2[[#This Row],[Current Month Low]])-1</f>
        <v>4.5999789955297077E-2</v>
      </c>
      <c r="AH48" s="1">
        <f>(Table2[[#This Row],[Current Month High]]/Table2[[#This Row],[Close Price]])-1</f>
        <v>6.5148968678380603E-2</v>
      </c>
      <c r="AI48">
        <v>12.4435228636909</v>
      </c>
      <c r="AJ48">
        <v>149.809160305343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0.15</v>
      </c>
      <c r="AM48" t="s">
        <v>3114</v>
      </c>
      <c r="AN48">
        <v>4.67</v>
      </c>
      <c r="AO48" t="s">
        <v>3114</v>
      </c>
      <c r="AP48">
        <v>0.11144155213613</v>
      </c>
      <c r="AQ48">
        <f>(Table2[[#This Row],[Sharpe Ratio]]-AVERAGE(Table2[Sharpe Ratio]))/_xlfn.STDEV.P(Table2[Sharpe Ratio])</f>
        <v>0.59760632888287035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3.7343872887914129</v>
      </c>
      <c r="AS48">
        <f>_xlfn.RANK.AVG(Table2[[#This Row],[1Y Return vs Nifty Z-Score]],Table2[1Y Return vs Nifty Z-Score])</f>
        <v>84</v>
      </c>
      <c r="AT48">
        <f>_xlfn.RANK.AVG(Table2[[#This Row],[6M Return vs Nifty Z-Score]],Table2[6M Return vs Nifty Z-Score])</f>
        <v>23</v>
      </c>
      <c r="AU48">
        <f>_xlfn.RANK.AVG(Table2[[#This Row],[Sharpe Ratio Z-Score]],Table2[Sharpe Ratio Z-Score])</f>
        <v>198</v>
      </c>
      <c r="AV48">
        <f>(Table2[[#This Row],[Rank 1Y]]+Table2[[#This Row],[Rank 6M]]+Table2[[#This Row],[Rank Sharpe]])/3</f>
        <v>101.66666666666667</v>
      </c>
    </row>
    <row r="49" spans="1:48" x14ac:dyDescent="0.3">
      <c r="A49" t="s">
        <v>741</v>
      </c>
      <c r="B49" t="s">
        <v>742</v>
      </c>
      <c r="C49" t="s">
        <v>3071</v>
      </c>
      <c r="D49" t="s">
        <v>43</v>
      </c>
      <c r="E49">
        <v>21374.229503400002</v>
      </c>
      <c r="F49">
        <v>4127.7</v>
      </c>
      <c r="G49">
        <v>75.801621162560195</v>
      </c>
      <c r="H49">
        <f>(Table2[[#This Row],[1Y Return vs Nifty]]-AVERAGE(Table2[1Y Return vs Nifty]))/_xlfn.STDEV.P(Table2[1Y Return vs Nifty])</f>
        <v>0.62984327085305736</v>
      </c>
      <c r="I49">
        <v>-2.84329121401055</v>
      </c>
      <c r="J49">
        <f>(Table2[[#This Row],[1M Return vs Nifty]]-AVERAGE(Table2[1M Return vs Nifty]))/_xlfn.STDEV.P(Table2[1M Return vs Nifty])</f>
        <v>-0.23964651892787506</v>
      </c>
      <c r="K49">
        <v>61.968382727702704</v>
      </c>
      <c r="L49">
        <f>(Table2[[#This Row],[6M Return vs Nifty]]-AVERAGE(Table2[6M Return vs Nifty]))/_xlfn.STDEV.P(Table2[6M Return vs Nifty])</f>
        <v>2.0302069452939016</v>
      </c>
      <c r="M49">
        <v>0.88565730439932899</v>
      </c>
      <c r="N49">
        <f>(Table2[[#This Row],[1W Return vs Nifty]]-AVERAGE(Table2[1W Return vs Nifty]))/_xlfn.STDEV.P(Table2[1W Return vs Nifty])</f>
        <v>0.22817677389860899</v>
      </c>
      <c r="O49">
        <v>4188.09</v>
      </c>
      <c r="P49">
        <v>4072.20591444415</v>
      </c>
      <c r="Q49">
        <v>3244.8587958210001</v>
      </c>
      <c r="R49">
        <v>45.403792530131597</v>
      </c>
      <c r="S49" s="1">
        <f>(Table2[[#This Row],[Close Price]]-Table2[[#This Row],[20D EMA]])/Table2[[#This Row],[20D EMA]]</f>
        <v>-1.4419460899837474E-2</v>
      </c>
      <c r="T49" s="1">
        <f>(Table2[[#This Row],[Close Price]]-Table2[[#This Row],[50D EMA]])/Table2[[#This Row],[50D EMA]]</f>
        <v>1.3627524423313608E-2</v>
      </c>
      <c r="U49" s="1">
        <f>(Table2[[#This Row],[Close Price]]-Table2[[#This Row],[200D EMA]])/Table2[[#This Row],[200D EMA]]</f>
        <v>0.27207384349543851</v>
      </c>
      <c r="V49">
        <v>0.99834131341618904</v>
      </c>
      <c r="W49">
        <v>4161.6499999999996</v>
      </c>
      <c r="X49">
        <v>4397</v>
      </c>
      <c r="Y49">
        <v>3965.5</v>
      </c>
      <c r="Z49">
        <v>4249.55</v>
      </c>
      <c r="AA49">
        <v>3965.5</v>
      </c>
      <c r="AB49">
        <v>4479.8999999999996</v>
      </c>
      <c r="AC49" s="1">
        <f>(Table2[[#This Row],[Close Price]]/Table2[[#This Row],[Day Low]])-1</f>
        <v>-8.1578220177093153E-3</v>
      </c>
      <c r="AD49" s="1">
        <f>(Table2[[#This Row],[Day High]]/Table2[[#This Row],[Close Price]])-1</f>
        <v>6.5242144535697877E-2</v>
      </c>
      <c r="AE49" s="1">
        <f>(Table2[[#This Row],[Close Price]]/Table2[[#This Row],[Current Week Low]])-1</f>
        <v>4.0902786533854485E-2</v>
      </c>
      <c r="AF49" s="1">
        <f>(Table2[[#This Row],[Current Week High]]/Table2[[#This Row],[Close Price]])-1</f>
        <v>2.9520071710638085E-2</v>
      </c>
      <c r="AG49" s="1">
        <f>(Table2[[#This Row],[Close Price]]/Table2[[#This Row],[Current Month Low]])-1</f>
        <v>4.0902786533854485E-2</v>
      </c>
      <c r="AH49" s="1">
        <f>(Table2[[#This Row],[Current Month High]]/Table2[[#This Row],[Close Price]])-1</f>
        <v>8.5325968457010015E-2</v>
      </c>
      <c r="AI49">
        <v>16.8035467693873</v>
      </c>
      <c r="AJ49">
        <v>107.20345364188501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-7.0000000000000007E-2</v>
      </c>
      <c r="AM49" t="s">
        <v>3113</v>
      </c>
      <c r="AN49">
        <v>-0.32</v>
      </c>
      <c r="AO49" t="s">
        <v>3113</v>
      </c>
      <c r="AP49">
        <v>0.13680575370258599</v>
      </c>
      <c r="AQ49">
        <f>(Table2[[#This Row],[Sharpe Ratio]]-AVERAGE(Table2[Sharpe Ratio]))/_xlfn.STDEV.P(Table2[Sharpe Ratio])</f>
        <v>0.89335155034256075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3.5419320214602537</v>
      </c>
      <c r="AS49">
        <f>_xlfn.RANK.AVG(Table2[[#This Row],[1Y Return vs Nifty Z-Score]],Table2[1Y Return vs Nifty Z-Score])</f>
        <v>143</v>
      </c>
      <c r="AT49">
        <f>_xlfn.RANK.AVG(Table2[[#This Row],[6M Return vs Nifty Z-Score]],Table2[6M Return vs Nifty Z-Score])</f>
        <v>35</v>
      </c>
      <c r="AU49">
        <f>_xlfn.RANK.AVG(Table2[[#This Row],[Sharpe Ratio Z-Score]],Table2[Sharpe Ratio Z-Score])</f>
        <v>127</v>
      </c>
      <c r="AV49">
        <f>(Table2[[#This Row],[Rank 1Y]]+Table2[[#This Row],[Rank 6M]]+Table2[[#This Row],[Rank Sharpe]])/3</f>
        <v>101.66666666666667</v>
      </c>
    </row>
    <row r="50" spans="1:48" x14ac:dyDescent="0.3">
      <c r="A50" t="s">
        <v>151</v>
      </c>
      <c r="B50" t="s">
        <v>152</v>
      </c>
      <c r="C50" t="s">
        <v>3080</v>
      </c>
      <c r="D50" t="s">
        <v>153</v>
      </c>
      <c r="E50">
        <v>168303.98867625001</v>
      </c>
      <c r="F50">
        <v>7942.3</v>
      </c>
      <c r="G50">
        <v>54.186957883868402</v>
      </c>
      <c r="H50">
        <f>(Table2[[#This Row],[1Y Return vs Nifty]]-AVERAGE(Table2[1Y Return vs Nifty]))/_xlfn.STDEV.P(Table2[1Y Return vs Nifty])</f>
        <v>0.30085557077444525</v>
      </c>
      <c r="I50">
        <v>-7.9820579272799996</v>
      </c>
      <c r="J50">
        <f>(Table2[[#This Row],[1M Return vs Nifty]]-AVERAGE(Table2[1M Return vs Nifty]))/_xlfn.STDEV.P(Table2[1M Return vs Nifty])</f>
        <v>-0.73887093377924307</v>
      </c>
      <c r="K50">
        <v>67.416217602249702</v>
      </c>
      <c r="L50">
        <f>(Table2[[#This Row],[6M Return vs Nifty]]-AVERAGE(Table2[6M Return vs Nifty]))/_xlfn.STDEV.P(Table2[6M Return vs Nifty])</f>
        <v>2.2219882601541681</v>
      </c>
      <c r="M50">
        <v>3.7467730317121002</v>
      </c>
      <c r="N50">
        <f>(Table2[[#This Row],[1W Return vs Nifty]]-AVERAGE(Table2[1W Return vs Nifty]))/_xlfn.STDEV.P(Table2[1W Return vs Nifty])</f>
        <v>0.81176982375233975</v>
      </c>
      <c r="O50">
        <v>7868.74</v>
      </c>
      <c r="P50">
        <v>7906.0296226168402</v>
      </c>
      <c r="Q50">
        <v>6504.1192387362198</v>
      </c>
      <c r="R50">
        <v>57.529673034656298</v>
      </c>
      <c r="S50" s="1">
        <f>(Table2[[#This Row],[Close Price]]-Table2[[#This Row],[20D EMA]])/Table2[[#This Row],[20D EMA]]</f>
        <v>9.3483836039823919E-3</v>
      </c>
      <c r="T50" s="1">
        <f>(Table2[[#This Row],[Close Price]]-Table2[[#This Row],[50D EMA]])/Table2[[#This Row],[50D EMA]]</f>
        <v>4.5876854899962669E-3</v>
      </c>
      <c r="U50" s="1">
        <f>(Table2[[#This Row],[Close Price]]-Table2[[#This Row],[200D EMA]])/Table2[[#This Row],[200D EMA]]</f>
        <v>0.22111844947406367</v>
      </c>
      <c r="V50">
        <v>0.64804859224358902</v>
      </c>
      <c r="W50">
        <v>8055.5</v>
      </c>
      <c r="X50">
        <v>8263.75</v>
      </c>
      <c r="Y50">
        <v>7236.8</v>
      </c>
      <c r="Z50">
        <v>8154</v>
      </c>
      <c r="AA50">
        <v>7236.8</v>
      </c>
      <c r="AB50">
        <v>8154</v>
      </c>
      <c r="AC50" s="1">
        <f>(Table2[[#This Row],[Close Price]]/Table2[[#This Row],[Day Low]])-1</f>
        <v>-1.4052510706970334E-2</v>
      </c>
      <c r="AD50" s="1">
        <f>(Table2[[#This Row],[Day High]]/Table2[[#This Row],[Close Price]])-1</f>
        <v>4.0473162685871866E-2</v>
      </c>
      <c r="AE50" s="1">
        <f>(Table2[[#This Row],[Close Price]]/Table2[[#This Row],[Current Week Low]])-1</f>
        <v>9.7487839929250475E-2</v>
      </c>
      <c r="AF50" s="1">
        <f>(Table2[[#This Row],[Current Week High]]/Table2[[#This Row],[Close Price]])-1</f>
        <v>2.6654747365372655E-2</v>
      </c>
      <c r="AG50" s="1">
        <f>(Table2[[#This Row],[Close Price]]/Table2[[#This Row],[Current Month Low]])-1</f>
        <v>9.7487839929250475E-2</v>
      </c>
      <c r="AH50" s="1">
        <f>(Table2[[#This Row],[Current Month High]]/Table2[[#This Row],[Close Price]])-1</f>
        <v>2.6654747365372655E-2</v>
      </c>
      <c r="AI50">
        <v>15.205293177039399</v>
      </c>
      <c r="AJ50">
        <v>106.293506493506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-0.11</v>
      </c>
      <c r="AM50" t="s">
        <v>3113</v>
      </c>
      <c r="AN50">
        <v>5.85</v>
      </c>
      <c r="AO50" t="s">
        <v>3114</v>
      </c>
      <c r="AP50">
        <v>0.18309790734938799</v>
      </c>
      <c r="AQ50">
        <f>(Table2[[#This Row],[Sharpe Ratio]]-AVERAGE(Table2[Sharpe Ratio]))/_xlfn.STDEV.P(Table2[Sharpe Ratio])</f>
        <v>1.4331155636606585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217</v>
      </c>
      <c r="AT50">
        <f>_xlfn.RANK.AVG(Table2[[#This Row],[6M Return vs Nifty Z-Score]],Table2[6M Return vs Nifty Z-Score])</f>
        <v>31</v>
      </c>
      <c r="AU50">
        <f>_xlfn.RANK.AVG(Table2[[#This Row],[Sharpe Ratio Z-Score]],Table2[Sharpe Ratio Z-Score])</f>
        <v>58</v>
      </c>
      <c r="AV50">
        <f>(Table2[[#This Row],[Rank 1Y]]+Table2[[#This Row],[Rank 6M]]+Table2[[#This Row],[Rank Sharpe]])/3</f>
        <v>102</v>
      </c>
    </row>
    <row r="51" spans="1:48" x14ac:dyDescent="0.3">
      <c r="A51" t="s">
        <v>1518</v>
      </c>
      <c r="B51" t="s">
        <v>1519</v>
      </c>
      <c r="C51" t="s">
        <v>3082</v>
      </c>
      <c r="D51" t="s">
        <v>138</v>
      </c>
      <c r="E51">
        <v>6392.6719051050004</v>
      </c>
      <c r="F51">
        <v>216.63</v>
      </c>
      <c r="G51">
        <v>155.036705601779</v>
      </c>
      <c r="H51">
        <f>(Table2[[#This Row],[1Y Return vs Nifty]]-AVERAGE(Table2[1Y Return vs Nifty]))/_xlfn.STDEV.P(Table2[1Y Return vs Nifty])</f>
        <v>1.8358471701083836</v>
      </c>
      <c r="I51">
        <v>-7.4636075542851996</v>
      </c>
      <c r="J51">
        <f>(Table2[[#This Row],[1M Return vs Nifty]]-AVERAGE(Table2[1M Return vs Nifty]))/_xlfn.STDEV.P(Table2[1M Return vs Nifty])</f>
        <v>-0.68850416320383179</v>
      </c>
      <c r="K51">
        <v>18.1692352957906</v>
      </c>
      <c r="L51">
        <f>(Table2[[#This Row],[6M Return vs Nifty]]-AVERAGE(Table2[6M Return vs Nifty]))/_xlfn.STDEV.P(Table2[6M Return vs Nifty])</f>
        <v>0.48833604103870704</v>
      </c>
      <c r="M51">
        <v>1.5148809748621701</v>
      </c>
      <c r="N51">
        <f>(Table2[[#This Row],[1W Return vs Nifty]]-AVERAGE(Table2[1W Return vs Nifty]))/_xlfn.STDEV.P(Table2[1W Return vs Nifty])</f>
        <v>0.35652200557872044</v>
      </c>
      <c r="O51">
        <v>209.12</v>
      </c>
      <c r="P51">
        <v>197.76837640496601</v>
      </c>
      <c r="Q51">
        <v>157.29013247227101</v>
      </c>
      <c r="R51">
        <v>59.964088982191598</v>
      </c>
      <c r="S51" s="1">
        <f>(Table2[[#This Row],[Close Price]]-Table2[[#This Row],[20D EMA]])/Table2[[#This Row],[20D EMA]]</f>
        <v>3.5912394797245555E-2</v>
      </c>
      <c r="T51" s="1">
        <f>(Table2[[#This Row],[Close Price]]-Table2[[#This Row],[50D EMA]])/Table2[[#This Row],[50D EMA]]</f>
        <v>9.5372293275095985E-2</v>
      </c>
      <c r="U51" s="1">
        <f>(Table2[[#This Row],[Close Price]]-Table2[[#This Row],[200D EMA]])/Table2[[#This Row],[200D EMA]]</f>
        <v>0.37726376470685552</v>
      </c>
      <c r="V51">
        <v>0.36208124559384303</v>
      </c>
      <c r="W51">
        <v>214.65</v>
      </c>
      <c r="X51">
        <v>223.5</v>
      </c>
      <c r="Y51">
        <v>205.1</v>
      </c>
      <c r="Z51">
        <v>219.5</v>
      </c>
      <c r="AA51">
        <v>205.1</v>
      </c>
      <c r="AB51">
        <v>224</v>
      </c>
      <c r="AC51" s="1">
        <f>(Table2[[#This Row],[Close Price]]/Table2[[#This Row],[Day Low]])-1</f>
        <v>9.2243186582807724E-3</v>
      </c>
      <c r="AD51" s="1">
        <f>(Table2[[#This Row],[Day High]]/Table2[[#This Row],[Close Price]])-1</f>
        <v>3.1713059133084087E-2</v>
      </c>
      <c r="AE51" s="1">
        <f>(Table2[[#This Row],[Close Price]]/Table2[[#This Row],[Current Week Low]])-1</f>
        <v>5.6216479765967886E-2</v>
      </c>
      <c r="AF51" s="1">
        <f>(Table2[[#This Row],[Current Week High]]/Table2[[#This Row],[Close Price]])-1</f>
        <v>1.3248395882380137E-2</v>
      </c>
      <c r="AG51" s="1">
        <f>(Table2[[#This Row],[Close Price]]/Table2[[#This Row],[Current Month Low]])-1</f>
        <v>5.6216479765967886E-2</v>
      </c>
      <c r="AH51" s="1">
        <f>(Table2[[#This Row],[Current Month High]]/Table2[[#This Row],[Close Price]])-1</f>
        <v>3.4021142039422081E-2</v>
      </c>
      <c r="AI51">
        <v>10.312514425518099</v>
      </c>
      <c r="AJ51">
        <v>185.03947368421001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0.32</v>
      </c>
      <c r="AM51" t="s">
        <v>3114</v>
      </c>
      <c r="AN51">
        <v>13.16</v>
      </c>
      <c r="AO51" t="s">
        <v>3114</v>
      </c>
      <c r="AP51">
        <v>0.16047854667189601</v>
      </c>
      <c r="AQ51">
        <f>(Table2[[#This Row],[Sharpe Ratio]]-AVERAGE(Table2[Sharpe Ratio]))/_xlfn.STDEV.P(Table2[Sharpe Ratio])</f>
        <v>1.169375038838131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3.1615760923601104</v>
      </c>
      <c r="AS51">
        <f>_xlfn.RANK.AVG(Table2[[#This Row],[1Y Return vs Nifty Z-Score]],Table2[1Y Return vs Nifty Z-Score])</f>
        <v>36</v>
      </c>
      <c r="AT51">
        <f>_xlfn.RANK.AVG(Table2[[#This Row],[6M Return vs Nifty Z-Score]],Table2[6M Return vs Nifty Z-Score])</f>
        <v>182</v>
      </c>
      <c r="AU51">
        <f>_xlfn.RANK.AVG(Table2[[#This Row],[Sharpe Ratio Z-Score]],Table2[Sharpe Ratio Z-Score])</f>
        <v>88</v>
      </c>
      <c r="AV51">
        <f>(Table2[[#This Row],[Rank 1Y]]+Table2[[#This Row],[Rank 6M]]+Table2[[#This Row],[Rank Sharpe]])/3</f>
        <v>102</v>
      </c>
    </row>
    <row r="52" spans="1:48" x14ac:dyDescent="0.3">
      <c r="A52" t="s">
        <v>1021</v>
      </c>
      <c r="B52" t="s">
        <v>1022</v>
      </c>
      <c r="C52" t="s">
        <v>3082</v>
      </c>
      <c r="D52" t="s">
        <v>467</v>
      </c>
      <c r="E52">
        <v>12835.441739815</v>
      </c>
      <c r="F52">
        <v>1928.65</v>
      </c>
      <c r="G52">
        <v>39.585267740703102</v>
      </c>
      <c r="H52">
        <f>(Table2[[#This Row],[1Y Return vs Nifty]]-AVERAGE(Table2[1Y Return vs Nifty]))/_xlfn.STDEV.P(Table2[1Y Return vs Nifty])</f>
        <v>7.8609385602726206E-2</v>
      </c>
      <c r="I52">
        <v>-1.73058182258145</v>
      </c>
      <c r="J52">
        <f>(Table2[[#This Row],[1M Return vs Nifty]]-AVERAGE(Table2[1M Return vs Nifty]))/_xlfn.STDEV.P(Table2[1M Return vs Nifty])</f>
        <v>-0.13154826776550763</v>
      </c>
      <c r="K52">
        <v>74.251292181419302</v>
      </c>
      <c r="L52">
        <f>(Table2[[#This Row],[6M Return vs Nifty]]-AVERAGE(Table2[6M Return vs Nifty]))/_xlfn.STDEV.P(Table2[6M Return vs Nifty])</f>
        <v>2.4626048757725201</v>
      </c>
      <c r="M52">
        <v>-0.15730156577104901</v>
      </c>
      <c r="N52">
        <f>(Table2[[#This Row],[1W Return vs Nifty]]-AVERAGE(Table2[1W Return vs Nifty]))/_xlfn.STDEV.P(Table2[1W Return vs Nifty])</f>
        <v>1.5440343105436041E-2</v>
      </c>
      <c r="O52">
        <v>2110.75</v>
      </c>
      <c r="P52">
        <v>1799.8601341670901</v>
      </c>
      <c r="Q52">
        <v>1382.7370800927999</v>
      </c>
      <c r="R52">
        <v>42.140745064292602</v>
      </c>
      <c r="S52" s="1">
        <f>(Table2[[#This Row],[Close Price]]-Table2[[#This Row],[20D EMA]])/Table2[[#This Row],[20D EMA]]</f>
        <v>-8.6272651900983016E-2</v>
      </c>
      <c r="T52" s="1">
        <f>(Table2[[#This Row],[Close Price]]-Table2[[#This Row],[50D EMA]])/Table2[[#This Row],[50D EMA]]</f>
        <v>7.1555485555831397E-2</v>
      </c>
      <c r="U52" s="1">
        <f>(Table2[[#This Row],[Close Price]]-Table2[[#This Row],[200D EMA]])/Table2[[#This Row],[200D EMA]]</f>
        <v>0.39480601754786399</v>
      </c>
      <c r="V52">
        <v>0.37396600715469702</v>
      </c>
      <c r="W52">
        <v>1923.05</v>
      </c>
      <c r="X52">
        <v>1953.7</v>
      </c>
      <c r="Y52">
        <v>1871.45</v>
      </c>
      <c r="Z52">
        <v>1988.75</v>
      </c>
      <c r="AA52">
        <v>1871.45</v>
      </c>
      <c r="AB52">
        <v>2029</v>
      </c>
      <c r="AC52" s="1">
        <f>(Table2[[#This Row],[Close Price]]/Table2[[#This Row],[Day Low]])-1</f>
        <v>2.9120407685707672E-3</v>
      </c>
      <c r="AD52" s="1">
        <f>(Table2[[#This Row],[Day High]]/Table2[[#This Row],[Close Price]])-1</f>
        <v>1.2988359733492327E-2</v>
      </c>
      <c r="AE52" s="1">
        <f>(Table2[[#This Row],[Close Price]]/Table2[[#This Row],[Current Week Low]])-1</f>
        <v>3.0564535520585689E-2</v>
      </c>
      <c r="AF52" s="1">
        <f>(Table2[[#This Row],[Current Week High]]/Table2[[#This Row],[Close Price]])-1</f>
        <v>3.1161693412490532E-2</v>
      </c>
      <c r="AG52" s="1">
        <f>(Table2[[#This Row],[Close Price]]/Table2[[#This Row],[Current Month Low]])-1</f>
        <v>3.0564535520585689E-2</v>
      </c>
      <c r="AH52" s="1">
        <f>(Table2[[#This Row],[Current Month High]]/Table2[[#This Row],[Close Price]])-1</f>
        <v>5.2031213543151988E-2</v>
      </c>
      <c r="AI52">
        <v>23.402379903040899</v>
      </c>
      <c r="AJ52">
        <v>114.68174210056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-0.22</v>
      </c>
      <c r="AM52" t="s">
        <v>3113</v>
      </c>
      <c r="AN52">
        <v>1.92</v>
      </c>
      <c r="AO52" t="s">
        <v>3114</v>
      </c>
      <c r="AP52">
        <v>0.21633034962755601</v>
      </c>
      <c r="AQ52">
        <f>(Table2[[#This Row],[Sharpe Ratio]]-AVERAGE(Table2[Sharpe Ratio]))/_xlfn.STDEV.P(Table2[Sharpe Ratio])</f>
        <v>1.8206040472012202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4.2457103839163954</v>
      </c>
      <c r="AS52">
        <f>_xlfn.RANK.AVG(Table2[[#This Row],[1Y Return vs Nifty Z-Score]],Table2[1Y Return vs Nifty Z-Score])</f>
        <v>276</v>
      </c>
      <c r="AT52">
        <f>_xlfn.RANK.AVG(Table2[[#This Row],[6M Return vs Nifty Z-Score]],Table2[6M Return vs Nifty Z-Score])</f>
        <v>18</v>
      </c>
      <c r="AU52">
        <f>_xlfn.RANK.AVG(Table2[[#This Row],[Sharpe Ratio Z-Score]],Table2[Sharpe Ratio Z-Score])</f>
        <v>24</v>
      </c>
      <c r="AV52">
        <f>(Table2[[#This Row],[Rank 1Y]]+Table2[[#This Row],[Rank 6M]]+Table2[[#This Row],[Rank Sharpe]])/3</f>
        <v>106</v>
      </c>
    </row>
    <row r="53" spans="1:48" x14ac:dyDescent="0.3">
      <c r="A53" t="s">
        <v>85</v>
      </c>
      <c r="B53" t="s">
        <v>86</v>
      </c>
      <c r="C53" t="s">
        <v>3075</v>
      </c>
      <c r="D53" t="s">
        <v>63</v>
      </c>
      <c r="E53">
        <v>321478.67999256001</v>
      </c>
      <c r="F53">
        <v>2682.95</v>
      </c>
      <c r="G53">
        <v>55.6699228039869</v>
      </c>
      <c r="H53">
        <f>(Table2[[#This Row],[1Y Return vs Nifty]]-AVERAGE(Table2[1Y Return vs Nifty]))/_xlfn.STDEV.P(Table2[1Y Return vs Nifty])</f>
        <v>0.32342715618739071</v>
      </c>
      <c r="I53">
        <v>-5.6466892567635396</v>
      </c>
      <c r="J53">
        <f>(Table2[[#This Row],[1M Return vs Nifty]]-AVERAGE(Table2[1M Return vs Nifty]))/_xlfn.STDEV.P(Table2[1M Return vs Nifty])</f>
        <v>-0.51199294474925827</v>
      </c>
      <c r="K53">
        <v>48.094125917249499</v>
      </c>
      <c r="L53">
        <f>(Table2[[#This Row],[6M Return vs Nifty]]-AVERAGE(Table2[6M Return vs Nifty]))/_xlfn.STDEV.P(Table2[6M Return vs Nifty])</f>
        <v>1.5417884680288438</v>
      </c>
      <c r="M53">
        <v>-3.7649489338154298</v>
      </c>
      <c r="N53">
        <f>(Table2[[#This Row],[1W Return vs Nifty]]-AVERAGE(Table2[1W Return vs Nifty]))/_xlfn.STDEV.P(Table2[1W Return vs Nifty])</f>
        <v>-0.72042570740600032</v>
      </c>
      <c r="O53">
        <v>2775.47</v>
      </c>
      <c r="P53">
        <v>2714.5887538034799</v>
      </c>
      <c r="Q53">
        <v>2202.7249402285001</v>
      </c>
      <c r="R53">
        <v>35.569511857657403</v>
      </c>
      <c r="S53" s="1">
        <f>(Table2[[#This Row],[Close Price]]-Table2[[#This Row],[20D EMA]])/Table2[[#This Row],[20D EMA]]</f>
        <v>-3.333489463045898E-2</v>
      </c>
      <c r="T53" s="1">
        <f>(Table2[[#This Row],[Close Price]]-Table2[[#This Row],[50D EMA]])/Table2[[#This Row],[50D EMA]]</f>
        <v>-1.1655081735364231E-2</v>
      </c>
      <c r="U53" s="1">
        <f>(Table2[[#This Row],[Close Price]]-Table2[[#This Row],[200D EMA]])/Table2[[#This Row],[200D EMA]]</f>
        <v>0.21801408382913368</v>
      </c>
      <c r="V53">
        <v>0.85008899530399895</v>
      </c>
      <c r="W53">
        <v>2705</v>
      </c>
      <c r="X53">
        <v>2755</v>
      </c>
      <c r="Y53">
        <v>2625.7</v>
      </c>
      <c r="Z53">
        <v>2748.75</v>
      </c>
      <c r="AA53">
        <v>2625.7</v>
      </c>
      <c r="AB53">
        <v>2926.5</v>
      </c>
      <c r="AC53" s="1">
        <f>(Table2[[#This Row],[Close Price]]/Table2[[#This Row],[Day Low]])-1</f>
        <v>-8.1515711645102629E-3</v>
      </c>
      <c r="AD53" s="1">
        <f>(Table2[[#This Row],[Day High]]/Table2[[#This Row],[Close Price]])-1</f>
        <v>2.6854768072457569E-2</v>
      </c>
      <c r="AE53" s="1">
        <f>(Table2[[#This Row],[Close Price]]/Table2[[#This Row],[Current Week Low]])-1</f>
        <v>2.1803709486993839E-2</v>
      </c>
      <c r="AF53" s="1">
        <f>(Table2[[#This Row],[Current Week High]]/Table2[[#This Row],[Close Price]])-1</f>
        <v>2.4525242736540109E-2</v>
      </c>
      <c r="AG53" s="1">
        <f>(Table2[[#This Row],[Close Price]]/Table2[[#This Row],[Current Month Low]])-1</f>
        <v>2.1803709486993839E-2</v>
      </c>
      <c r="AH53" s="1">
        <f>(Table2[[#This Row],[Current Month High]]/Table2[[#This Row],[Close Price]])-1</f>
        <v>9.0776943290035383E-2</v>
      </c>
      <c r="AI53">
        <v>12.320393596600701</v>
      </c>
      <c r="AJ53">
        <v>85.031034482758599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</v>
      </c>
      <c r="AM53" t="s">
        <v>3115</v>
      </c>
      <c r="AN53">
        <v>-4.91</v>
      </c>
      <c r="AO53" t="s">
        <v>3113</v>
      </c>
      <c r="AP53">
        <v>0.182728980848193</v>
      </c>
      <c r="AQ53">
        <f>(Table2[[#This Row],[Sharpe Ratio]]-AVERAGE(Table2[Sharpe Ratio]))/_xlfn.STDEV.P(Table2[Sharpe Ratio])</f>
        <v>1.4288139005662224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2.0616108726271989</v>
      </c>
      <c r="AS53">
        <f>_xlfn.RANK.AVG(Table2[[#This Row],[1Y Return vs Nifty Z-Score]],Table2[1Y Return vs Nifty Z-Score])</f>
        <v>207</v>
      </c>
      <c r="AT53">
        <f>_xlfn.RANK.AVG(Table2[[#This Row],[6M Return vs Nifty Z-Score]],Table2[6M Return vs Nifty Z-Score])</f>
        <v>56</v>
      </c>
      <c r="AU53">
        <f>_xlfn.RANK.AVG(Table2[[#This Row],[Sharpe Ratio Z-Score]],Table2[Sharpe Ratio Z-Score])</f>
        <v>59</v>
      </c>
      <c r="AV53">
        <f>(Table2[[#This Row],[Rank 1Y]]+Table2[[#This Row],[Rank 6M]]+Table2[[#This Row],[Rank Sharpe]])/3</f>
        <v>107.33333333333333</v>
      </c>
    </row>
    <row r="54" spans="1:48" x14ac:dyDescent="0.3">
      <c r="A54" t="s">
        <v>790</v>
      </c>
      <c r="B54" t="s">
        <v>791</v>
      </c>
      <c r="C54" t="s">
        <v>3072</v>
      </c>
      <c r="D54" t="s">
        <v>46</v>
      </c>
      <c r="E54">
        <v>19974.939197219999</v>
      </c>
      <c r="F54">
        <v>318.14999999999998</v>
      </c>
      <c r="G54">
        <v>83.361718738931501</v>
      </c>
      <c r="H54">
        <f>(Table2[[#This Row],[1Y Return vs Nifty]]-AVERAGE(Table2[1Y Return vs Nifty]))/_xlfn.STDEV.P(Table2[1Y Return vs Nifty])</f>
        <v>0.74491233678998547</v>
      </c>
      <c r="I54">
        <v>-4.5807085570670498</v>
      </c>
      <c r="J54">
        <f>(Table2[[#This Row],[1M Return vs Nifty]]-AVERAGE(Table2[1M Return vs Nifty]))/_xlfn.STDEV.P(Table2[1M Return vs Nifty])</f>
        <v>-0.40843432441440908</v>
      </c>
      <c r="K54">
        <v>34.095030857451199</v>
      </c>
      <c r="L54">
        <f>(Table2[[#This Row],[6M Return vs Nifty]]-AVERAGE(Table2[6M Return vs Nifty]))/_xlfn.STDEV.P(Table2[6M Return vs Nifty])</f>
        <v>1.048975282745723</v>
      </c>
      <c r="M54">
        <v>-6.55502674459074</v>
      </c>
      <c r="N54">
        <f>(Table2[[#This Row],[1W Return vs Nifty]]-AVERAGE(Table2[1W Return vs Nifty]))/_xlfn.STDEV.P(Table2[1W Return vs Nifty])</f>
        <v>-1.289528873480619</v>
      </c>
      <c r="O54">
        <v>329.32</v>
      </c>
      <c r="P54">
        <v>317.95987660826501</v>
      </c>
      <c r="Q54">
        <v>251.85056173072499</v>
      </c>
      <c r="R54">
        <v>39.483420915457401</v>
      </c>
      <c r="S54" s="1">
        <f>(Table2[[#This Row],[Close Price]]-Table2[[#This Row],[20D EMA]])/Table2[[#This Row],[20D EMA]]</f>
        <v>-3.3918377262237384E-2</v>
      </c>
      <c r="T54" s="1">
        <f>(Table2[[#This Row],[Close Price]]-Table2[[#This Row],[50D EMA]])/Table2[[#This Row],[50D EMA]]</f>
        <v>5.979477466246738E-4</v>
      </c>
      <c r="U54" s="1">
        <f>(Table2[[#This Row],[Close Price]]-Table2[[#This Row],[200D EMA]])/Table2[[#This Row],[200D EMA]]</f>
        <v>0.26324911810266832</v>
      </c>
      <c r="V54">
        <v>1.0252365955523901</v>
      </c>
      <c r="W54">
        <v>320.10000000000002</v>
      </c>
      <c r="X54">
        <v>324.7</v>
      </c>
      <c r="Y54">
        <v>309.3</v>
      </c>
      <c r="Z54">
        <v>334.65</v>
      </c>
      <c r="AA54">
        <v>309.3</v>
      </c>
      <c r="AB54">
        <v>362.6</v>
      </c>
      <c r="AC54" s="1">
        <f>(Table2[[#This Row],[Close Price]]/Table2[[#This Row],[Day Low]])-1</f>
        <v>-6.0918462980320554E-3</v>
      </c>
      <c r="AD54" s="1">
        <f>(Table2[[#This Row],[Day High]]/Table2[[#This Row],[Close Price]])-1</f>
        <v>2.058777306302062E-2</v>
      </c>
      <c r="AE54" s="1">
        <f>(Table2[[#This Row],[Close Price]]/Table2[[#This Row],[Current Week Low]])-1</f>
        <v>2.8612997090203596E-2</v>
      </c>
      <c r="AF54" s="1">
        <f>(Table2[[#This Row],[Current Week High]]/Table2[[#This Row],[Close Price]])-1</f>
        <v>5.1862329090051951E-2</v>
      </c>
      <c r="AG54" s="1">
        <f>(Table2[[#This Row],[Close Price]]/Table2[[#This Row],[Current Month Low]])-1</f>
        <v>2.8612997090203596E-2</v>
      </c>
      <c r="AH54" s="1">
        <f>(Table2[[#This Row],[Current Month High]]/Table2[[#This Row],[Close Price]])-1</f>
        <v>0.13971397139713981</v>
      </c>
      <c r="AI54">
        <v>14.5685997171145</v>
      </c>
      <c r="AJ54">
        <v>132.991578176492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0.06</v>
      </c>
      <c r="AM54" t="s">
        <v>3114</v>
      </c>
      <c r="AN54">
        <v>-5.8</v>
      </c>
      <c r="AO54" t="s">
        <v>3113</v>
      </c>
      <c r="AP54">
        <v>0.153926568237016</v>
      </c>
      <c r="AQ54">
        <f>(Table2[[#This Row],[Sharpe Ratio]]-AVERAGE(Table2[Sharpe Ratio]))/_xlfn.STDEV.P(Table2[Sharpe Ratio])</f>
        <v>1.0929793238716752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1.1889037455123559</v>
      </c>
      <c r="AS54">
        <f>_xlfn.RANK.AVG(Table2[[#This Row],[1Y Return vs Nifty Z-Score]],Table2[1Y Return vs Nifty Z-Score])</f>
        <v>123</v>
      </c>
      <c r="AT54">
        <f>_xlfn.RANK.AVG(Table2[[#This Row],[6M Return vs Nifty Z-Score]],Table2[6M Return vs Nifty Z-Score])</f>
        <v>102</v>
      </c>
      <c r="AU54">
        <f>_xlfn.RANK.AVG(Table2[[#This Row],[Sharpe Ratio Z-Score]],Table2[Sharpe Ratio Z-Score])</f>
        <v>104</v>
      </c>
      <c r="AV54">
        <f>(Table2[[#This Row],[Rank 1Y]]+Table2[[#This Row],[Rank 6M]]+Table2[[#This Row],[Rank Sharpe]])/3</f>
        <v>109.66666666666667</v>
      </c>
    </row>
    <row r="55" spans="1:48" x14ac:dyDescent="0.3">
      <c r="A55" t="s">
        <v>254</v>
      </c>
      <c r="B55" t="s">
        <v>255</v>
      </c>
      <c r="C55" t="s">
        <v>3080</v>
      </c>
      <c r="D55" t="s">
        <v>153</v>
      </c>
      <c r="E55">
        <v>103725.61889431</v>
      </c>
      <c r="F55">
        <v>678.65</v>
      </c>
      <c r="G55">
        <v>43.126980747421797</v>
      </c>
      <c r="H55">
        <f>(Table2[[#This Row],[1Y Return vs Nifty]]-AVERAGE(Table2[1Y Return vs Nifty]))/_xlfn.STDEV.P(Table2[1Y Return vs Nifty])</f>
        <v>0.13251630986962187</v>
      </c>
      <c r="I55">
        <v>-10.930272751770699</v>
      </c>
      <c r="J55">
        <f>(Table2[[#This Row],[1M Return vs Nifty]]-AVERAGE(Table2[1M Return vs Nifty]))/_xlfn.STDEV.P(Table2[1M Return vs Nifty])</f>
        <v>-1.0252861191216573</v>
      </c>
      <c r="K55">
        <v>46.066699292818598</v>
      </c>
      <c r="L55">
        <f>(Table2[[#This Row],[6M Return vs Nifty]]-AVERAGE(Table2[6M Return vs Nifty]))/_xlfn.STDEV.P(Table2[6M Return vs Nifty])</f>
        <v>1.4704165280251738</v>
      </c>
      <c r="M55">
        <v>-2.8674672022488701</v>
      </c>
      <c r="N55">
        <f>(Table2[[#This Row],[1W Return vs Nifty]]-AVERAGE(Table2[1W Return vs Nifty]))/_xlfn.STDEV.P(Table2[1W Return vs Nifty])</f>
        <v>-0.53736282186348927</v>
      </c>
      <c r="O55">
        <v>707.01</v>
      </c>
      <c r="P55">
        <v>686.81905022942499</v>
      </c>
      <c r="Q55">
        <v>561.05112534328396</v>
      </c>
      <c r="R55">
        <v>35.784472989894397</v>
      </c>
      <c r="S55" s="1">
        <f>(Table2[[#This Row],[Close Price]]-Table2[[#This Row],[20D EMA]])/Table2[[#This Row],[20D EMA]]</f>
        <v>-4.0112586809238925E-2</v>
      </c>
      <c r="T55" s="1">
        <f>(Table2[[#This Row],[Close Price]]-Table2[[#This Row],[50D EMA]])/Table2[[#This Row],[50D EMA]]</f>
        <v>-1.1894035593066649E-2</v>
      </c>
      <c r="U55" s="1">
        <f>(Table2[[#This Row],[Close Price]]-Table2[[#This Row],[200D EMA]])/Table2[[#This Row],[200D EMA]]</f>
        <v>0.20960456069803288</v>
      </c>
      <c r="V55">
        <v>0.79515646647589999</v>
      </c>
      <c r="W55">
        <v>683</v>
      </c>
      <c r="X55">
        <v>699.5</v>
      </c>
      <c r="Y55">
        <v>665.55</v>
      </c>
      <c r="Z55">
        <v>709.45</v>
      </c>
      <c r="AA55">
        <v>665.55</v>
      </c>
      <c r="AB55">
        <v>748.4</v>
      </c>
      <c r="AC55" s="1">
        <f>(Table2[[#This Row],[Close Price]]/Table2[[#This Row],[Day Low]])-1</f>
        <v>-6.3689604685213119E-3</v>
      </c>
      <c r="AD55" s="1">
        <f>(Table2[[#This Row],[Day High]]/Table2[[#This Row],[Close Price]])-1</f>
        <v>3.0722758417446538E-2</v>
      </c>
      <c r="AE55" s="1">
        <f>(Table2[[#This Row],[Close Price]]/Table2[[#This Row],[Current Week Low]])-1</f>
        <v>1.9682968973029791E-2</v>
      </c>
      <c r="AF55" s="1">
        <f>(Table2[[#This Row],[Current Week High]]/Table2[[#This Row],[Close Price]])-1</f>
        <v>4.5384218669417331E-2</v>
      </c>
      <c r="AG55" s="1">
        <f>(Table2[[#This Row],[Close Price]]/Table2[[#This Row],[Current Month Low]])-1</f>
        <v>1.9682968973029791E-2</v>
      </c>
      <c r="AH55" s="1">
        <f>(Table2[[#This Row],[Current Month High]]/Table2[[#This Row],[Close Price]])-1</f>
        <v>0.10277757312311198</v>
      </c>
      <c r="AI55">
        <v>15.486627864141999</v>
      </c>
      <c r="AJ55">
        <v>88.933741648106903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0.01</v>
      </c>
      <c r="AM55" t="s">
        <v>3114</v>
      </c>
      <c r="AN55">
        <v>0.33</v>
      </c>
      <c r="AO55" t="s">
        <v>3114</v>
      </c>
      <c r="AP55">
        <v>0.24227567744293699</v>
      </c>
      <c r="AQ55">
        <f>(Table2[[#This Row],[Sharpe Ratio]]-AVERAGE(Table2[Sharpe Ratio]))/_xlfn.STDEV.P(Table2[Sharpe Ratio])</f>
        <v>2.123125169362301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2.1634090662719503</v>
      </c>
      <c r="AS55">
        <f>_xlfn.RANK.AVG(Table2[[#This Row],[1Y Return vs Nifty Z-Score]],Table2[1Y Return vs Nifty Z-Score])</f>
        <v>263</v>
      </c>
      <c r="AT55">
        <f>_xlfn.RANK.AVG(Table2[[#This Row],[6M Return vs Nifty Z-Score]],Table2[6M Return vs Nifty Z-Score])</f>
        <v>58</v>
      </c>
      <c r="AU55">
        <f>_xlfn.RANK.AVG(Table2[[#This Row],[Sharpe Ratio Z-Score]],Table2[Sharpe Ratio Z-Score])</f>
        <v>9</v>
      </c>
      <c r="AV55">
        <f>(Table2[[#This Row],[Rank 1Y]]+Table2[[#This Row],[Rank 6M]]+Table2[[#This Row],[Rank Sharpe]])/3</f>
        <v>110</v>
      </c>
    </row>
    <row r="56" spans="1:48" x14ac:dyDescent="0.3">
      <c r="A56" t="s">
        <v>1448</v>
      </c>
      <c r="B56" t="s">
        <v>1449</v>
      </c>
      <c r="C56" t="s">
        <v>3068</v>
      </c>
      <c r="D56" t="s">
        <v>21</v>
      </c>
      <c r="E56">
        <v>7003.8001195249999</v>
      </c>
      <c r="F56">
        <v>845.75</v>
      </c>
      <c r="G56">
        <v>69.7542665789979</v>
      </c>
      <c r="H56">
        <f>(Table2[[#This Row],[1Y Return vs Nifty]]-AVERAGE(Table2[1Y Return vs Nifty]))/_xlfn.STDEV.P(Table2[1Y Return vs Nifty])</f>
        <v>0.53779902985082484</v>
      </c>
      <c r="I56">
        <v>-3.5112747020222499</v>
      </c>
      <c r="J56">
        <f>(Table2[[#This Row],[1M Return vs Nifty]]-AVERAGE(Table2[1M Return vs Nifty]))/_xlfn.STDEV.P(Table2[1M Return vs Nifty])</f>
        <v>-0.30454023458768753</v>
      </c>
      <c r="K56">
        <v>68.062036131722607</v>
      </c>
      <c r="L56">
        <f>(Table2[[#This Row],[6M Return vs Nifty]]-AVERAGE(Table2[6M Return vs Nifty]))/_xlfn.STDEV.P(Table2[6M Return vs Nifty])</f>
        <v>2.2447231501784803</v>
      </c>
      <c r="M56">
        <v>-0.11028850734247</v>
      </c>
      <c r="N56">
        <f>(Table2[[#This Row],[1W Return vs Nifty]]-AVERAGE(Table2[1W Return vs Nifty]))/_xlfn.STDEV.P(Table2[1W Return vs Nifty])</f>
        <v>2.5029781900019536E-2</v>
      </c>
      <c r="O56">
        <v>865.08</v>
      </c>
      <c r="P56">
        <v>845.41997243146295</v>
      </c>
      <c r="Q56">
        <v>681.70976873400502</v>
      </c>
      <c r="R56">
        <v>38.793427147428403</v>
      </c>
      <c r="S56" s="1">
        <f>(Table2[[#This Row],[Close Price]]-Table2[[#This Row],[20D EMA]])/Table2[[#This Row],[20D EMA]]</f>
        <v>-2.2344754242382255E-2</v>
      </c>
      <c r="T56" s="1">
        <f>(Table2[[#This Row],[Close Price]]-Table2[[#This Row],[50D EMA]])/Table2[[#This Row],[50D EMA]]</f>
        <v>3.9037115197062942E-4</v>
      </c>
      <c r="U56" s="1">
        <f>(Table2[[#This Row],[Close Price]]-Table2[[#This Row],[200D EMA]])/Table2[[#This Row],[200D EMA]]</f>
        <v>0.24063060086498703</v>
      </c>
      <c r="V56">
        <v>0.89858646521504904</v>
      </c>
      <c r="W56">
        <v>838.1</v>
      </c>
      <c r="X56">
        <v>852.75</v>
      </c>
      <c r="Y56">
        <v>812.1</v>
      </c>
      <c r="Z56">
        <v>857.1</v>
      </c>
      <c r="AA56">
        <v>812.1</v>
      </c>
      <c r="AB56">
        <v>881.45</v>
      </c>
      <c r="AC56" s="1">
        <f>(Table2[[#This Row],[Close Price]]/Table2[[#This Row],[Day Low]])-1</f>
        <v>9.1277890466530121E-3</v>
      </c>
      <c r="AD56" s="1">
        <f>(Table2[[#This Row],[Day High]]/Table2[[#This Row],[Close Price]])-1</f>
        <v>8.2766775051730246E-3</v>
      </c>
      <c r="AE56" s="1">
        <f>(Table2[[#This Row],[Close Price]]/Table2[[#This Row],[Current Week Low]])-1</f>
        <v>4.1435783770471524E-2</v>
      </c>
      <c r="AF56" s="1">
        <f>(Table2[[#This Row],[Current Week High]]/Table2[[#This Row],[Close Price]])-1</f>
        <v>1.3420041383387593E-2</v>
      </c>
      <c r="AG56" s="1">
        <f>(Table2[[#This Row],[Close Price]]/Table2[[#This Row],[Current Month Low]])-1</f>
        <v>4.1435783770471524E-2</v>
      </c>
      <c r="AH56" s="1">
        <f>(Table2[[#This Row],[Current Month High]]/Table2[[#This Row],[Close Price]])-1</f>
        <v>4.2211055276381915E-2</v>
      </c>
      <c r="AI56">
        <v>9.6896245935560206</v>
      </c>
      <c r="AJ56">
        <v>103.795180722891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-0.08</v>
      </c>
      <c r="AM56" t="s">
        <v>3113</v>
      </c>
      <c r="AN56">
        <v>-3.12</v>
      </c>
      <c r="AO56" t="s">
        <v>3113</v>
      </c>
      <c r="AP56">
        <v>0.133780351533025</v>
      </c>
      <c r="AQ56">
        <f>(Table2[[#This Row],[Sharpe Ratio]]-AVERAGE(Table2[Sharpe Ratio]))/_xlfn.STDEV.P(Table2[Sharpe Ratio])</f>
        <v>0.85807552431441481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3.3610872516560519</v>
      </c>
      <c r="AS56">
        <f>_xlfn.RANK.AVG(Table2[[#This Row],[1Y Return vs Nifty Z-Score]],Table2[1Y Return vs Nifty Z-Score])</f>
        <v>163</v>
      </c>
      <c r="AT56">
        <f>_xlfn.RANK.AVG(Table2[[#This Row],[6M Return vs Nifty Z-Score]],Table2[6M Return vs Nifty Z-Score])</f>
        <v>29</v>
      </c>
      <c r="AU56">
        <f>_xlfn.RANK.AVG(Table2[[#This Row],[Sharpe Ratio Z-Score]],Table2[Sharpe Ratio Z-Score])</f>
        <v>139</v>
      </c>
      <c r="AV56">
        <f>(Table2[[#This Row],[Rank 1Y]]+Table2[[#This Row],[Rank 6M]]+Table2[[#This Row],[Rank Sharpe]])/3</f>
        <v>110.33333333333333</v>
      </c>
    </row>
    <row r="57" spans="1:48" x14ac:dyDescent="0.3">
      <c r="A57" t="s">
        <v>578</v>
      </c>
      <c r="B57" t="s">
        <v>579</v>
      </c>
      <c r="C57" t="s">
        <v>3083</v>
      </c>
      <c r="D57" t="s">
        <v>164</v>
      </c>
      <c r="E57">
        <v>32750.780936800002</v>
      </c>
      <c r="F57">
        <v>7566.2</v>
      </c>
      <c r="G57">
        <v>167.605119963026</v>
      </c>
      <c r="H57">
        <f>(Table2[[#This Row],[1Y Return vs Nifty]]-AVERAGE(Table2[1Y Return vs Nifty]))/_xlfn.STDEV.P(Table2[1Y Return vs Nifty])</f>
        <v>2.0271457196637623</v>
      </c>
      <c r="I57">
        <v>27.628368970025999</v>
      </c>
      <c r="J57">
        <f>(Table2[[#This Row],[1M Return vs Nifty]]-AVERAGE(Table2[1M Return vs Nifty]))/_xlfn.STDEV.P(Table2[1M Return vs Nifty])</f>
        <v>2.7206351155047734</v>
      </c>
      <c r="K57">
        <v>127.352977330429</v>
      </c>
      <c r="L57">
        <f>(Table2[[#This Row],[6M Return vs Nifty]]-AVERAGE(Table2[6M Return vs Nifty]))/_xlfn.STDEV.P(Table2[6M Return vs Nifty])</f>
        <v>4.3319550366508421</v>
      </c>
      <c r="M57">
        <v>14.3900795667509</v>
      </c>
      <c r="N57">
        <f>(Table2[[#This Row],[1W Return vs Nifty]]-AVERAGE(Table2[1W Return vs Nifty]))/_xlfn.STDEV.P(Table2[1W Return vs Nifty])</f>
        <v>2.9827270003588571</v>
      </c>
      <c r="O57">
        <v>6034.77</v>
      </c>
      <c r="P57">
        <v>5442.1895808388999</v>
      </c>
      <c r="Q57">
        <v>4120.8332716612604</v>
      </c>
      <c r="R57">
        <v>81.830080234636696</v>
      </c>
      <c r="S57" s="1">
        <f>(Table2[[#This Row],[Close Price]]-Table2[[#This Row],[20D EMA]])/Table2[[#This Row],[20D EMA]]</f>
        <v>0.25376774922656525</v>
      </c>
      <c r="T57" s="1">
        <f>(Table2[[#This Row],[Close Price]]-Table2[[#This Row],[50D EMA]])/Table2[[#This Row],[50D EMA]]</f>
        <v>0.39028600301603034</v>
      </c>
      <c r="U57" s="1">
        <f>(Table2[[#This Row],[Close Price]]-Table2[[#This Row],[200D EMA]])/Table2[[#This Row],[200D EMA]]</f>
        <v>0.83608496175575298</v>
      </c>
      <c r="V57">
        <v>2.3106734857714302</v>
      </c>
      <c r="W57">
        <v>7400</v>
      </c>
      <c r="X57">
        <v>7730.8</v>
      </c>
      <c r="Y57">
        <v>5670</v>
      </c>
      <c r="Z57">
        <v>7949.9</v>
      </c>
      <c r="AA57">
        <v>5670</v>
      </c>
      <c r="AB57">
        <v>7949.9</v>
      </c>
      <c r="AC57" s="1">
        <f>(Table2[[#This Row],[Close Price]]/Table2[[#This Row],[Day Low]])-1</f>
        <v>2.2459459459459374E-2</v>
      </c>
      <c r="AD57" s="1">
        <f>(Table2[[#This Row],[Day High]]/Table2[[#This Row],[Close Price]])-1</f>
        <v>2.1754645660965855E-2</v>
      </c>
      <c r="AE57" s="1">
        <f>(Table2[[#This Row],[Close Price]]/Table2[[#This Row],[Current Week Low]])-1</f>
        <v>0.33442680776014111</v>
      </c>
      <c r="AF57" s="1">
        <f>(Table2[[#This Row],[Current Week High]]/Table2[[#This Row],[Close Price]])-1</f>
        <v>5.0712378737014507E-2</v>
      </c>
      <c r="AG57" s="1">
        <f>(Table2[[#This Row],[Close Price]]/Table2[[#This Row],[Current Month Low]])-1</f>
        <v>0.33442680776014111</v>
      </c>
      <c r="AH57" s="1">
        <f>(Table2[[#This Row],[Current Month High]]/Table2[[#This Row],[Close Price]])-1</f>
        <v>5.0712378737014507E-2</v>
      </c>
      <c r="AI57">
        <v>5.0712378737014498</v>
      </c>
      <c r="AJ57">
        <v>211.36625514403201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0.65</v>
      </c>
      <c r="AM57" t="s">
        <v>3114</v>
      </c>
      <c r="AN57">
        <v>33.520000000000003</v>
      </c>
      <c r="AO57" t="s">
        <v>3114</v>
      </c>
      <c r="AP57">
        <v>6.9746418673413996E-2</v>
      </c>
      <c r="AQ57">
        <f>(Table2[[#This Row],[Sharpe Ratio]]-AVERAGE(Table2[Sharpe Ratio]))/_xlfn.STDEV.P(Table2[Sharpe Ratio])</f>
        <v>0.11144332282830008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12.173906195006534</v>
      </c>
      <c r="AS57">
        <f>_xlfn.RANK.AVG(Table2[[#This Row],[1Y Return vs Nifty Z-Score]],Table2[1Y Return vs Nifty Z-Score])</f>
        <v>29</v>
      </c>
      <c r="AT57">
        <f>_xlfn.RANK.AVG(Table2[[#This Row],[6M Return vs Nifty Z-Score]],Table2[6M Return vs Nifty Z-Score])</f>
        <v>2</v>
      </c>
      <c r="AU57">
        <f>_xlfn.RANK.AVG(Table2[[#This Row],[Sharpe Ratio Z-Score]],Table2[Sharpe Ratio Z-Score])</f>
        <v>307</v>
      </c>
      <c r="AV57">
        <f>(Table2[[#This Row],[Rank 1Y]]+Table2[[#This Row],[Rank 6M]]+Table2[[#This Row],[Rank Sharpe]])/3</f>
        <v>112.66666666666667</v>
      </c>
    </row>
    <row r="58" spans="1:48" x14ac:dyDescent="0.3">
      <c r="A58" t="s">
        <v>1177</v>
      </c>
      <c r="B58" t="s">
        <v>1178</v>
      </c>
      <c r="C58" t="s">
        <v>605</v>
      </c>
      <c r="D58" t="s">
        <v>467</v>
      </c>
      <c r="E58">
        <v>10019.04254472</v>
      </c>
      <c r="F58">
        <v>382.8</v>
      </c>
      <c r="G58">
        <v>152.46400374236799</v>
      </c>
      <c r="H58">
        <f>(Table2[[#This Row],[1Y Return vs Nifty]]-AVERAGE(Table2[1Y Return vs Nifty]))/_xlfn.STDEV.P(Table2[1Y Return vs Nifty])</f>
        <v>1.7966891570131722</v>
      </c>
      <c r="I58">
        <v>-1.6020849336019201</v>
      </c>
      <c r="J58">
        <f>(Table2[[#This Row],[1M Return vs Nifty]]-AVERAGE(Table2[1M Return vs Nifty]))/_xlfn.STDEV.P(Table2[1M Return vs Nifty])</f>
        <v>-0.11906496432124339</v>
      </c>
      <c r="K58">
        <v>15.457242661716901</v>
      </c>
      <c r="L58">
        <f>(Table2[[#This Row],[6M Return vs Nifty]]-AVERAGE(Table2[6M Return vs Nifty]))/_xlfn.STDEV.P(Table2[6M Return vs Nifty])</f>
        <v>0.39286517504678214</v>
      </c>
      <c r="M58">
        <v>6.0098547527024104</v>
      </c>
      <c r="N58">
        <f>(Table2[[#This Row],[1W Return vs Nifty]]-AVERAGE(Table2[1W Return vs Nifty]))/_xlfn.STDEV.P(Table2[1W Return vs Nifty])</f>
        <v>1.2733795206314713</v>
      </c>
      <c r="O58">
        <v>380.03</v>
      </c>
      <c r="P58">
        <v>371.56981037663502</v>
      </c>
      <c r="Q58">
        <v>304.83355225937697</v>
      </c>
      <c r="R58">
        <v>52.613574270906597</v>
      </c>
      <c r="S58" s="1">
        <f>(Table2[[#This Row],[Close Price]]-Table2[[#This Row],[20D EMA]])/Table2[[#This Row],[20D EMA]]</f>
        <v>7.2888982448755064E-3</v>
      </c>
      <c r="T58" s="1">
        <f>(Table2[[#This Row],[Close Price]]-Table2[[#This Row],[50D EMA]])/Table2[[#This Row],[50D EMA]]</f>
        <v>3.0223633109432959E-2</v>
      </c>
      <c r="U58" s="1">
        <f>(Table2[[#This Row],[Close Price]]-Table2[[#This Row],[200D EMA]])/Table2[[#This Row],[200D EMA]]</f>
        <v>0.25576727746256389</v>
      </c>
      <c r="V58">
        <v>1.73149551792527</v>
      </c>
      <c r="W58">
        <v>381.05</v>
      </c>
      <c r="X58">
        <v>390</v>
      </c>
      <c r="Y58">
        <v>350</v>
      </c>
      <c r="Z58">
        <v>421.3</v>
      </c>
      <c r="AA58">
        <v>350</v>
      </c>
      <c r="AB58">
        <v>421.3</v>
      </c>
      <c r="AC58" s="1">
        <f>(Table2[[#This Row],[Close Price]]/Table2[[#This Row],[Day Low]])-1</f>
        <v>4.5925731531295533E-3</v>
      </c>
      <c r="AD58" s="1">
        <f>(Table2[[#This Row],[Day High]]/Table2[[#This Row],[Close Price]])-1</f>
        <v>1.8808777429466961E-2</v>
      </c>
      <c r="AE58" s="1">
        <f>(Table2[[#This Row],[Close Price]]/Table2[[#This Row],[Current Week Low]])-1</f>
        <v>9.3714285714285639E-2</v>
      </c>
      <c r="AF58" s="1">
        <f>(Table2[[#This Row],[Current Week High]]/Table2[[#This Row],[Close Price]])-1</f>
        <v>0.10057471264367823</v>
      </c>
      <c r="AG58" s="1">
        <f>(Table2[[#This Row],[Close Price]]/Table2[[#This Row],[Current Month Low]])-1</f>
        <v>9.3714285714285639E-2</v>
      </c>
      <c r="AH58" s="1">
        <f>(Table2[[#This Row],[Current Month High]]/Table2[[#This Row],[Close Price]])-1</f>
        <v>0.10057471264367823</v>
      </c>
      <c r="AI58">
        <v>10.0574712643678</v>
      </c>
      <c r="AJ58">
        <v>178.90710382513601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-0.04</v>
      </c>
      <c r="AM58" t="s">
        <v>3113</v>
      </c>
      <c r="AN58">
        <v>3.33</v>
      </c>
      <c r="AO58" t="s">
        <v>3114</v>
      </c>
      <c r="AP58">
        <v>0.156475355157218</v>
      </c>
      <c r="AQ58">
        <f>(Table2[[#This Row],[Sharpe Ratio]]-AVERAGE(Table2[Sharpe Ratio]))/_xlfn.STDEV.P(Table2[Sharpe Ratio])</f>
        <v>1.1226980418133268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4.4665669301835083</v>
      </c>
      <c r="AS58">
        <f>_xlfn.RANK.AVG(Table2[[#This Row],[1Y Return vs Nifty Z-Score]],Table2[1Y Return vs Nifty Z-Score])</f>
        <v>40</v>
      </c>
      <c r="AT58">
        <f>_xlfn.RANK.AVG(Table2[[#This Row],[6M Return vs Nifty Z-Score]],Table2[6M Return vs Nifty Z-Score])</f>
        <v>207</v>
      </c>
      <c r="AU58">
        <f>_xlfn.RANK.AVG(Table2[[#This Row],[Sharpe Ratio Z-Score]],Table2[Sharpe Ratio Z-Score])</f>
        <v>95</v>
      </c>
      <c r="AV58">
        <f>(Table2[[#This Row],[Rank 1Y]]+Table2[[#This Row],[Rank 6M]]+Table2[[#This Row],[Rank Sharpe]])/3</f>
        <v>114</v>
      </c>
    </row>
    <row r="59" spans="1:48" x14ac:dyDescent="0.3">
      <c r="A59" t="s">
        <v>729</v>
      </c>
      <c r="B59" t="s">
        <v>730</v>
      </c>
      <c r="C59" t="s">
        <v>3080</v>
      </c>
      <c r="D59" t="s">
        <v>153</v>
      </c>
      <c r="E59">
        <v>22413.522378943999</v>
      </c>
      <c r="F59">
        <v>171.91</v>
      </c>
      <c r="G59">
        <v>183.00104790230799</v>
      </c>
      <c r="H59">
        <f>(Table2[[#This Row],[1Y Return vs Nifty]]-AVERAGE(Table2[1Y Return vs Nifty]))/_xlfn.STDEV.P(Table2[1Y Return vs Nifty])</f>
        <v>2.2614806643267071</v>
      </c>
      <c r="I59">
        <v>8.9946121367545402</v>
      </c>
      <c r="J59">
        <f>(Table2[[#This Row],[1M Return vs Nifty]]-AVERAGE(Table2[1M Return vs Nifty]))/_xlfn.STDEV.P(Table2[1M Return vs Nifty])</f>
        <v>0.9103901928170649</v>
      </c>
      <c r="K59">
        <v>13.458405616752399</v>
      </c>
      <c r="L59">
        <f>(Table2[[#This Row],[6M Return vs Nifty]]-AVERAGE(Table2[6M Return vs Nifty]))/_xlfn.STDEV.P(Table2[6M Return vs Nifty])</f>
        <v>0.32249968022135805</v>
      </c>
      <c r="M59">
        <v>-1.99972877399223</v>
      </c>
      <c r="N59">
        <f>(Table2[[#This Row],[1W Return vs Nifty]]-AVERAGE(Table2[1W Return vs Nifty]))/_xlfn.STDEV.P(Table2[1W Return vs Nifty])</f>
        <v>-0.3603667951081494</v>
      </c>
      <c r="O59">
        <v>167.2</v>
      </c>
      <c r="P59">
        <v>158.51832339898101</v>
      </c>
      <c r="Q59">
        <v>126.877949541993</v>
      </c>
      <c r="R59">
        <v>53.8610591023563</v>
      </c>
      <c r="S59" s="1">
        <f>(Table2[[#This Row],[Close Price]]-Table2[[#This Row],[20D EMA]])/Table2[[#This Row],[20D EMA]]</f>
        <v>2.8169856459330192E-2</v>
      </c>
      <c r="T59" s="1">
        <f>(Table2[[#This Row],[Close Price]]-Table2[[#This Row],[50D EMA]])/Table2[[#This Row],[50D EMA]]</f>
        <v>8.4480306843221831E-2</v>
      </c>
      <c r="U59" s="1">
        <f>(Table2[[#This Row],[Close Price]]-Table2[[#This Row],[200D EMA]])/Table2[[#This Row],[200D EMA]]</f>
        <v>0.35492416626028983</v>
      </c>
      <c r="V59">
        <v>1.21974973632731</v>
      </c>
      <c r="W59">
        <v>171.6</v>
      </c>
      <c r="X59">
        <v>176</v>
      </c>
      <c r="Y59">
        <v>164.07</v>
      </c>
      <c r="Z59">
        <v>179.51</v>
      </c>
      <c r="AA59">
        <v>164.07</v>
      </c>
      <c r="AB59">
        <v>184.95</v>
      </c>
      <c r="AC59" s="1">
        <f>(Table2[[#This Row],[Close Price]]/Table2[[#This Row],[Day Low]])-1</f>
        <v>1.8065268065268203E-3</v>
      </c>
      <c r="AD59" s="1">
        <f>(Table2[[#This Row],[Day High]]/Table2[[#This Row],[Close Price]])-1</f>
        <v>2.3791518817986246E-2</v>
      </c>
      <c r="AE59" s="1">
        <f>(Table2[[#This Row],[Close Price]]/Table2[[#This Row],[Current Week Low]])-1</f>
        <v>4.7784482233193204E-2</v>
      </c>
      <c r="AF59" s="1">
        <f>(Table2[[#This Row],[Current Week High]]/Table2[[#This Row],[Close Price]])-1</f>
        <v>4.4209179221685657E-2</v>
      </c>
      <c r="AG59" s="1">
        <f>(Table2[[#This Row],[Close Price]]/Table2[[#This Row],[Current Month Low]])-1</f>
        <v>4.7784482233193204E-2</v>
      </c>
      <c r="AH59" s="1">
        <f>(Table2[[#This Row],[Current Month High]]/Table2[[#This Row],[Close Price]])-1</f>
        <v>7.5853644348787164E-2</v>
      </c>
      <c r="AI59">
        <v>10.5229480542144</v>
      </c>
      <c r="AJ59">
        <v>269.69892473118199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7.0000000000000007E-2</v>
      </c>
      <c r="AM59" t="s">
        <v>3114</v>
      </c>
      <c r="AN59">
        <v>14.62</v>
      </c>
      <c r="AO59" t="s">
        <v>3114</v>
      </c>
      <c r="AP59">
        <v>0.15428323707544001</v>
      </c>
      <c r="AQ59">
        <f>(Table2[[#This Row],[Sharpe Ratio]]-AVERAGE(Table2[Sharpe Ratio]))/_xlfn.STDEV.P(Table2[Sharpe Ratio])</f>
        <v>1.097138063279699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4.2311418055366801</v>
      </c>
      <c r="AS59">
        <f>_xlfn.RANK.AVG(Table2[[#This Row],[1Y Return vs Nifty Z-Score]],Table2[1Y Return vs Nifty Z-Score])</f>
        <v>21</v>
      </c>
      <c r="AT59">
        <f>_xlfn.RANK.AVG(Table2[[#This Row],[6M Return vs Nifty Z-Score]],Table2[6M Return vs Nifty Z-Score])</f>
        <v>226</v>
      </c>
      <c r="AU59">
        <f>_xlfn.RANK.AVG(Table2[[#This Row],[Sharpe Ratio Z-Score]],Table2[Sharpe Ratio Z-Score])</f>
        <v>102</v>
      </c>
      <c r="AV59">
        <f>(Table2[[#This Row],[Rank 1Y]]+Table2[[#This Row],[Rank 6M]]+Table2[[#This Row],[Rank Sharpe]])/3</f>
        <v>116.33333333333333</v>
      </c>
    </row>
    <row r="60" spans="1:48" x14ac:dyDescent="0.3">
      <c r="A60" t="s">
        <v>527</v>
      </c>
      <c r="B60" t="s">
        <v>528</v>
      </c>
      <c r="C60" t="s">
        <v>3069</v>
      </c>
      <c r="D60" t="s">
        <v>529</v>
      </c>
      <c r="E60">
        <v>37455.716874315003</v>
      </c>
      <c r="F60">
        <v>1030.3499999999999</v>
      </c>
      <c r="G60">
        <v>78.2865538295205</v>
      </c>
      <c r="H60">
        <f>(Table2[[#This Row],[1Y Return vs Nifty]]-AVERAGE(Table2[1Y Return vs Nifty]))/_xlfn.STDEV.P(Table2[1Y Return vs Nifty])</f>
        <v>0.66766538597984737</v>
      </c>
      <c r="I60">
        <v>8.7778495336880896E-2</v>
      </c>
      <c r="J60">
        <f>(Table2[[#This Row],[1M Return vs Nifty]]-AVERAGE(Table2[1M Return vs Nifty]))/_xlfn.STDEV.P(Table2[1M Return vs Nifty])</f>
        <v>4.5103041070454999E-2</v>
      </c>
      <c r="K60">
        <v>45.9832501119946</v>
      </c>
      <c r="L60">
        <f>(Table2[[#This Row],[6M Return vs Nifty]]-AVERAGE(Table2[6M Return vs Nifty]))/_xlfn.STDEV.P(Table2[6M Return vs Nifty])</f>
        <v>1.4674788483797772</v>
      </c>
      <c r="M60">
        <v>-8.8560526547859606</v>
      </c>
      <c r="N60">
        <f>(Table2[[#This Row],[1W Return vs Nifty]]-AVERAGE(Table2[1W Return vs Nifty]))/_xlfn.STDEV.P(Table2[1W Return vs Nifty])</f>
        <v>-1.7588781961605984</v>
      </c>
      <c r="O60">
        <v>1013.08</v>
      </c>
      <c r="P60">
        <v>943.15947731504002</v>
      </c>
      <c r="Q60">
        <v>762.72335816504801</v>
      </c>
      <c r="R60">
        <v>51.3679944090389</v>
      </c>
      <c r="S60" s="1">
        <f>(Table2[[#This Row],[Close Price]]-Table2[[#This Row],[20D EMA]])/Table2[[#This Row],[20D EMA]]</f>
        <v>1.7047024914123136E-2</v>
      </c>
      <c r="T60" s="1">
        <f>(Table2[[#This Row],[Close Price]]-Table2[[#This Row],[50D EMA]])/Table2[[#This Row],[50D EMA]]</f>
        <v>9.2445153531374599E-2</v>
      </c>
      <c r="U60" s="1">
        <f>(Table2[[#This Row],[Close Price]]-Table2[[#This Row],[200D EMA]])/Table2[[#This Row],[200D EMA]]</f>
        <v>0.3508829760751071</v>
      </c>
      <c r="V60">
        <v>1.2321692492866601</v>
      </c>
      <c r="W60">
        <v>1031.5</v>
      </c>
      <c r="X60">
        <v>1040</v>
      </c>
      <c r="Y60">
        <v>982.4</v>
      </c>
      <c r="Z60">
        <v>1042.95</v>
      </c>
      <c r="AA60">
        <v>982.4</v>
      </c>
      <c r="AB60">
        <v>1215</v>
      </c>
      <c r="AC60" s="1">
        <f>(Table2[[#This Row],[Close Price]]/Table2[[#This Row],[Day Low]])-1</f>
        <v>-1.1148812409114139E-3</v>
      </c>
      <c r="AD60" s="1">
        <f>(Table2[[#This Row],[Day High]]/Table2[[#This Row],[Close Price]])-1</f>
        <v>9.3657495025962767E-3</v>
      </c>
      <c r="AE60" s="1">
        <f>(Table2[[#This Row],[Close Price]]/Table2[[#This Row],[Current Week Low]])-1</f>
        <v>4.880903908794787E-2</v>
      </c>
      <c r="AF60" s="1">
        <f>(Table2[[#This Row],[Current Week High]]/Table2[[#This Row],[Close Price]])-1</f>
        <v>1.2228854272819945E-2</v>
      </c>
      <c r="AG60" s="1">
        <f>(Table2[[#This Row],[Close Price]]/Table2[[#This Row],[Current Month Low]])-1</f>
        <v>4.880903908794787E-2</v>
      </c>
      <c r="AH60" s="1">
        <f>(Table2[[#This Row],[Current Month High]]/Table2[[#This Row],[Close Price]])-1</f>
        <v>0.17921094773620627</v>
      </c>
      <c r="AI60">
        <v>17.921094773620599</v>
      </c>
      <c r="AJ60">
        <v>116.915789473684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0.23</v>
      </c>
      <c r="AM60" t="s">
        <v>3114</v>
      </c>
      <c r="AN60">
        <v>3</v>
      </c>
      <c r="AO60" t="s">
        <v>3114</v>
      </c>
      <c r="AP60">
        <v>0.125549259841544</v>
      </c>
      <c r="AQ60">
        <f>(Table2[[#This Row],[Sharpe Ratio]]-AVERAGE(Table2[Sharpe Ratio]))/_xlfn.STDEV.P(Table2[Sharpe Ratio])</f>
        <v>0.76210143939106267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1.1834705186605439</v>
      </c>
      <c r="AS60">
        <f>_xlfn.RANK.AVG(Table2[[#This Row],[1Y Return vs Nifty Z-Score]],Table2[1Y Return vs Nifty Z-Score])</f>
        <v>133</v>
      </c>
      <c r="AT60">
        <f>_xlfn.RANK.AVG(Table2[[#This Row],[6M Return vs Nifty Z-Score]],Table2[6M Return vs Nifty Z-Score])</f>
        <v>59</v>
      </c>
      <c r="AU60">
        <f>_xlfn.RANK.AVG(Table2[[#This Row],[Sharpe Ratio Z-Score]],Table2[Sharpe Ratio Z-Score])</f>
        <v>164</v>
      </c>
      <c r="AV60">
        <f>(Table2[[#This Row],[Rank 1Y]]+Table2[[#This Row],[Rank 6M]]+Table2[[#This Row],[Rank Sharpe]])/3</f>
        <v>118.66666666666667</v>
      </c>
    </row>
    <row r="61" spans="1:48" x14ac:dyDescent="0.3">
      <c r="A61" t="s">
        <v>981</v>
      </c>
      <c r="B61" t="s">
        <v>982</v>
      </c>
      <c r="C61" t="s">
        <v>3073</v>
      </c>
      <c r="D61" t="s">
        <v>51</v>
      </c>
      <c r="E61">
        <v>14141.26528516</v>
      </c>
      <c r="F61">
        <v>921.85</v>
      </c>
      <c r="G61">
        <v>222.79607689777899</v>
      </c>
      <c r="H61">
        <f>(Table2[[#This Row],[1Y Return vs Nifty]]-AVERAGE(Table2[1Y Return vs Nifty]))/_xlfn.STDEV.P(Table2[1Y Return vs Nifty])</f>
        <v>2.8671840655306546</v>
      </c>
      <c r="I61">
        <v>-1.99002913297907</v>
      </c>
      <c r="J61">
        <f>(Table2[[#This Row],[1M Return vs Nifty]]-AVERAGE(Table2[1M Return vs Nifty]))/_xlfn.STDEV.P(Table2[1M Return vs Nifty])</f>
        <v>-0.15675323209742742</v>
      </c>
      <c r="K61">
        <v>85.635920279816901</v>
      </c>
      <c r="L61">
        <f>(Table2[[#This Row],[6M Return vs Nifty]]-AVERAGE(Table2[6M Return vs Nifty]))/_xlfn.STDEV.P(Table2[6M Return vs Nifty])</f>
        <v>2.8633804125103839</v>
      </c>
      <c r="M61">
        <v>0.33999453876983898</v>
      </c>
      <c r="N61">
        <f>(Table2[[#This Row],[1W Return vs Nifty]]-AVERAGE(Table2[1W Return vs Nifty]))/_xlfn.STDEV.P(Table2[1W Return vs Nifty])</f>
        <v>0.11687578927034067</v>
      </c>
      <c r="O61">
        <v>856.62</v>
      </c>
      <c r="P61">
        <v>770.43019429982098</v>
      </c>
      <c r="Q61">
        <v>561.32755438479296</v>
      </c>
      <c r="R61">
        <v>64.074330370569598</v>
      </c>
      <c r="S61" s="1">
        <f>(Table2[[#This Row],[Close Price]]-Table2[[#This Row],[20D EMA]])/Table2[[#This Row],[20D EMA]]</f>
        <v>7.6148117018047703E-2</v>
      </c>
      <c r="T61" s="1">
        <f>(Table2[[#This Row],[Close Price]]-Table2[[#This Row],[50D EMA]])/Table2[[#This Row],[50D EMA]]</f>
        <v>0.19653929300861803</v>
      </c>
      <c r="U61" s="1">
        <f>(Table2[[#This Row],[Close Price]]-Table2[[#This Row],[200D EMA]])/Table2[[#This Row],[200D EMA]]</f>
        <v>0.64226750103214614</v>
      </c>
      <c r="V61">
        <v>0.40814446367631002</v>
      </c>
      <c r="W61">
        <v>910</v>
      </c>
      <c r="X61">
        <v>945</v>
      </c>
      <c r="Y61">
        <v>840</v>
      </c>
      <c r="Z61">
        <v>933.4</v>
      </c>
      <c r="AA61">
        <v>840</v>
      </c>
      <c r="AB61">
        <v>943.9</v>
      </c>
      <c r="AC61" s="1">
        <f>(Table2[[#This Row],[Close Price]]/Table2[[#This Row],[Day Low]])-1</f>
        <v>1.302197802197802E-2</v>
      </c>
      <c r="AD61" s="1">
        <f>(Table2[[#This Row],[Day High]]/Table2[[#This Row],[Close Price]])-1</f>
        <v>2.5112545424960553E-2</v>
      </c>
      <c r="AE61" s="1">
        <f>(Table2[[#This Row],[Close Price]]/Table2[[#This Row],[Current Week Low]])-1</f>
        <v>9.7440476190476133E-2</v>
      </c>
      <c r="AF61" s="1">
        <f>(Table2[[#This Row],[Current Week High]]/Table2[[#This Row],[Close Price]])-1</f>
        <v>1.2529153332971665E-2</v>
      </c>
      <c r="AG61" s="1">
        <f>(Table2[[#This Row],[Close Price]]/Table2[[#This Row],[Current Month Low]])-1</f>
        <v>9.7440476190476133E-2</v>
      </c>
      <c r="AH61" s="1">
        <f>(Table2[[#This Row],[Current Month High]]/Table2[[#This Row],[Close Price]])-1</f>
        <v>2.3919292726582331E-2</v>
      </c>
      <c r="AI61">
        <v>7.9351304442154298</v>
      </c>
      <c r="AJ61">
        <v>332.28604923798298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0.49</v>
      </c>
      <c r="AM61" t="s">
        <v>3114</v>
      </c>
      <c r="AN61">
        <v>7.67</v>
      </c>
      <c r="AO61" t="s">
        <v>3114</v>
      </c>
      <c r="AP61">
        <v>6.2559069607545995E-2</v>
      </c>
      <c r="AQ61">
        <f>(Table2[[#This Row],[Sharpe Ratio]]-AVERAGE(Table2[Sharpe Ratio]))/_xlfn.STDEV.P(Table2[Sharpe Ratio])</f>
        <v>2.7639220592952936E-2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5.7183262558069048</v>
      </c>
      <c r="AS61">
        <f>_xlfn.RANK.AVG(Table2[[#This Row],[1Y Return vs Nifty Z-Score]],Table2[1Y Return vs Nifty Z-Score])</f>
        <v>13</v>
      </c>
      <c r="AT61">
        <f>_xlfn.RANK.AVG(Table2[[#This Row],[6M Return vs Nifty Z-Score]],Table2[6M Return vs Nifty Z-Score])</f>
        <v>10</v>
      </c>
      <c r="AU61">
        <f>_xlfn.RANK.AVG(Table2[[#This Row],[Sharpe Ratio Z-Score]],Table2[Sharpe Ratio Z-Score])</f>
        <v>336</v>
      </c>
      <c r="AV61">
        <f>(Table2[[#This Row],[Rank 1Y]]+Table2[[#This Row],[Rank 6M]]+Table2[[#This Row],[Rank Sharpe]])/3</f>
        <v>119.66666666666667</v>
      </c>
    </row>
    <row r="62" spans="1:48" x14ac:dyDescent="0.3">
      <c r="A62" t="s">
        <v>105</v>
      </c>
      <c r="B62" t="s">
        <v>106</v>
      </c>
      <c r="C62" t="s">
        <v>3074</v>
      </c>
      <c r="D62" t="s">
        <v>60</v>
      </c>
      <c r="E62">
        <v>266726.61246485403</v>
      </c>
      <c r="F62">
        <v>691.55</v>
      </c>
      <c r="G62">
        <v>123.532629451769</v>
      </c>
      <c r="H62">
        <f>(Table2[[#This Row],[1Y Return vs Nifty]]-AVERAGE(Table2[1Y Return vs Nifty]))/_xlfn.STDEV.P(Table2[1Y Return vs Nifty])</f>
        <v>1.3563368755431775</v>
      </c>
      <c r="I62">
        <v>-1.80506014029525</v>
      </c>
      <c r="J62">
        <f>(Table2[[#This Row],[1M Return vs Nifty]]-AVERAGE(Table2[1M Return vs Nifty]))/_xlfn.STDEV.P(Table2[1M Return vs Nifty])</f>
        <v>-0.138783738191471</v>
      </c>
      <c r="K62">
        <v>11.6341113138725</v>
      </c>
      <c r="L62">
        <f>(Table2[[#This Row],[6M Return vs Nifty]]-AVERAGE(Table2[6M Return vs Nifty]))/_xlfn.STDEV.P(Table2[6M Return vs Nifty])</f>
        <v>0.25827865147230067</v>
      </c>
      <c r="M62">
        <v>-0.85502402613359596</v>
      </c>
      <c r="N62">
        <f>(Table2[[#This Row],[1W Return vs Nifty]]-AVERAGE(Table2[1W Return vs Nifty]))/_xlfn.STDEV.P(Table2[1W Return vs Nifty])</f>
        <v>-0.12687685668741067</v>
      </c>
      <c r="O62">
        <v>708.25</v>
      </c>
      <c r="P62">
        <v>701.742762671734</v>
      </c>
      <c r="Q62">
        <v>587.276135280576</v>
      </c>
      <c r="R62">
        <v>35.106568431370299</v>
      </c>
      <c r="S62" s="1">
        <f>(Table2[[#This Row],[Close Price]]-Table2[[#This Row],[20D EMA]])/Table2[[#This Row],[20D EMA]]</f>
        <v>-2.3579244617013832E-2</v>
      </c>
      <c r="T62" s="1">
        <f>(Table2[[#This Row],[Close Price]]-Table2[[#This Row],[50D EMA]])/Table2[[#This Row],[50D EMA]]</f>
        <v>-1.4524927386393416E-2</v>
      </c>
      <c r="U62" s="1">
        <f>(Table2[[#This Row],[Close Price]]-Table2[[#This Row],[200D EMA]])/Table2[[#This Row],[200D EMA]]</f>
        <v>0.17755508602372588</v>
      </c>
      <c r="V62">
        <v>1.07266358619862</v>
      </c>
      <c r="W62">
        <v>693.5</v>
      </c>
      <c r="X62">
        <v>703.9</v>
      </c>
      <c r="Y62">
        <v>681</v>
      </c>
      <c r="Z62">
        <v>719.2</v>
      </c>
      <c r="AA62">
        <v>681</v>
      </c>
      <c r="AB62">
        <v>752.9</v>
      </c>
      <c r="AC62" s="1">
        <f>(Table2[[#This Row],[Close Price]]/Table2[[#This Row],[Day Low]])-1</f>
        <v>-2.8118240807498696E-3</v>
      </c>
      <c r="AD62" s="1">
        <f>(Table2[[#This Row],[Day High]]/Table2[[#This Row],[Close Price]])-1</f>
        <v>1.7858433952715025E-2</v>
      </c>
      <c r="AE62" s="1">
        <f>(Table2[[#This Row],[Close Price]]/Table2[[#This Row],[Current Week Low]])-1</f>
        <v>1.5491923641703265E-2</v>
      </c>
      <c r="AF62" s="1">
        <f>(Table2[[#This Row],[Current Week High]]/Table2[[#This Row],[Close Price]])-1</f>
        <v>3.9982647675511629E-2</v>
      </c>
      <c r="AG62" s="1">
        <f>(Table2[[#This Row],[Close Price]]/Table2[[#This Row],[Current Month Low]])-1</f>
        <v>1.5491923641703265E-2</v>
      </c>
      <c r="AH62" s="1">
        <f>(Table2[[#This Row],[Current Month High]]/Table2[[#This Row],[Close Price]])-1</f>
        <v>8.8713758947292387E-2</v>
      </c>
      <c r="AI62">
        <v>29.542332441616601</v>
      </c>
      <c r="AJ62">
        <v>161.208687440982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-0.02</v>
      </c>
      <c r="AM62" t="s">
        <v>3113</v>
      </c>
      <c r="AN62">
        <v>-0.84</v>
      </c>
      <c r="AO62" t="s">
        <v>3113</v>
      </c>
      <c r="AP62">
        <v>0.18709121483417901</v>
      </c>
      <c r="AQ62">
        <f>(Table2[[#This Row],[Sharpe Ratio]]-AVERAGE(Table2[Sharpe Ratio]))/_xlfn.STDEV.P(Table2[Sharpe Ratio])</f>
        <v>1.4796773134303822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2.828632245566979</v>
      </c>
      <c r="AS62">
        <f>_xlfn.RANK.AVG(Table2[[#This Row],[1Y Return vs Nifty Z-Score]],Table2[1Y Return vs Nifty Z-Score])</f>
        <v>70</v>
      </c>
      <c r="AT62">
        <f>_xlfn.RANK.AVG(Table2[[#This Row],[6M Return vs Nifty Z-Score]],Table2[6M Return vs Nifty Z-Score])</f>
        <v>244</v>
      </c>
      <c r="AU62">
        <f>_xlfn.RANK.AVG(Table2[[#This Row],[Sharpe Ratio Z-Score]],Table2[Sharpe Ratio Z-Score])</f>
        <v>50</v>
      </c>
      <c r="AV62">
        <f>(Table2[[#This Row],[Rank 1Y]]+Table2[[#This Row],[Rank 6M]]+Table2[[#This Row],[Rank Sharpe]])/3</f>
        <v>121.33333333333333</v>
      </c>
    </row>
    <row r="63" spans="1:48" x14ac:dyDescent="0.3">
      <c r="A63" t="s">
        <v>114</v>
      </c>
      <c r="B63" t="s">
        <v>115</v>
      </c>
      <c r="C63" t="s">
        <v>3080</v>
      </c>
      <c r="D63" t="s">
        <v>116</v>
      </c>
      <c r="E63">
        <v>241057.8006095</v>
      </c>
      <c r="F63">
        <v>6769</v>
      </c>
      <c r="G63">
        <v>55.875682179013197</v>
      </c>
      <c r="H63">
        <f>(Table2[[#This Row],[1Y Return vs Nifty]]-AVERAGE(Table2[1Y Return vs Nifty]))/_xlfn.STDEV.P(Table2[1Y Return vs Nifty])</f>
        <v>0.32655893310599049</v>
      </c>
      <c r="I63">
        <v>-13.179163929377999</v>
      </c>
      <c r="J63">
        <f>(Table2[[#This Row],[1M Return vs Nifty]]-AVERAGE(Table2[1M Return vs Nifty]))/_xlfn.STDEV.P(Table2[1M Return vs Nifty])</f>
        <v>-1.2437629336667388</v>
      </c>
      <c r="K63">
        <v>49.107870432912101</v>
      </c>
      <c r="L63">
        <f>(Table2[[#This Row],[6M Return vs Nifty]]-AVERAGE(Table2[6M Return vs Nifty]))/_xlfn.STDEV.P(Table2[6M Return vs Nifty])</f>
        <v>1.5774755364924093</v>
      </c>
      <c r="M63">
        <v>0.80201027387226997</v>
      </c>
      <c r="N63">
        <f>(Table2[[#This Row],[1W Return vs Nifty]]-AVERAGE(Table2[1W Return vs Nifty]))/_xlfn.STDEV.P(Table2[1W Return vs Nifty])</f>
        <v>0.21111495944962008</v>
      </c>
      <c r="O63">
        <v>7016.46</v>
      </c>
      <c r="P63">
        <v>7028.5799140694198</v>
      </c>
      <c r="Q63">
        <v>5709.1267278843497</v>
      </c>
      <c r="R63">
        <v>40.354476626966701</v>
      </c>
      <c r="S63" s="1">
        <f>(Table2[[#This Row],[Close Price]]-Table2[[#This Row],[20D EMA]])/Table2[[#This Row],[20D EMA]]</f>
        <v>-3.5268497219395539E-2</v>
      </c>
      <c r="T63" s="1">
        <f>(Table2[[#This Row],[Close Price]]-Table2[[#This Row],[50D EMA]])/Table2[[#This Row],[50D EMA]]</f>
        <v>-3.6932057007676218E-2</v>
      </c>
      <c r="U63" s="1">
        <f>(Table2[[#This Row],[Close Price]]-Table2[[#This Row],[200D EMA]])/Table2[[#This Row],[200D EMA]]</f>
        <v>0.18564542751154012</v>
      </c>
      <c r="V63">
        <v>0.78700329425710402</v>
      </c>
      <c r="W63">
        <v>6771.05</v>
      </c>
      <c r="X63">
        <v>6871.85</v>
      </c>
      <c r="Y63">
        <v>6565.7</v>
      </c>
      <c r="Z63">
        <v>6870</v>
      </c>
      <c r="AA63">
        <v>6565.7</v>
      </c>
      <c r="AB63">
        <v>7163.9</v>
      </c>
      <c r="AC63" s="1">
        <f>(Table2[[#This Row],[Close Price]]/Table2[[#This Row],[Day Low]])-1</f>
        <v>-3.0275954246394843E-4</v>
      </c>
      <c r="AD63" s="1">
        <f>(Table2[[#This Row],[Day High]]/Table2[[#This Row],[Close Price]])-1</f>
        <v>1.5194267986408772E-2</v>
      </c>
      <c r="AE63" s="1">
        <f>(Table2[[#This Row],[Close Price]]/Table2[[#This Row],[Current Week Low]])-1</f>
        <v>3.0963949007722036E-2</v>
      </c>
      <c r="AF63" s="1">
        <f>(Table2[[#This Row],[Current Week High]]/Table2[[#This Row],[Close Price]])-1</f>
        <v>1.492096321465497E-2</v>
      </c>
      <c r="AG63" s="1">
        <f>(Table2[[#This Row],[Close Price]]/Table2[[#This Row],[Current Month Low]])-1</f>
        <v>3.0963949007722036E-2</v>
      </c>
      <c r="AH63" s="1">
        <f>(Table2[[#This Row],[Current Month High]]/Table2[[#This Row],[Close Price]])-1</f>
        <v>5.8339488846210541E-2</v>
      </c>
      <c r="AI63">
        <v>17.723445117447099</v>
      </c>
      <c r="AJ63">
        <v>108.533579790511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-0.11</v>
      </c>
      <c r="AM63" t="s">
        <v>3113</v>
      </c>
      <c r="AN63">
        <v>-0.28999999999999998</v>
      </c>
      <c r="AO63" t="s">
        <v>3113</v>
      </c>
      <c r="AP63">
        <v>0.14968504785577499</v>
      </c>
      <c r="AQ63">
        <f>(Table2[[#This Row],[Sharpe Ratio]]-AVERAGE(Table2[Sharpe Ratio]))/_xlfn.STDEV.P(Table2[Sharpe Ratio])</f>
        <v>1.0435234251244085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204</v>
      </c>
      <c r="AT63">
        <f>_xlfn.RANK.AVG(Table2[[#This Row],[6M Return vs Nifty Z-Score]],Table2[6M Return vs Nifty Z-Score])</f>
        <v>52</v>
      </c>
      <c r="AU63">
        <f>_xlfn.RANK.AVG(Table2[[#This Row],[Sharpe Ratio Z-Score]],Table2[Sharpe Ratio Z-Score])</f>
        <v>109</v>
      </c>
      <c r="AV63">
        <f>(Table2[[#This Row],[Rank 1Y]]+Table2[[#This Row],[Rank 6M]]+Table2[[#This Row],[Rank Sharpe]])/3</f>
        <v>121.66666666666667</v>
      </c>
    </row>
    <row r="64" spans="1:48" x14ac:dyDescent="0.3">
      <c r="A64" t="s">
        <v>770</v>
      </c>
      <c r="B64" t="s">
        <v>771</v>
      </c>
      <c r="C64" t="s">
        <v>3072</v>
      </c>
      <c r="D64" t="s">
        <v>193</v>
      </c>
      <c r="E64">
        <v>20220.484770200001</v>
      </c>
      <c r="F64">
        <v>1244.75</v>
      </c>
      <c r="G64">
        <v>76.249976314689107</v>
      </c>
      <c r="H64">
        <f>(Table2[[#This Row],[1Y Return vs Nifty]]-AVERAGE(Table2[1Y Return vs Nifty]))/_xlfn.STDEV.P(Table2[1Y Return vs Nifty])</f>
        <v>0.63666749607532569</v>
      </c>
      <c r="I64">
        <v>0.573300828718182</v>
      </c>
      <c r="J64">
        <f>(Table2[[#This Row],[1M Return vs Nifty]]-AVERAGE(Table2[1M Return vs Nifty]))/_xlfn.STDEV.P(Table2[1M Return vs Nifty])</f>
        <v>9.2270895986627674E-2</v>
      </c>
      <c r="K64">
        <v>35.429248827158197</v>
      </c>
      <c r="L64">
        <f>(Table2[[#This Row],[6M Return vs Nifty]]-AVERAGE(Table2[6M Return vs Nifty]))/_xlfn.STDEV.P(Table2[6M Return vs Nifty])</f>
        <v>1.0959440478483695</v>
      </c>
      <c r="M64">
        <v>-6.0270697589174098</v>
      </c>
      <c r="N64">
        <f>(Table2[[#This Row],[1W Return vs Nifty]]-AVERAGE(Table2[1W Return vs Nifty]))/_xlfn.STDEV.P(Table2[1W Return vs Nifty])</f>
        <v>-1.1818394065641349</v>
      </c>
      <c r="O64">
        <v>1291.4100000000001</v>
      </c>
      <c r="P64">
        <v>1258.7032571913501</v>
      </c>
      <c r="Q64">
        <v>1035.11179689813</v>
      </c>
      <c r="R64">
        <v>38.792163465581197</v>
      </c>
      <c r="S64" s="1">
        <f>(Table2[[#This Row],[Close Price]]-Table2[[#This Row],[20D EMA]])/Table2[[#This Row],[20D EMA]]</f>
        <v>-3.6131050557143031E-2</v>
      </c>
      <c r="T64" s="1">
        <f>(Table2[[#This Row],[Close Price]]-Table2[[#This Row],[50D EMA]])/Table2[[#This Row],[50D EMA]]</f>
        <v>-1.1085422327805163E-2</v>
      </c>
      <c r="U64" s="1">
        <f>(Table2[[#This Row],[Close Price]]-Table2[[#This Row],[200D EMA]])/Table2[[#This Row],[200D EMA]]</f>
        <v>0.20252711226949857</v>
      </c>
      <c r="V64">
        <v>0.57355231584516497</v>
      </c>
      <c r="W64">
        <v>1242.05</v>
      </c>
      <c r="X64">
        <v>1260.8499999999999</v>
      </c>
      <c r="Y64">
        <v>1189</v>
      </c>
      <c r="Z64">
        <v>1345</v>
      </c>
      <c r="AA64">
        <v>1189</v>
      </c>
      <c r="AB64">
        <v>1374.3</v>
      </c>
      <c r="AC64" s="1">
        <f>(Table2[[#This Row],[Close Price]]/Table2[[#This Row],[Day Low]])-1</f>
        <v>2.1738255303731524E-3</v>
      </c>
      <c r="AD64" s="1">
        <f>(Table2[[#This Row],[Day High]]/Table2[[#This Row],[Close Price]])-1</f>
        <v>1.2934324161478106E-2</v>
      </c>
      <c r="AE64" s="1">
        <f>(Table2[[#This Row],[Close Price]]/Table2[[#This Row],[Current Week Low]])-1</f>
        <v>4.6888141295206021E-2</v>
      </c>
      <c r="AF64" s="1">
        <f>(Table2[[#This Row],[Current Week High]]/Table2[[#This Row],[Close Price]])-1</f>
        <v>8.0538260694918762E-2</v>
      </c>
      <c r="AG64" s="1">
        <f>(Table2[[#This Row],[Close Price]]/Table2[[#This Row],[Current Month Low]])-1</f>
        <v>4.6888141295206021E-2</v>
      </c>
      <c r="AH64" s="1">
        <f>(Table2[[#This Row],[Current Month High]]/Table2[[#This Row],[Close Price]])-1</f>
        <v>0.10407712392046586</v>
      </c>
      <c r="AI64">
        <v>14.7097810805382</v>
      </c>
      <c r="AJ64">
        <v>107.027027027027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-0.04</v>
      </c>
      <c r="AM64" t="s">
        <v>3113</v>
      </c>
      <c r="AN64">
        <v>-2.83</v>
      </c>
      <c r="AO64" t="s">
        <v>3113</v>
      </c>
      <c r="AP64">
        <v>0.133856672713282</v>
      </c>
      <c r="AQ64">
        <f>(Table2[[#This Row],[Sharpe Ratio]]-AVERAGE(Table2[Sharpe Ratio]))/_xlfn.STDEV.P(Table2[Sharpe Ratio])</f>
        <v>0.85896542515746044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1.5020084585036484</v>
      </c>
      <c r="AS64">
        <f>_xlfn.RANK.AVG(Table2[[#This Row],[1Y Return vs Nifty Z-Score]],Table2[1Y Return vs Nifty Z-Score])</f>
        <v>142</v>
      </c>
      <c r="AT64">
        <f>_xlfn.RANK.AVG(Table2[[#This Row],[6M Return vs Nifty Z-Score]],Table2[6M Return vs Nifty Z-Score])</f>
        <v>97</v>
      </c>
      <c r="AU64">
        <f>_xlfn.RANK.AVG(Table2[[#This Row],[Sharpe Ratio Z-Score]],Table2[Sharpe Ratio Z-Score])</f>
        <v>138</v>
      </c>
      <c r="AV64">
        <f>(Table2[[#This Row],[Rank 1Y]]+Table2[[#This Row],[Rank 6M]]+Table2[[#This Row],[Rank Sharpe]])/3</f>
        <v>125.66666666666667</v>
      </c>
    </row>
    <row r="65" spans="1:48" x14ac:dyDescent="0.3">
      <c r="A65" t="s">
        <v>1124</v>
      </c>
      <c r="B65" t="s">
        <v>1125</v>
      </c>
      <c r="C65" t="s">
        <v>3071</v>
      </c>
      <c r="D65" t="s">
        <v>372</v>
      </c>
      <c r="E65">
        <v>10673.468071060001</v>
      </c>
      <c r="F65">
        <v>307.39999999999998</v>
      </c>
      <c r="G65">
        <v>48.598646428346598</v>
      </c>
      <c r="H65">
        <f>(Table2[[#This Row],[1Y Return vs Nifty]]-AVERAGE(Table2[1Y Return vs Nifty]))/_xlfn.STDEV.P(Table2[1Y Return vs Nifty])</f>
        <v>0.21579823218118116</v>
      </c>
      <c r="I65">
        <v>17.4062972116804</v>
      </c>
      <c r="J65">
        <f>(Table2[[#This Row],[1M Return vs Nifty]]-AVERAGE(Table2[1M Return vs Nifty]))/_xlfn.STDEV.P(Table2[1M Return vs Nifty])</f>
        <v>1.7275743137852857</v>
      </c>
      <c r="K65">
        <v>47.488934988183097</v>
      </c>
      <c r="L65">
        <f>(Table2[[#This Row],[6M Return vs Nifty]]-AVERAGE(Table2[6M Return vs Nifty]))/_xlfn.STDEV.P(Table2[6M Return vs Nifty])</f>
        <v>1.5204838002496994</v>
      </c>
      <c r="M65">
        <v>7.9732200813851399</v>
      </c>
      <c r="N65">
        <f>(Table2[[#This Row],[1W Return vs Nifty]]-AVERAGE(Table2[1W Return vs Nifty]))/_xlfn.STDEV.P(Table2[1W Return vs Nifty])</f>
        <v>1.6738548838630019</v>
      </c>
      <c r="O65">
        <v>291.33999999999997</v>
      </c>
      <c r="P65">
        <v>269.98858731963799</v>
      </c>
      <c r="Q65">
        <v>219.382804815566</v>
      </c>
      <c r="R65">
        <v>67.828913358475006</v>
      </c>
      <c r="S65" s="1">
        <f>(Table2[[#This Row],[Close Price]]-Table2[[#This Row],[20D EMA]])/Table2[[#This Row],[20D EMA]]</f>
        <v>5.5124596691151245E-2</v>
      </c>
      <c r="T65" s="1">
        <f>(Table2[[#This Row],[Close Price]]-Table2[[#This Row],[50D EMA]])/Table2[[#This Row],[50D EMA]]</f>
        <v>0.13856664480439992</v>
      </c>
      <c r="U65" s="1">
        <f>(Table2[[#This Row],[Close Price]]-Table2[[#This Row],[200D EMA]])/Table2[[#This Row],[200D EMA]]</f>
        <v>0.40120370991896825</v>
      </c>
      <c r="V65">
        <v>0.93126385318614502</v>
      </c>
      <c r="W65">
        <v>308</v>
      </c>
      <c r="X65">
        <v>313.5</v>
      </c>
      <c r="Y65">
        <v>290.35000000000002</v>
      </c>
      <c r="Z65">
        <v>317.39999999999998</v>
      </c>
      <c r="AA65">
        <v>289</v>
      </c>
      <c r="AB65">
        <v>317.39999999999998</v>
      </c>
      <c r="AC65" s="1">
        <f>(Table2[[#This Row],[Close Price]]/Table2[[#This Row],[Day Low]])-1</f>
        <v>-1.948051948052032E-3</v>
      </c>
      <c r="AD65" s="1">
        <f>(Table2[[#This Row],[Day High]]/Table2[[#This Row],[Close Price]])-1</f>
        <v>1.9843851659076206E-2</v>
      </c>
      <c r="AE65" s="1">
        <f>(Table2[[#This Row],[Close Price]]/Table2[[#This Row],[Current Week Low]])-1</f>
        <v>5.8722231789219759E-2</v>
      </c>
      <c r="AF65" s="1">
        <f>(Table2[[#This Row],[Current Week High]]/Table2[[#This Row],[Close Price]])-1</f>
        <v>3.2530904359141077E-2</v>
      </c>
      <c r="AG65" s="1">
        <f>(Table2[[#This Row],[Close Price]]/Table2[[#This Row],[Current Month Low]])-1</f>
        <v>6.3667820069204017E-2</v>
      </c>
      <c r="AH65" s="1">
        <f>(Table2[[#This Row],[Current Month High]]/Table2[[#This Row],[Close Price]])-1</f>
        <v>3.2530904359141077E-2</v>
      </c>
      <c r="AI65">
        <v>3.2530904359141002</v>
      </c>
      <c r="AJ65">
        <v>109.686221009549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0.28000000000000003</v>
      </c>
      <c r="AM65" t="s">
        <v>3114</v>
      </c>
      <c r="AN65">
        <v>4.0999999999999996</v>
      </c>
      <c r="AO65" t="s">
        <v>3114</v>
      </c>
      <c r="AP65">
        <v>0.16275696965201999</v>
      </c>
      <c r="AQ65">
        <f>(Table2[[#This Row],[Sharpe Ratio]]-AVERAGE(Table2[Sharpe Ratio]))/_xlfn.STDEV.P(Table2[Sharpe Ratio])</f>
        <v>1.1959413278289406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6.3336525579081089</v>
      </c>
      <c r="AS65">
        <f>_xlfn.RANK.AVG(Table2[[#This Row],[1Y Return vs Nifty Z-Score]],Table2[1Y Return vs Nifty Z-Score])</f>
        <v>236</v>
      </c>
      <c r="AT65">
        <f>_xlfn.RANK.AVG(Table2[[#This Row],[6M Return vs Nifty Z-Score]],Table2[6M Return vs Nifty Z-Score])</f>
        <v>57</v>
      </c>
      <c r="AU65">
        <f>_xlfn.RANK.AVG(Table2[[#This Row],[Sharpe Ratio Z-Score]],Table2[Sharpe Ratio Z-Score])</f>
        <v>86</v>
      </c>
      <c r="AV65">
        <f>(Table2[[#This Row],[Rank 1Y]]+Table2[[#This Row],[Rank 6M]]+Table2[[#This Row],[Rank Sharpe]])/3</f>
        <v>126.33333333333333</v>
      </c>
    </row>
    <row r="66" spans="1:48" x14ac:dyDescent="0.3">
      <c r="A66" t="s">
        <v>125</v>
      </c>
      <c r="B66" t="s">
        <v>126</v>
      </c>
      <c r="C66" t="s">
        <v>3079</v>
      </c>
      <c r="D66" t="s">
        <v>127</v>
      </c>
      <c r="E66">
        <v>231125.68831271399</v>
      </c>
      <c r="F66">
        <v>265.58999999999997</v>
      </c>
      <c r="G66">
        <v>161.06187438852501</v>
      </c>
      <c r="H66">
        <f>(Table2[[#This Row],[1Y Return vs Nifty]]-AVERAGE(Table2[1Y Return vs Nifty]))/_xlfn.STDEV.P(Table2[1Y Return vs Nifty])</f>
        <v>1.9275537304271426</v>
      </c>
      <c r="I66">
        <v>28.155077438056502</v>
      </c>
      <c r="J66">
        <f>(Table2[[#This Row],[1M Return vs Nifty]]-AVERAGE(Table2[1M Return vs Nifty]))/_xlfn.STDEV.P(Table2[1M Return vs Nifty])</f>
        <v>2.7718041491312277</v>
      </c>
      <c r="K66">
        <v>73.263114786393501</v>
      </c>
      <c r="L66">
        <f>(Table2[[#This Row],[6M Return vs Nifty]]-AVERAGE(Table2[6M Return vs Nifty]))/_xlfn.STDEV.P(Table2[6M Return vs Nifty])</f>
        <v>2.4278178522122662</v>
      </c>
      <c r="M66">
        <v>18.483101207161699</v>
      </c>
      <c r="N66">
        <f>(Table2[[#This Row],[1W Return vs Nifty]]-AVERAGE(Table2[1W Return vs Nifty]))/_xlfn.STDEV.P(Table2[1W Return vs Nifty])</f>
        <v>3.817596753945562</v>
      </c>
      <c r="O66">
        <v>235.59</v>
      </c>
      <c r="P66">
        <v>216.38588982197399</v>
      </c>
      <c r="Q66">
        <v>170.09431365070401</v>
      </c>
      <c r="R66">
        <v>75.719661191674902</v>
      </c>
      <c r="S66" s="1">
        <f>(Table2[[#This Row],[Close Price]]-Table2[[#This Row],[20D EMA]])/Table2[[#This Row],[20D EMA]]</f>
        <v>0.12733987011333237</v>
      </c>
      <c r="T66" s="1">
        <f>(Table2[[#This Row],[Close Price]]-Table2[[#This Row],[50D EMA]])/Table2[[#This Row],[50D EMA]]</f>
        <v>0.22739056700280882</v>
      </c>
      <c r="U66" s="1">
        <f>(Table2[[#This Row],[Close Price]]-Table2[[#This Row],[200D EMA]])/Table2[[#This Row],[200D EMA]]</f>
        <v>0.56142785904883608</v>
      </c>
      <c r="V66">
        <v>1.8187718084853499</v>
      </c>
      <c r="W66">
        <v>266.5</v>
      </c>
      <c r="X66">
        <v>272.89999999999998</v>
      </c>
      <c r="Y66">
        <v>247.2</v>
      </c>
      <c r="Z66">
        <v>275</v>
      </c>
      <c r="AA66">
        <v>228</v>
      </c>
      <c r="AB66">
        <v>278.7</v>
      </c>
      <c r="AC66" s="1">
        <f>(Table2[[#This Row],[Close Price]]/Table2[[#This Row],[Day Low]])-1</f>
        <v>-3.4146341463415775E-3</v>
      </c>
      <c r="AD66" s="1">
        <f>(Table2[[#This Row],[Day High]]/Table2[[#This Row],[Close Price]])-1</f>
        <v>2.7523626642569354E-2</v>
      </c>
      <c r="AE66" s="1">
        <f>(Table2[[#This Row],[Close Price]]/Table2[[#This Row],[Current Week Low]])-1</f>
        <v>7.4393203883495129E-2</v>
      </c>
      <c r="AF66" s="1">
        <f>(Table2[[#This Row],[Current Week High]]/Table2[[#This Row],[Close Price]])-1</f>
        <v>3.5430550849053111E-2</v>
      </c>
      <c r="AG66" s="1">
        <f>(Table2[[#This Row],[Close Price]]/Table2[[#This Row],[Current Month Low]])-1</f>
        <v>0.16486842105263144</v>
      </c>
      <c r="AH66" s="1">
        <f>(Table2[[#This Row],[Current Month High]]/Table2[[#This Row],[Close Price]])-1</f>
        <v>4.9361798260476819E-2</v>
      </c>
      <c r="AI66">
        <v>4.9361798260476801</v>
      </c>
      <c r="AJ66">
        <v>200.78142695356701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0.22</v>
      </c>
      <c r="AM66" t="s">
        <v>3114</v>
      </c>
      <c r="AN66">
        <v>21.88</v>
      </c>
      <c r="AO66" t="s">
        <v>3114</v>
      </c>
      <c r="AP66">
        <v>6.4205532565297999E-2</v>
      </c>
      <c r="AQ66">
        <f>(Table2[[#This Row],[Sharpe Ratio]]-AVERAGE(Table2[Sharpe Ratio]))/_xlfn.STDEV.P(Table2[Sharpe Ratio])</f>
        <v>4.6836889827276872E-2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10.991609375543476</v>
      </c>
      <c r="AS66">
        <f>_xlfn.RANK.AVG(Table2[[#This Row],[1Y Return vs Nifty Z-Score]],Table2[1Y Return vs Nifty Z-Score])</f>
        <v>31</v>
      </c>
      <c r="AT66">
        <f>_xlfn.RANK.AVG(Table2[[#This Row],[6M Return vs Nifty Z-Score]],Table2[6M Return vs Nifty Z-Score])</f>
        <v>21</v>
      </c>
      <c r="AU66">
        <f>_xlfn.RANK.AVG(Table2[[#This Row],[Sharpe Ratio Z-Score]],Table2[Sharpe Ratio Z-Score])</f>
        <v>331</v>
      </c>
      <c r="AV66">
        <f>(Table2[[#This Row],[Rank 1Y]]+Table2[[#This Row],[Rank 6M]]+Table2[[#This Row],[Rank Sharpe]])/3</f>
        <v>127.66666666666667</v>
      </c>
    </row>
    <row r="67" spans="1:48" x14ac:dyDescent="0.3">
      <c r="A67" t="s">
        <v>697</v>
      </c>
      <c r="B67" t="s">
        <v>698</v>
      </c>
      <c r="C67" t="s">
        <v>3086</v>
      </c>
      <c r="D67" t="s">
        <v>699</v>
      </c>
      <c r="E67">
        <v>23937.459168000001</v>
      </c>
      <c r="F67">
        <v>2167.4</v>
      </c>
      <c r="G67">
        <v>84.974459984237598</v>
      </c>
      <c r="H67">
        <f>(Table2[[#This Row],[1Y Return vs Nifty]]-AVERAGE(Table2[1Y Return vs Nifty]))/_xlfn.STDEV.P(Table2[1Y Return vs Nifty])</f>
        <v>0.76945919307334099</v>
      </c>
      <c r="I67">
        <v>-3.91360469229924</v>
      </c>
      <c r="J67">
        <f>(Table2[[#This Row],[1M Return vs Nifty]]-AVERAGE(Table2[1M Return vs Nifty]))/_xlfn.STDEV.P(Table2[1M Return vs Nifty])</f>
        <v>-0.34362606299366272</v>
      </c>
      <c r="K67">
        <v>38.362493171727202</v>
      </c>
      <c r="L67">
        <f>(Table2[[#This Row],[6M Return vs Nifty]]-AVERAGE(Table2[6M Return vs Nifty]))/_xlfn.STDEV.P(Table2[6M Return vs Nifty])</f>
        <v>1.1992036858811137</v>
      </c>
      <c r="M67">
        <v>-4.6353410401511397</v>
      </c>
      <c r="N67">
        <f>(Table2[[#This Row],[1W Return vs Nifty]]-AVERAGE(Table2[1W Return vs Nifty]))/_xlfn.STDEV.P(Table2[1W Return vs Nifty])</f>
        <v>-0.89796301533662115</v>
      </c>
      <c r="O67">
        <v>2231.33</v>
      </c>
      <c r="P67">
        <v>2183.3381723151101</v>
      </c>
      <c r="Q67">
        <v>1754.7805948435901</v>
      </c>
      <c r="R67">
        <v>36.567302140371602</v>
      </c>
      <c r="S67" s="1">
        <f>(Table2[[#This Row],[Close Price]]-Table2[[#This Row],[20D EMA]])/Table2[[#This Row],[20D EMA]]</f>
        <v>-2.8651073574952984E-2</v>
      </c>
      <c r="T67" s="1">
        <f>(Table2[[#This Row],[Close Price]]-Table2[[#This Row],[50D EMA]])/Table2[[#This Row],[50D EMA]]</f>
        <v>-7.2999100722037609E-3</v>
      </c>
      <c r="U67" s="1">
        <f>(Table2[[#This Row],[Close Price]]-Table2[[#This Row],[200D EMA]])/Table2[[#This Row],[200D EMA]]</f>
        <v>0.23514016873043225</v>
      </c>
      <c r="V67">
        <v>0.484979796817047</v>
      </c>
      <c r="W67">
        <v>2189.8000000000002</v>
      </c>
      <c r="X67">
        <v>2216.9</v>
      </c>
      <c r="Y67">
        <v>2115</v>
      </c>
      <c r="Z67">
        <v>2265.85</v>
      </c>
      <c r="AA67">
        <v>2115</v>
      </c>
      <c r="AB67">
        <v>2373.8000000000002</v>
      </c>
      <c r="AC67" s="1">
        <f>(Table2[[#This Row],[Close Price]]/Table2[[#This Row],[Day Low]])-1</f>
        <v>-1.0229244679879512E-2</v>
      </c>
      <c r="AD67" s="1">
        <f>(Table2[[#This Row],[Day High]]/Table2[[#This Row],[Close Price]])-1</f>
        <v>2.283842391805857E-2</v>
      </c>
      <c r="AE67" s="1">
        <f>(Table2[[#This Row],[Close Price]]/Table2[[#This Row],[Current Week Low]])-1</f>
        <v>2.4775413711583871E-2</v>
      </c>
      <c r="AF67" s="1">
        <f>(Table2[[#This Row],[Current Week High]]/Table2[[#This Row],[Close Price]])-1</f>
        <v>4.5423087570360732E-2</v>
      </c>
      <c r="AG67" s="1">
        <f>(Table2[[#This Row],[Close Price]]/Table2[[#This Row],[Current Month Low]])-1</f>
        <v>2.4775413711583871E-2</v>
      </c>
      <c r="AH67" s="1">
        <f>(Table2[[#This Row],[Current Month High]]/Table2[[#This Row],[Close Price]])-1</f>
        <v>9.5229307003783292E-2</v>
      </c>
      <c r="AI67">
        <v>11.654516932730401</v>
      </c>
      <c r="AJ67">
        <v>124.985726890538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-0.08</v>
      </c>
      <c r="AM67" t="s">
        <v>3113</v>
      </c>
      <c r="AN67">
        <v>-0.98</v>
      </c>
      <c r="AO67" t="s">
        <v>3113</v>
      </c>
      <c r="AP67">
        <v>0.116165515287393</v>
      </c>
      <c r="AQ67">
        <f>(Table2[[#This Row],[Sharpe Ratio]]-AVERAGE(Table2[Sharpe Ratio]))/_xlfn.STDEV.P(Table2[Sharpe Ratio])</f>
        <v>0.65268748429307399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1.3797612849172451</v>
      </c>
      <c r="AS67">
        <f>_xlfn.RANK.AVG(Table2[[#This Row],[1Y Return vs Nifty Z-Score]],Table2[1Y Return vs Nifty Z-Score])</f>
        <v>119</v>
      </c>
      <c r="AT67">
        <f>_xlfn.RANK.AVG(Table2[[#This Row],[6M Return vs Nifty Z-Score]],Table2[6M Return vs Nifty Z-Score])</f>
        <v>85</v>
      </c>
      <c r="AU67">
        <f>_xlfn.RANK.AVG(Table2[[#This Row],[Sharpe Ratio Z-Score]],Table2[Sharpe Ratio Z-Score])</f>
        <v>184</v>
      </c>
      <c r="AV67">
        <f>(Table2[[#This Row],[Rank 1Y]]+Table2[[#This Row],[Rank 6M]]+Table2[[#This Row],[Rank Sharpe]])/3</f>
        <v>129.33333333333334</v>
      </c>
    </row>
    <row r="68" spans="1:48" x14ac:dyDescent="0.3">
      <c r="A68" t="s">
        <v>642</v>
      </c>
      <c r="B68" t="s">
        <v>643</v>
      </c>
      <c r="C68" t="s">
        <v>3075</v>
      </c>
      <c r="D68" t="s">
        <v>491</v>
      </c>
      <c r="E68">
        <v>27433.67180996</v>
      </c>
      <c r="F68">
        <v>1498.9</v>
      </c>
      <c r="G68">
        <v>116.383950084438</v>
      </c>
      <c r="H68">
        <f>(Table2[[#This Row],[1Y Return vs Nifty]]-AVERAGE(Table2[1Y Return vs Nifty]))/_xlfn.STDEV.P(Table2[1Y Return vs Nifty])</f>
        <v>1.2475298331509819</v>
      </c>
      <c r="I68">
        <v>-8.6442085982801604</v>
      </c>
      <c r="J68">
        <f>(Table2[[#This Row],[1M Return vs Nifty]]-AVERAGE(Table2[1M Return vs Nifty]))/_xlfn.STDEV.P(Table2[1M Return vs Nifty])</f>
        <v>-0.80319799895227595</v>
      </c>
      <c r="K68">
        <v>59.612835553982599</v>
      </c>
      <c r="L68">
        <f>(Table2[[#This Row],[6M Return vs Nifty]]-AVERAGE(Table2[6M Return vs Nifty]))/_xlfn.STDEV.P(Table2[6M Return vs Nifty])</f>
        <v>1.9472841062955941</v>
      </c>
      <c r="M68">
        <v>-3.3131763273017398</v>
      </c>
      <c r="N68">
        <f>(Table2[[#This Row],[1W Return vs Nifty]]-AVERAGE(Table2[1W Return vs Nifty]))/_xlfn.STDEV.P(Table2[1W Return vs Nifty])</f>
        <v>-0.62827586853061812</v>
      </c>
      <c r="O68">
        <v>1566.32</v>
      </c>
      <c r="P68">
        <v>1482.72944244566</v>
      </c>
      <c r="Q68">
        <v>1106.13708673834</v>
      </c>
      <c r="R68">
        <v>38.271580174091099</v>
      </c>
      <c r="S68" s="1">
        <f>(Table2[[#This Row],[Close Price]]-Table2[[#This Row],[20D EMA]])/Table2[[#This Row],[20D EMA]]</f>
        <v>-4.3043567087185153E-2</v>
      </c>
      <c r="T68" s="1">
        <f>(Table2[[#This Row],[Close Price]]-Table2[[#This Row],[50D EMA]])/Table2[[#This Row],[50D EMA]]</f>
        <v>1.0905939473129974E-2</v>
      </c>
      <c r="U68" s="1">
        <f>(Table2[[#This Row],[Close Price]]-Table2[[#This Row],[200D EMA]])/Table2[[#This Row],[200D EMA]]</f>
        <v>0.35507616367858869</v>
      </c>
      <c r="V68">
        <v>0.39924465374448598</v>
      </c>
      <c r="W68">
        <v>1498.1</v>
      </c>
      <c r="X68">
        <v>1529.5</v>
      </c>
      <c r="Y68">
        <v>1458.55</v>
      </c>
      <c r="Z68">
        <v>1604.95</v>
      </c>
      <c r="AA68">
        <v>1458.55</v>
      </c>
      <c r="AB68">
        <v>1666</v>
      </c>
      <c r="AC68" s="1">
        <f>(Table2[[#This Row],[Close Price]]/Table2[[#This Row],[Day Low]])-1</f>
        <v>5.340097456780768E-4</v>
      </c>
      <c r="AD68" s="1">
        <f>(Table2[[#This Row],[Day High]]/Table2[[#This Row],[Close Price]])-1</f>
        <v>2.0414970978717584E-2</v>
      </c>
      <c r="AE68" s="1">
        <f>(Table2[[#This Row],[Close Price]]/Table2[[#This Row],[Current Week Low]])-1</f>
        <v>2.7664461280038521E-2</v>
      </c>
      <c r="AF68" s="1">
        <f>(Table2[[#This Row],[Current Week High]]/Table2[[#This Row],[Close Price]])-1</f>
        <v>7.0751884715458013E-2</v>
      </c>
      <c r="AG68" s="1">
        <f>(Table2[[#This Row],[Close Price]]/Table2[[#This Row],[Current Month Low]])-1</f>
        <v>2.7664461280038521E-2</v>
      </c>
      <c r="AH68" s="1">
        <f>(Table2[[#This Row],[Current Month High]]/Table2[[#This Row],[Close Price]])-1</f>
        <v>0.11148175328574284</v>
      </c>
      <c r="AI68">
        <v>18.4835546067115</v>
      </c>
      <c r="AJ68">
        <v>150.23372287145199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0.21</v>
      </c>
      <c r="AM68" t="s">
        <v>3114</v>
      </c>
      <c r="AN68">
        <v>-3.04</v>
      </c>
      <c r="AO68" t="s">
        <v>3113</v>
      </c>
      <c r="AP68">
        <v>7.7748476663887997E-2</v>
      </c>
      <c r="AQ68">
        <f>(Table2[[#This Row],[Sharpe Ratio]]-AVERAGE(Table2[Sharpe Ratio]))/_xlfn.STDEV.P(Table2[Sharpe Ratio])</f>
        <v>0.20474688715794936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1.9680869591216315</v>
      </c>
      <c r="AS68">
        <f>_xlfn.RANK.AVG(Table2[[#This Row],[1Y Return vs Nifty Z-Score]],Table2[1Y Return vs Nifty Z-Score])</f>
        <v>76</v>
      </c>
      <c r="AT68">
        <f>_xlfn.RANK.AVG(Table2[[#This Row],[6M Return vs Nifty Z-Score]],Table2[6M Return vs Nifty Z-Score])</f>
        <v>38</v>
      </c>
      <c r="AU68">
        <f>_xlfn.RANK.AVG(Table2[[#This Row],[Sharpe Ratio Z-Score]],Table2[Sharpe Ratio Z-Score])</f>
        <v>280</v>
      </c>
      <c r="AV68">
        <f>(Table2[[#This Row],[Rank 1Y]]+Table2[[#This Row],[Rank 6M]]+Table2[[#This Row],[Rank Sharpe]])/3</f>
        <v>131.33333333333334</v>
      </c>
    </row>
    <row r="69" spans="1:48" x14ac:dyDescent="0.3">
      <c r="A69" t="s">
        <v>733</v>
      </c>
      <c r="B69" t="s">
        <v>734</v>
      </c>
      <c r="C69" t="s">
        <v>3080</v>
      </c>
      <c r="D69" t="s">
        <v>153</v>
      </c>
      <c r="E69">
        <v>21874.699768095001</v>
      </c>
      <c r="F69">
        <v>688.15</v>
      </c>
      <c r="G69">
        <v>50.064690282623197</v>
      </c>
      <c r="H69">
        <f>(Table2[[#This Row],[1Y Return vs Nifty]]-AVERAGE(Table2[1Y Return vs Nifty]))/_xlfn.STDEV.P(Table2[1Y Return vs Nifty])</f>
        <v>0.23811226916681924</v>
      </c>
      <c r="I69">
        <v>0.80154788878097505</v>
      </c>
      <c r="J69">
        <f>(Table2[[#This Row],[1M Return vs Nifty]]-AVERAGE(Table2[1M Return vs Nifty]))/_xlfn.STDEV.P(Table2[1M Return vs Nifty])</f>
        <v>0.11444479711102731</v>
      </c>
      <c r="K69">
        <v>35.665045512791998</v>
      </c>
      <c r="L69">
        <f>(Table2[[#This Row],[6M Return vs Nifty]]-AVERAGE(Table2[6M Return vs Nifty]))/_xlfn.STDEV.P(Table2[6M Return vs Nifty])</f>
        <v>1.1042448498094979</v>
      </c>
      <c r="M69">
        <v>9.6326357920080596</v>
      </c>
      <c r="N69">
        <f>(Table2[[#This Row],[1W Return vs Nifty]]-AVERAGE(Table2[1W Return vs Nifty]))/_xlfn.STDEV.P(Table2[1W Return vs Nifty])</f>
        <v>2.0123324457081466</v>
      </c>
      <c r="O69">
        <v>618.70000000000005</v>
      </c>
      <c r="P69">
        <v>602.34087007669405</v>
      </c>
      <c r="Q69">
        <v>515.93268419134495</v>
      </c>
      <c r="R69">
        <v>80.589930362749399</v>
      </c>
      <c r="S69" s="1">
        <f>(Table2[[#This Row],[Close Price]]-Table2[[#This Row],[20D EMA]])/Table2[[#This Row],[20D EMA]]</f>
        <v>0.1122514950703086</v>
      </c>
      <c r="T69" s="1">
        <f>(Table2[[#This Row],[Close Price]]-Table2[[#This Row],[50D EMA]])/Table2[[#This Row],[50D EMA]]</f>
        <v>0.14245941822340585</v>
      </c>
      <c r="U69" s="1">
        <f>(Table2[[#This Row],[Close Price]]-Table2[[#This Row],[200D EMA]])/Table2[[#This Row],[200D EMA]]</f>
        <v>0.33379803428926486</v>
      </c>
      <c r="V69">
        <v>1.66374044320337</v>
      </c>
      <c r="W69">
        <v>693.05</v>
      </c>
      <c r="X69">
        <v>724.6</v>
      </c>
      <c r="Y69">
        <v>580.4</v>
      </c>
      <c r="Z69">
        <v>712</v>
      </c>
      <c r="AA69">
        <v>580.4</v>
      </c>
      <c r="AB69">
        <v>712</v>
      </c>
      <c r="AC69" s="1">
        <f>(Table2[[#This Row],[Close Price]]/Table2[[#This Row],[Day Low]])-1</f>
        <v>-7.0701969554866073E-3</v>
      </c>
      <c r="AD69" s="1">
        <f>(Table2[[#This Row],[Day High]]/Table2[[#This Row],[Close Price]])-1</f>
        <v>5.2968102884545676E-2</v>
      </c>
      <c r="AE69" s="1">
        <f>(Table2[[#This Row],[Close Price]]/Table2[[#This Row],[Current Week Low]])-1</f>
        <v>0.18564782908339073</v>
      </c>
      <c r="AF69" s="1">
        <f>(Table2[[#This Row],[Current Week High]]/Table2[[#This Row],[Close Price]])-1</f>
        <v>3.4658141393591579E-2</v>
      </c>
      <c r="AG69" s="1">
        <f>(Table2[[#This Row],[Close Price]]/Table2[[#This Row],[Current Month Low]])-1</f>
        <v>0.18564782908339073</v>
      </c>
      <c r="AH69" s="1">
        <f>(Table2[[#This Row],[Current Month High]]/Table2[[#This Row],[Close Price]])-1</f>
        <v>3.4658141393591579E-2</v>
      </c>
      <c r="AI69">
        <v>3.4658141393591499</v>
      </c>
      <c r="AJ69">
        <v>120.560897435897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0.11</v>
      </c>
      <c r="AM69" t="s">
        <v>3114</v>
      </c>
      <c r="AN69">
        <v>16.53</v>
      </c>
      <c r="AO69" t="s">
        <v>3114</v>
      </c>
      <c r="AP69">
        <v>0.17725754197093399</v>
      </c>
      <c r="AQ69">
        <f>(Table2[[#This Row],[Sharpe Ratio]]-AVERAGE(Table2[Sharpe Ratio]))/_xlfn.STDEV.P(Table2[Sharpe Ratio])</f>
        <v>1.3650172185292004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4.8341515803246917</v>
      </c>
      <c r="AS69">
        <f>_xlfn.RANK.AVG(Table2[[#This Row],[1Y Return vs Nifty Z-Score]],Table2[1Y Return vs Nifty Z-Score])</f>
        <v>229</v>
      </c>
      <c r="AT69">
        <f>_xlfn.RANK.AVG(Table2[[#This Row],[6M Return vs Nifty Z-Score]],Table2[6M Return vs Nifty Z-Score])</f>
        <v>95</v>
      </c>
      <c r="AU69">
        <f>_xlfn.RANK.AVG(Table2[[#This Row],[Sharpe Ratio Z-Score]],Table2[Sharpe Ratio Z-Score])</f>
        <v>70</v>
      </c>
      <c r="AV69">
        <f>(Table2[[#This Row],[Rank 1Y]]+Table2[[#This Row],[Rank 6M]]+Table2[[#This Row],[Rank Sharpe]])/3</f>
        <v>131.33333333333334</v>
      </c>
    </row>
    <row r="70" spans="1:48" x14ac:dyDescent="0.3">
      <c r="A70" t="s">
        <v>668</v>
      </c>
      <c r="B70" t="s">
        <v>669</v>
      </c>
      <c r="C70" t="s">
        <v>3067</v>
      </c>
      <c r="D70" t="s">
        <v>425</v>
      </c>
      <c r="E70">
        <v>25656.345000000001</v>
      </c>
      <c r="F70">
        <v>730.95</v>
      </c>
      <c r="G70">
        <v>76.538505739850805</v>
      </c>
      <c r="H70">
        <f>(Table2[[#This Row],[1Y Return vs Nifty]]-AVERAGE(Table2[1Y Return vs Nifty]))/_xlfn.STDEV.P(Table2[1Y Return vs Nifty])</f>
        <v>0.64105908111947152</v>
      </c>
      <c r="I70">
        <v>-20.551505569183199</v>
      </c>
      <c r="J70">
        <f>(Table2[[#This Row],[1M Return vs Nifty]]-AVERAGE(Table2[1M Return vs Nifty]))/_xlfn.STDEV.P(Table2[1M Return vs Nifty])</f>
        <v>-1.9599762094537814</v>
      </c>
      <c r="K70">
        <v>81.056104214635894</v>
      </c>
      <c r="L70">
        <f>(Table2[[#This Row],[6M Return vs Nifty]]-AVERAGE(Table2[6M Return vs Nifty]))/_xlfn.STDEV.P(Table2[6M Return vs Nifty])</f>
        <v>2.7021561524098758</v>
      </c>
      <c r="M70">
        <v>-8.7715636285700107</v>
      </c>
      <c r="N70">
        <f>(Table2[[#This Row],[1W Return vs Nifty]]-AVERAGE(Table2[1W Return vs Nifty]))/_xlfn.STDEV.P(Table2[1W Return vs Nifty])</f>
        <v>-1.7416446365328484</v>
      </c>
      <c r="O70">
        <v>807.39</v>
      </c>
      <c r="P70">
        <v>788.93955753636101</v>
      </c>
      <c r="Q70">
        <v>588.29459675970099</v>
      </c>
      <c r="R70">
        <v>20.617890626662</v>
      </c>
      <c r="S70" s="1">
        <f>(Table2[[#This Row],[Close Price]]-Table2[[#This Row],[20D EMA]])/Table2[[#This Row],[20D EMA]]</f>
        <v>-9.4675435663062385E-2</v>
      </c>
      <c r="T70" s="1">
        <f>(Table2[[#This Row],[Close Price]]-Table2[[#This Row],[50D EMA]])/Table2[[#This Row],[50D EMA]]</f>
        <v>-7.3503168883363182E-2</v>
      </c>
      <c r="U70" s="1">
        <f>(Table2[[#This Row],[Close Price]]-Table2[[#This Row],[200D EMA]])/Table2[[#This Row],[200D EMA]]</f>
        <v>0.24248973902877624</v>
      </c>
      <c r="V70">
        <v>0.43076665689349902</v>
      </c>
      <c r="W70">
        <v>737.45</v>
      </c>
      <c r="X70">
        <v>761</v>
      </c>
      <c r="Y70">
        <v>712</v>
      </c>
      <c r="Z70">
        <v>768</v>
      </c>
      <c r="AA70">
        <v>712</v>
      </c>
      <c r="AB70">
        <v>840.25</v>
      </c>
      <c r="AC70" s="1">
        <f>(Table2[[#This Row],[Close Price]]/Table2[[#This Row],[Day Low]])-1</f>
        <v>-8.8141568919927193E-3</v>
      </c>
      <c r="AD70" s="1">
        <f>(Table2[[#This Row],[Day High]]/Table2[[#This Row],[Close Price]])-1</f>
        <v>4.1110883097339013E-2</v>
      </c>
      <c r="AE70" s="1">
        <f>(Table2[[#This Row],[Close Price]]/Table2[[#This Row],[Current Week Low]])-1</f>
        <v>2.6615168539325884E-2</v>
      </c>
      <c r="AF70" s="1">
        <f>(Table2[[#This Row],[Current Week High]]/Table2[[#This Row],[Close Price]])-1</f>
        <v>5.0687461522676003E-2</v>
      </c>
      <c r="AG70" s="1">
        <f>(Table2[[#This Row],[Close Price]]/Table2[[#This Row],[Current Month Low]])-1</f>
        <v>2.6615168539325884E-2</v>
      </c>
      <c r="AH70" s="1">
        <f>(Table2[[#This Row],[Current Month High]]/Table2[[#This Row],[Close Price]])-1</f>
        <v>0.1495314316984746</v>
      </c>
      <c r="AI70">
        <v>32.7040153225254</v>
      </c>
      <c r="AJ70">
        <v>161.05357142857099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7.0000000000000007E-2</v>
      </c>
      <c r="AM70" t="s">
        <v>3114</v>
      </c>
      <c r="AN70">
        <v>-12.38</v>
      </c>
      <c r="AO70" t="s">
        <v>3113</v>
      </c>
      <c r="AP70">
        <v>9.1318807257998999E-2</v>
      </c>
      <c r="AQ70">
        <f>(Table2[[#This Row],[Sharpe Ratio]]-AVERAGE(Table2[Sharpe Ratio]))/_xlfn.STDEV.P(Table2[Sharpe Ratio])</f>
        <v>0.36297620954845639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4.5705970911740224E-3</v>
      </c>
      <c r="AS70">
        <f>_xlfn.RANK.AVG(Table2[[#This Row],[1Y Return vs Nifty Z-Score]],Table2[1Y Return vs Nifty Z-Score])</f>
        <v>141</v>
      </c>
      <c r="AT70">
        <f>_xlfn.RANK.AVG(Table2[[#This Row],[6M Return vs Nifty Z-Score]],Table2[6M Return vs Nifty Z-Score])</f>
        <v>12</v>
      </c>
      <c r="AU70">
        <f>_xlfn.RANK.AVG(Table2[[#This Row],[Sharpe Ratio Z-Score]],Table2[Sharpe Ratio Z-Score])</f>
        <v>244</v>
      </c>
      <c r="AV70">
        <f>(Table2[[#This Row],[Rank 1Y]]+Table2[[#This Row],[Rank 6M]]+Table2[[#This Row],[Rank Sharpe]])/3</f>
        <v>132.33333333333334</v>
      </c>
    </row>
    <row r="71" spans="1:48" x14ac:dyDescent="0.3">
      <c r="A71" t="s">
        <v>805</v>
      </c>
      <c r="B71" t="s">
        <v>806</v>
      </c>
      <c r="C71" t="s">
        <v>3077</v>
      </c>
      <c r="D71" t="s">
        <v>425</v>
      </c>
      <c r="E71">
        <v>19395.632657654998</v>
      </c>
      <c r="F71">
        <v>1358.55</v>
      </c>
      <c r="G71">
        <v>57.069416151008497</v>
      </c>
      <c r="H71">
        <f>(Table2[[#This Row],[1Y Return vs Nifty]]-AVERAGE(Table2[1Y Return vs Nifty]))/_xlfn.STDEV.P(Table2[1Y Return vs Nifty])</f>
        <v>0.3447282558888069</v>
      </c>
      <c r="I71">
        <v>2.3909597463201999</v>
      </c>
      <c r="J71">
        <f>(Table2[[#This Row],[1M Return vs Nifty]]-AVERAGE(Table2[1M Return vs Nifty]))/_xlfn.STDEV.P(Table2[1M Return vs Nifty])</f>
        <v>0.2688540647060943</v>
      </c>
      <c r="K71">
        <v>25.594291432399501</v>
      </c>
      <c r="L71">
        <f>(Table2[[#This Row],[6M Return vs Nifty]]-AVERAGE(Table2[6M Return vs Nifty]))/_xlfn.STDEV.P(Table2[6M Return vs Nifty])</f>
        <v>0.74972190562193808</v>
      </c>
      <c r="M71">
        <v>-1.6493602632336299</v>
      </c>
      <c r="N71">
        <f>(Table2[[#This Row],[1W Return vs Nifty]]-AVERAGE(Table2[1W Return vs Nifty]))/_xlfn.STDEV.P(Table2[1W Return vs Nifty])</f>
        <v>-0.2889007492525465</v>
      </c>
      <c r="O71">
        <v>1328.52</v>
      </c>
      <c r="P71">
        <v>1259.7987358688199</v>
      </c>
      <c r="Q71">
        <v>1053.0425340321401</v>
      </c>
      <c r="R71">
        <v>55.664661704670699</v>
      </c>
      <c r="S71" s="1">
        <f>(Table2[[#This Row],[Close Price]]-Table2[[#This Row],[20D EMA]])/Table2[[#This Row],[20D EMA]]</f>
        <v>2.2604100803902065E-2</v>
      </c>
      <c r="T71" s="1">
        <f>(Table2[[#This Row],[Close Price]]-Table2[[#This Row],[50D EMA]])/Table2[[#This Row],[50D EMA]]</f>
        <v>7.8386540103230276E-2</v>
      </c>
      <c r="U71" s="1">
        <f>(Table2[[#This Row],[Close Price]]-Table2[[#This Row],[200D EMA]])/Table2[[#This Row],[200D EMA]]</f>
        <v>0.29011882815223056</v>
      </c>
      <c r="V71">
        <v>0.67914444582913103</v>
      </c>
      <c r="W71">
        <v>1338</v>
      </c>
      <c r="X71">
        <v>1377</v>
      </c>
      <c r="Y71">
        <v>1252.1500000000001</v>
      </c>
      <c r="Z71">
        <v>1374</v>
      </c>
      <c r="AA71">
        <v>1252.1500000000001</v>
      </c>
      <c r="AB71">
        <v>1419.05</v>
      </c>
      <c r="AC71" s="1">
        <f>(Table2[[#This Row],[Close Price]]/Table2[[#This Row],[Day Low]])-1</f>
        <v>1.5358744394618817E-2</v>
      </c>
      <c r="AD71" s="1">
        <f>(Table2[[#This Row],[Day High]]/Table2[[#This Row],[Close Price]])-1</f>
        <v>1.3580655846306744E-2</v>
      </c>
      <c r="AE71" s="1">
        <f>(Table2[[#This Row],[Close Price]]/Table2[[#This Row],[Current Week Low]])-1</f>
        <v>8.497384498662286E-2</v>
      </c>
      <c r="AF71" s="1">
        <f>(Table2[[#This Row],[Current Week High]]/Table2[[#This Row],[Close Price]])-1</f>
        <v>1.137241912332998E-2</v>
      </c>
      <c r="AG71" s="1">
        <f>(Table2[[#This Row],[Close Price]]/Table2[[#This Row],[Current Month Low]])-1</f>
        <v>8.497384498662286E-2</v>
      </c>
      <c r="AH71" s="1">
        <f>(Table2[[#This Row],[Current Month High]]/Table2[[#This Row],[Close Price]])-1</f>
        <v>4.453277391336341E-2</v>
      </c>
      <c r="AI71">
        <v>13.628500975304499</v>
      </c>
      <c r="AJ71">
        <v>87.386206896551698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0.24</v>
      </c>
      <c r="AM71" t="s">
        <v>3114</v>
      </c>
      <c r="AN71">
        <v>2.7</v>
      </c>
      <c r="AO71" t="s">
        <v>3114</v>
      </c>
      <c r="AP71">
        <v>0.178394063074482</v>
      </c>
      <c r="AQ71">
        <f>(Table2[[#This Row],[Sharpe Ratio]]-AVERAGE(Table2[Sharpe Ratio]))/_xlfn.STDEV.P(Table2[Sharpe Ratio])</f>
        <v>1.3782689932630416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2.4526724702273341</v>
      </c>
      <c r="AS71">
        <f>_xlfn.RANK.AVG(Table2[[#This Row],[1Y Return vs Nifty Z-Score]],Table2[1Y Return vs Nifty Z-Score])</f>
        <v>200</v>
      </c>
      <c r="AT71">
        <f>_xlfn.RANK.AVG(Table2[[#This Row],[6M Return vs Nifty Z-Score]],Table2[6M Return vs Nifty Z-Score])</f>
        <v>132</v>
      </c>
      <c r="AU71">
        <f>_xlfn.RANK.AVG(Table2[[#This Row],[Sharpe Ratio Z-Score]],Table2[Sharpe Ratio Z-Score])</f>
        <v>67</v>
      </c>
      <c r="AV71">
        <f>(Table2[[#This Row],[Rank 1Y]]+Table2[[#This Row],[Rank 6M]]+Table2[[#This Row],[Rank Sharpe]])/3</f>
        <v>133</v>
      </c>
    </row>
    <row r="72" spans="1:48" x14ac:dyDescent="0.3">
      <c r="A72" t="s">
        <v>674</v>
      </c>
      <c r="B72" t="s">
        <v>675</v>
      </c>
      <c r="C72" t="s">
        <v>3072</v>
      </c>
      <c r="D72" t="s">
        <v>46</v>
      </c>
      <c r="E72">
        <v>25389.222401300001</v>
      </c>
      <c r="F72">
        <v>269.95</v>
      </c>
      <c r="G72">
        <v>147.66895315028</v>
      </c>
      <c r="H72">
        <f>(Table2[[#This Row],[1Y Return vs Nifty]]-AVERAGE(Table2[1Y Return vs Nifty]))/_xlfn.STDEV.P(Table2[1Y Return vs Nifty])</f>
        <v>1.7237057084296008</v>
      </c>
      <c r="I72">
        <v>-12.3278070846115</v>
      </c>
      <c r="J72">
        <f>(Table2[[#This Row],[1M Return vs Nifty]]-AVERAGE(Table2[1M Return vs Nifty]))/_xlfn.STDEV.P(Table2[1M Return vs Nifty])</f>
        <v>-1.161054738028908</v>
      </c>
      <c r="K72">
        <v>7.0678057058688504</v>
      </c>
      <c r="L72">
        <f>(Table2[[#This Row],[6M Return vs Nifty]]-AVERAGE(Table2[6M Return vs Nifty]))/_xlfn.STDEV.P(Table2[6M Return vs Nifty])</f>
        <v>9.7530002931522752E-2</v>
      </c>
      <c r="M72">
        <v>-1.3518969663088301</v>
      </c>
      <c r="N72">
        <f>(Table2[[#This Row],[1W Return vs Nifty]]-AVERAGE(Table2[1W Return vs Nifty]))/_xlfn.STDEV.P(Table2[1W Return vs Nifty])</f>
        <v>-0.2282259883490661</v>
      </c>
      <c r="O72">
        <v>286.16000000000003</v>
      </c>
      <c r="P72">
        <v>281.44194946342202</v>
      </c>
      <c r="Q72">
        <v>227.952873790822</v>
      </c>
      <c r="R72">
        <v>38.027009749339101</v>
      </c>
      <c r="S72" s="1">
        <f>(Table2[[#This Row],[Close Price]]-Table2[[#This Row],[20D EMA]])/Table2[[#This Row],[20D EMA]]</f>
        <v>-5.6646631255241942E-2</v>
      </c>
      <c r="T72" s="1">
        <f>(Table2[[#This Row],[Close Price]]-Table2[[#This Row],[50D EMA]])/Table2[[#This Row],[50D EMA]]</f>
        <v>-4.083239717935367E-2</v>
      </c>
      <c r="U72" s="1">
        <f>(Table2[[#This Row],[Close Price]]-Table2[[#This Row],[200D EMA]])/Table2[[#This Row],[200D EMA]]</f>
        <v>0.18423600242792337</v>
      </c>
      <c r="V72">
        <v>0.64763525118531295</v>
      </c>
      <c r="W72">
        <v>264.25</v>
      </c>
      <c r="X72">
        <v>274.89999999999998</v>
      </c>
      <c r="Y72">
        <v>259.45</v>
      </c>
      <c r="Z72">
        <v>283.5</v>
      </c>
      <c r="AA72">
        <v>259.45</v>
      </c>
      <c r="AB72">
        <v>291</v>
      </c>
      <c r="AC72" s="1">
        <f>(Table2[[#This Row],[Close Price]]/Table2[[#This Row],[Day Low]])-1</f>
        <v>2.1570482497634824E-2</v>
      </c>
      <c r="AD72" s="1">
        <f>(Table2[[#This Row],[Day High]]/Table2[[#This Row],[Close Price]])-1</f>
        <v>1.8336729023893161E-2</v>
      </c>
      <c r="AE72" s="1">
        <f>(Table2[[#This Row],[Close Price]]/Table2[[#This Row],[Current Week Low]])-1</f>
        <v>4.0470225476970434E-2</v>
      </c>
      <c r="AF72" s="1">
        <f>(Table2[[#This Row],[Current Week High]]/Table2[[#This Row],[Close Price]])-1</f>
        <v>5.0194480459344382E-2</v>
      </c>
      <c r="AG72" s="1">
        <f>(Table2[[#This Row],[Close Price]]/Table2[[#This Row],[Current Month Low]])-1</f>
        <v>4.0470225476970434E-2</v>
      </c>
      <c r="AH72" s="1">
        <f>(Table2[[#This Row],[Current Month High]]/Table2[[#This Row],[Close Price]])-1</f>
        <v>7.7977403222819097E-2</v>
      </c>
      <c r="AI72">
        <v>30.246341915169399</v>
      </c>
      <c r="AJ72">
        <v>174.61851475076199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-0.11</v>
      </c>
      <c r="AM72" t="s">
        <v>3113</v>
      </c>
      <c r="AN72">
        <v>-7.95</v>
      </c>
      <c r="AO72" t="s">
        <v>3113</v>
      </c>
      <c r="AP72">
        <v>0.17571517904093001</v>
      </c>
      <c r="AQ72">
        <f>(Table2[[#This Row],[Sharpe Ratio]]-AVERAGE(Table2[Sharpe Ratio]))/_xlfn.STDEV.P(Table2[Sharpe Ratio])</f>
        <v>1.3470333500005536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1.7789883349837032</v>
      </c>
      <c r="AS72">
        <f>_xlfn.RANK.AVG(Table2[[#This Row],[1Y Return vs Nifty Z-Score]],Table2[1Y Return vs Nifty Z-Score])</f>
        <v>41</v>
      </c>
      <c r="AT72">
        <f>_xlfn.RANK.AVG(Table2[[#This Row],[6M Return vs Nifty Z-Score]],Table2[6M Return vs Nifty Z-Score])</f>
        <v>290</v>
      </c>
      <c r="AU72">
        <f>_xlfn.RANK.AVG(Table2[[#This Row],[Sharpe Ratio Z-Score]],Table2[Sharpe Ratio Z-Score])</f>
        <v>71</v>
      </c>
      <c r="AV72">
        <f>(Table2[[#This Row],[Rank 1Y]]+Table2[[#This Row],[Rank 6M]]+Table2[[#This Row],[Rank Sharpe]])/3</f>
        <v>134</v>
      </c>
    </row>
    <row r="73" spans="1:48" x14ac:dyDescent="0.3">
      <c r="A73" t="s">
        <v>1066</v>
      </c>
      <c r="B73" t="s">
        <v>1067</v>
      </c>
      <c r="C73" t="s">
        <v>3080</v>
      </c>
      <c r="D73" t="s">
        <v>260</v>
      </c>
      <c r="E73">
        <v>11914.5105524399</v>
      </c>
      <c r="F73">
        <v>1790.7</v>
      </c>
      <c r="G73">
        <v>55.376435022049897</v>
      </c>
      <c r="H73">
        <f>(Table2[[#This Row],[1Y Return vs Nifty]]-AVERAGE(Table2[1Y Return vs Nifty]))/_xlfn.STDEV.P(Table2[1Y Return vs Nifty])</f>
        <v>0.3189601020799222</v>
      </c>
      <c r="I73">
        <v>3.51139439063203</v>
      </c>
      <c r="J73">
        <f>(Table2[[#This Row],[1M Return vs Nifty]]-AVERAGE(Table2[1M Return vs Nifty]))/_xlfn.STDEV.P(Table2[1M Return vs Nifty])</f>
        <v>0.37770281400646849</v>
      </c>
      <c r="K73">
        <v>42.939332841604902</v>
      </c>
      <c r="L73">
        <f>(Table2[[#This Row],[6M Return vs Nifty]]-AVERAGE(Table2[6M Return vs Nifty]))/_xlfn.STDEV.P(Table2[6M Return vs Nifty])</f>
        <v>1.3603231672910123</v>
      </c>
      <c r="M73">
        <v>-2.8904518490130799</v>
      </c>
      <c r="N73">
        <f>(Table2[[#This Row],[1W Return vs Nifty]]-AVERAGE(Table2[1W Return vs Nifty]))/_xlfn.STDEV.P(Table2[1W Return vs Nifty])</f>
        <v>-0.54205109084082792</v>
      </c>
      <c r="O73">
        <v>1789.26</v>
      </c>
      <c r="P73">
        <v>1704.0399198180801</v>
      </c>
      <c r="Q73">
        <v>1385.75471570128</v>
      </c>
      <c r="R73">
        <v>47.404050737127399</v>
      </c>
      <c r="S73" s="1">
        <f>(Table2[[#This Row],[Close Price]]-Table2[[#This Row],[20D EMA]])/Table2[[#This Row],[20D EMA]]</f>
        <v>8.0480198517826065E-4</v>
      </c>
      <c r="T73" s="1">
        <f>(Table2[[#This Row],[Close Price]]-Table2[[#This Row],[50D EMA]])/Table2[[#This Row],[50D EMA]]</f>
        <v>5.0855663164963663E-2</v>
      </c>
      <c r="U73" s="1">
        <f>(Table2[[#This Row],[Close Price]]-Table2[[#This Row],[200D EMA]])/Table2[[#This Row],[200D EMA]]</f>
        <v>0.29222002978629008</v>
      </c>
      <c r="V73">
        <v>0.95063131208113605</v>
      </c>
      <c r="W73">
        <v>1762.25</v>
      </c>
      <c r="X73">
        <v>1824.2</v>
      </c>
      <c r="Y73">
        <v>1741.2</v>
      </c>
      <c r="Z73">
        <v>1910.85</v>
      </c>
      <c r="AA73">
        <v>1741.2</v>
      </c>
      <c r="AB73">
        <v>1970.2</v>
      </c>
      <c r="AC73" s="1">
        <f>(Table2[[#This Row],[Close Price]]/Table2[[#This Row],[Day Low]])-1</f>
        <v>1.6144133919705039E-2</v>
      </c>
      <c r="AD73" s="1">
        <f>(Table2[[#This Row],[Day High]]/Table2[[#This Row],[Close Price]])-1</f>
        <v>1.8707767911989803E-2</v>
      </c>
      <c r="AE73" s="1">
        <f>(Table2[[#This Row],[Close Price]]/Table2[[#This Row],[Current Week Low]])-1</f>
        <v>2.8428669882839319E-2</v>
      </c>
      <c r="AF73" s="1">
        <f>(Table2[[#This Row],[Current Week High]]/Table2[[#This Row],[Close Price]])-1</f>
        <v>6.7096666108225733E-2</v>
      </c>
      <c r="AG73" s="1">
        <f>(Table2[[#This Row],[Close Price]]/Table2[[#This Row],[Current Month Low]])-1</f>
        <v>2.8428669882839319E-2</v>
      </c>
      <c r="AH73" s="1">
        <f>(Table2[[#This Row],[Current Month High]]/Table2[[#This Row],[Close Price]])-1</f>
        <v>0.10024012955827333</v>
      </c>
      <c r="AI73">
        <v>10.024012955827301</v>
      </c>
      <c r="AJ73">
        <v>112.74800997980201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0.11</v>
      </c>
      <c r="AM73" t="s">
        <v>3114</v>
      </c>
      <c r="AN73">
        <v>5.59</v>
      </c>
      <c r="AO73" t="s">
        <v>3114</v>
      </c>
      <c r="AP73">
        <v>0.137143697041368</v>
      </c>
      <c r="AQ73">
        <f>(Table2[[#This Row],[Sharpe Ratio]]-AVERAGE(Table2[Sharpe Ratio]))/_xlfn.STDEV.P(Table2[Sharpe Ratio])</f>
        <v>0.89729195143529961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2.4122269439718744</v>
      </c>
      <c r="AS73">
        <f>_xlfn.RANK.AVG(Table2[[#This Row],[1Y Return vs Nifty Z-Score]],Table2[1Y Return vs Nifty Z-Score])</f>
        <v>211</v>
      </c>
      <c r="AT73">
        <f>_xlfn.RANK.AVG(Table2[[#This Row],[6M Return vs Nifty Z-Score]],Table2[6M Return vs Nifty Z-Score])</f>
        <v>65</v>
      </c>
      <c r="AU73">
        <f>_xlfn.RANK.AVG(Table2[[#This Row],[Sharpe Ratio Z-Score]],Table2[Sharpe Ratio Z-Score])</f>
        <v>126</v>
      </c>
      <c r="AV73">
        <f>(Table2[[#This Row],[Rank 1Y]]+Table2[[#This Row],[Rank 6M]]+Table2[[#This Row],[Rank Sharpe]])/3</f>
        <v>134</v>
      </c>
    </row>
    <row r="74" spans="1:48" x14ac:dyDescent="0.3">
      <c r="A74" t="s">
        <v>1247</v>
      </c>
      <c r="B74" t="s">
        <v>1248</v>
      </c>
      <c r="C74" t="s">
        <v>3080</v>
      </c>
      <c r="D74" t="s">
        <v>260</v>
      </c>
      <c r="E74">
        <v>9021.6043721280003</v>
      </c>
      <c r="F74">
        <v>78.84</v>
      </c>
      <c r="G74">
        <v>29.257930678514299</v>
      </c>
      <c r="H74">
        <f>(Table2[[#This Row],[1Y Return vs Nifty]]-AVERAGE(Table2[1Y Return vs Nifty]))/_xlfn.STDEV.P(Table2[1Y Return vs Nifty])</f>
        <v>-7.8578668831390294E-2</v>
      </c>
      <c r="I74">
        <v>4.7622164755460501</v>
      </c>
      <c r="J74">
        <f>(Table2[[#This Row],[1M Return vs Nifty]]-AVERAGE(Table2[1M Return vs Nifty]))/_xlfn.STDEV.P(Table2[1M Return vs Nifty])</f>
        <v>0.49921853135007216</v>
      </c>
      <c r="K74">
        <v>40.568992115171604</v>
      </c>
      <c r="L74">
        <f>(Table2[[#This Row],[6M Return vs Nifty]]-AVERAGE(Table2[6M Return vs Nifty]))/_xlfn.STDEV.P(Table2[6M Return vs Nifty])</f>
        <v>1.2768795476420198</v>
      </c>
      <c r="M74">
        <v>-4.8017102488710401</v>
      </c>
      <c r="N74">
        <f>(Table2[[#This Row],[1W Return vs Nifty]]-AVERAGE(Table2[1W Return vs Nifty]))/_xlfn.STDEV.P(Table2[1W Return vs Nifty])</f>
        <v>-0.93189799845937293</v>
      </c>
      <c r="O74">
        <v>81.8</v>
      </c>
      <c r="P74">
        <v>76.471975465521794</v>
      </c>
      <c r="Q74">
        <v>59.367520138245801</v>
      </c>
      <c r="R74">
        <v>37.534156217259202</v>
      </c>
      <c r="S74" s="1">
        <f>(Table2[[#This Row],[Close Price]]-Table2[[#This Row],[20D EMA]])/Table2[[#This Row],[20D EMA]]</f>
        <v>-3.6185819070904568E-2</v>
      </c>
      <c r="T74" s="1">
        <f>(Table2[[#This Row],[Close Price]]-Table2[[#This Row],[50D EMA]])/Table2[[#This Row],[50D EMA]]</f>
        <v>3.0965912938209088E-2</v>
      </c>
      <c r="U74" s="1">
        <f>(Table2[[#This Row],[Close Price]]-Table2[[#This Row],[200D EMA]])/Table2[[#This Row],[200D EMA]]</f>
        <v>0.327998875755796</v>
      </c>
      <c r="V74">
        <v>0.990041163664658</v>
      </c>
      <c r="W74">
        <v>79.06</v>
      </c>
      <c r="X74">
        <v>80.19</v>
      </c>
      <c r="Y74">
        <v>76.099999999999994</v>
      </c>
      <c r="Z74">
        <v>83.75</v>
      </c>
      <c r="AA74">
        <v>76.099999999999994</v>
      </c>
      <c r="AB74">
        <v>87.75</v>
      </c>
      <c r="AC74" s="1">
        <f>(Table2[[#This Row],[Close Price]]/Table2[[#This Row],[Day Low]])-1</f>
        <v>-2.7826966860612368E-3</v>
      </c>
      <c r="AD74" s="1">
        <f>(Table2[[#This Row],[Day High]]/Table2[[#This Row],[Close Price]])-1</f>
        <v>1.7123287671232834E-2</v>
      </c>
      <c r="AE74" s="1">
        <f>(Table2[[#This Row],[Close Price]]/Table2[[#This Row],[Current Week Low]])-1</f>
        <v>3.6005256241787187E-2</v>
      </c>
      <c r="AF74" s="1">
        <f>(Table2[[#This Row],[Current Week High]]/Table2[[#This Row],[Close Price]])-1</f>
        <v>6.2278031456113547E-2</v>
      </c>
      <c r="AG74" s="1">
        <f>(Table2[[#This Row],[Close Price]]/Table2[[#This Row],[Current Month Low]])-1</f>
        <v>3.6005256241787187E-2</v>
      </c>
      <c r="AH74" s="1">
        <f>(Table2[[#This Row],[Current Month High]]/Table2[[#This Row],[Close Price]])-1</f>
        <v>0.11301369863013688</v>
      </c>
      <c r="AI74">
        <v>18.467782851344399</v>
      </c>
      <c r="AJ74">
        <v>111.787668097905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0.13</v>
      </c>
      <c r="AM74" t="s">
        <v>3114</v>
      </c>
      <c r="AN74">
        <v>-1.36</v>
      </c>
      <c r="AO74" t="s">
        <v>3113</v>
      </c>
      <c r="AP74">
        <v>0.227534309411077</v>
      </c>
      <c r="AQ74">
        <f>(Table2[[#This Row],[Sharpe Ratio]]-AVERAGE(Table2[Sharpe Ratio]))/_xlfn.STDEV.P(Table2[Sharpe Ratio])</f>
        <v>1.9512416136438788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2.7168630253452077</v>
      </c>
      <c r="AS74">
        <f>_xlfn.RANK.AVG(Table2[[#This Row],[1Y Return vs Nifty Z-Score]],Table2[1Y Return vs Nifty Z-Score])</f>
        <v>310</v>
      </c>
      <c r="AT74">
        <f>_xlfn.RANK.AVG(Table2[[#This Row],[6M Return vs Nifty Z-Score]],Table2[6M Return vs Nifty Z-Score])</f>
        <v>74</v>
      </c>
      <c r="AU74">
        <f>_xlfn.RANK.AVG(Table2[[#This Row],[Sharpe Ratio Z-Score]],Table2[Sharpe Ratio Z-Score])</f>
        <v>18</v>
      </c>
      <c r="AV74">
        <f>(Table2[[#This Row],[Rank 1Y]]+Table2[[#This Row],[Rank 6M]]+Table2[[#This Row],[Rank Sharpe]])/3</f>
        <v>134</v>
      </c>
    </row>
    <row r="75" spans="1:48" x14ac:dyDescent="0.3">
      <c r="A75" t="s">
        <v>213</v>
      </c>
      <c r="B75" t="s">
        <v>214</v>
      </c>
      <c r="C75" t="s">
        <v>3075</v>
      </c>
      <c r="D75" t="s">
        <v>104</v>
      </c>
      <c r="E75">
        <v>120151.90656617</v>
      </c>
      <c r="F75">
        <v>2529.0500000000002</v>
      </c>
      <c r="G75">
        <v>66.703594748093806</v>
      </c>
      <c r="H75">
        <f>(Table2[[#This Row],[1Y Return vs Nifty]]-AVERAGE(Table2[1Y Return vs Nifty]))/_xlfn.STDEV.P(Table2[1Y Return vs Nifty])</f>
        <v>0.49136603682182167</v>
      </c>
      <c r="I75">
        <v>6.1769267859670203</v>
      </c>
      <c r="J75">
        <f>(Table2[[#This Row],[1M Return vs Nifty]]-AVERAGE(Table2[1M Return vs Nifty]))/_xlfn.STDEV.P(Table2[1M Return vs Nifty])</f>
        <v>0.63665577384648464</v>
      </c>
      <c r="K75">
        <v>13.3076333141693</v>
      </c>
      <c r="L75">
        <f>(Table2[[#This Row],[6M Return vs Nifty]]-AVERAGE(Table2[6M Return vs Nifty]))/_xlfn.STDEV.P(Table2[6M Return vs Nifty])</f>
        <v>0.31719201009189191</v>
      </c>
      <c r="M75">
        <v>4.0896667178110304</v>
      </c>
      <c r="N75">
        <f>(Table2[[#This Row],[1W Return vs Nifty]]-AVERAGE(Table2[1W Return vs Nifty]))/_xlfn.STDEV.P(Table2[1W Return vs Nifty])</f>
        <v>0.88171120016566318</v>
      </c>
      <c r="O75">
        <v>2488.2800000000002</v>
      </c>
      <c r="P75">
        <v>2404.01611985508</v>
      </c>
      <c r="Q75">
        <v>2085.4726754141502</v>
      </c>
      <c r="R75">
        <v>54.451585855023502</v>
      </c>
      <c r="S75" s="1">
        <f>(Table2[[#This Row],[Close Price]]-Table2[[#This Row],[20D EMA]])/Table2[[#This Row],[20D EMA]]</f>
        <v>1.6384811998649662E-2</v>
      </c>
      <c r="T75" s="1">
        <f>(Table2[[#This Row],[Close Price]]-Table2[[#This Row],[50D EMA]])/Table2[[#This Row],[50D EMA]]</f>
        <v>5.201041669906005E-2</v>
      </c>
      <c r="U75" s="1">
        <f>(Table2[[#This Row],[Close Price]]-Table2[[#This Row],[200D EMA]])/Table2[[#This Row],[200D EMA]]</f>
        <v>0.21269869886823656</v>
      </c>
      <c r="V75">
        <v>1.2091509367472</v>
      </c>
      <c r="W75">
        <v>2534.0500000000002</v>
      </c>
      <c r="X75">
        <v>2574.0500000000002</v>
      </c>
      <c r="Y75">
        <v>2427</v>
      </c>
      <c r="Z75">
        <v>2618.65</v>
      </c>
      <c r="AA75">
        <v>2427</v>
      </c>
      <c r="AB75">
        <v>2618.65</v>
      </c>
      <c r="AC75" s="1">
        <f>(Table2[[#This Row],[Close Price]]/Table2[[#This Row],[Day Low]])-1</f>
        <v>-1.9731260235591463E-3</v>
      </c>
      <c r="AD75" s="1">
        <f>(Table2[[#This Row],[Day High]]/Table2[[#This Row],[Close Price]])-1</f>
        <v>1.7793242521895625E-2</v>
      </c>
      <c r="AE75" s="1">
        <f>(Table2[[#This Row],[Close Price]]/Table2[[#This Row],[Current Week Low]])-1</f>
        <v>4.2047795632468077E-2</v>
      </c>
      <c r="AF75" s="1">
        <f>(Table2[[#This Row],[Current Week High]]/Table2[[#This Row],[Close Price]])-1</f>
        <v>3.5428322888040986E-2</v>
      </c>
      <c r="AG75" s="1">
        <f>(Table2[[#This Row],[Close Price]]/Table2[[#This Row],[Current Month Low]])-1</f>
        <v>4.2047795632468077E-2</v>
      </c>
      <c r="AH75" s="1">
        <f>(Table2[[#This Row],[Current Month High]]/Table2[[#This Row],[Close Price]])-1</f>
        <v>3.5428322888040986E-2</v>
      </c>
      <c r="AI75">
        <v>3.5428322888040902</v>
      </c>
      <c r="AJ75">
        <v>92.031131359149597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</v>
      </c>
      <c r="AM75" t="s">
        <v>3114</v>
      </c>
      <c r="AN75">
        <v>2.2999999999999998</v>
      </c>
      <c r="AO75" t="s">
        <v>3114</v>
      </c>
      <c r="AP75">
        <v>0.23640580631670999</v>
      </c>
      <c r="AQ75">
        <f>(Table2[[#This Row],[Sharpe Ratio]]-AVERAGE(Table2[Sharpe Ratio]))/_xlfn.STDEV.P(Table2[Sharpe Ratio])</f>
        <v>2.0546827888041177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4.3816078097299789</v>
      </c>
      <c r="AS75">
        <f>_xlfn.RANK.AVG(Table2[[#This Row],[1Y Return vs Nifty Z-Score]],Table2[1Y Return vs Nifty Z-Score])</f>
        <v>169</v>
      </c>
      <c r="AT75">
        <f>_xlfn.RANK.AVG(Table2[[#This Row],[6M Return vs Nifty Z-Score]],Table2[6M Return vs Nifty Z-Score])</f>
        <v>227</v>
      </c>
      <c r="AU75">
        <f>_xlfn.RANK.AVG(Table2[[#This Row],[Sharpe Ratio Z-Score]],Table2[Sharpe Ratio Z-Score])</f>
        <v>11</v>
      </c>
      <c r="AV75">
        <f>(Table2[[#This Row],[Rank 1Y]]+Table2[[#This Row],[Rank 6M]]+Table2[[#This Row],[Rank Sharpe]])/3</f>
        <v>135.66666666666666</v>
      </c>
    </row>
    <row r="76" spans="1:48" x14ac:dyDescent="0.3">
      <c r="A76" t="s">
        <v>1283</v>
      </c>
      <c r="B76" t="s">
        <v>1284</v>
      </c>
      <c r="C76" t="s">
        <v>3074</v>
      </c>
      <c r="D76" t="s">
        <v>60</v>
      </c>
      <c r="E76">
        <v>8602.9095877199998</v>
      </c>
      <c r="F76">
        <v>16.02</v>
      </c>
      <c r="G76">
        <v>210.52080964802201</v>
      </c>
      <c r="H76">
        <f>(Table2[[#This Row],[1Y Return vs Nifty]]-AVERAGE(Table2[1Y Return vs Nifty]))/_xlfn.STDEV.P(Table2[1Y Return vs Nifty])</f>
        <v>2.6803473848811339</v>
      </c>
      <c r="I76">
        <v>-3.8295622403816099</v>
      </c>
      <c r="J76">
        <f>(Table2[[#This Row],[1M Return vs Nifty]]-AVERAGE(Table2[1M Return vs Nifty]))/_xlfn.STDEV.P(Table2[1M Return vs Nifty])</f>
        <v>-0.33546144953243801</v>
      </c>
      <c r="K76">
        <v>27.654906201085701</v>
      </c>
      <c r="L76">
        <f>(Table2[[#This Row],[6M Return vs Nifty]]-AVERAGE(Table2[6M Return vs Nifty]))/_xlfn.STDEV.P(Table2[6M Return vs Nifty])</f>
        <v>0.82226217507934973</v>
      </c>
      <c r="M76">
        <v>-2.5004568495241899</v>
      </c>
      <c r="N76">
        <f>(Table2[[#This Row],[1W Return vs Nifty]]-AVERAGE(Table2[1W Return vs Nifty]))/_xlfn.STDEV.P(Table2[1W Return vs Nifty])</f>
        <v>-0.4625022739206569</v>
      </c>
      <c r="O76">
        <v>16.489999999999998</v>
      </c>
      <c r="P76">
        <v>16.0585392136074</v>
      </c>
      <c r="Q76">
        <v>12.173028574164601</v>
      </c>
      <c r="R76">
        <v>44.294996783700299</v>
      </c>
      <c r="S76" s="1">
        <f>(Table2[[#This Row],[Close Price]]-Table2[[#This Row],[20D EMA]])/Table2[[#This Row],[20D EMA]]</f>
        <v>-2.8502122498483863E-2</v>
      </c>
      <c r="T76" s="1">
        <f>(Table2[[#This Row],[Close Price]]-Table2[[#This Row],[50D EMA]])/Table2[[#This Row],[50D EMA]]</f>
        <v>-2.3999202601656094E-3</v>
      </c>
      <c r="U76" s="1">
        <f>(Table2[[#This Row],[Close Price]]-Table2[[#This Row],[200D EMA]])/Table2[[#This Row],[200D EMA]]</f>
        <v>0.31602418431843737</v>
      </c>
      <c r="V76">
        <v>0.56190308554179302</v>
      </c>
      <c r="W76">
        <v>15.84</v>
      </c>
      <c r="X76">
        <v>16.29</v>
      </c>
      <c r="Y76">
        <v>15.6</v>
      </c>
      <c r="Z76">
        <v>16.95</v>
      </c>
      <c r="AA76">
        <v>15.6</v>
      </c>
      <c r="AB76">
        <v>17.8</v>
      </c>
      <c r="AC76" s="1">
        <f>(Table2[[#This Row],[Close Price]]/Table2[[#This Row],[Day Low]])-1</f>
        <v>1.1363636363636243E-2</v>
      </c>
      <c r="AD76" s="1">
        <f>(Table2[[#This Row],[Day High]]/Table2[[#This Row],[Close Price]])-1</f>
        <v>1.6853932584269593E-2</v>
      </c>
      <c r="AE76" s="1">
        <f>(Table2[[#This Row],[Close Price]]/Table2[[#This Row],[Current Week Low]])-1</f>
        <v>2.6923076923076827E-2</v>
      </c>
      <c r="AF76" s="1">
        <f>(Table2[[#This Row],[Current Week High]]/Table2[[#This Row],[Close Price]])-1</f>
        <v>5.805243445692887E-2</v>
      </c>
      <c r="AG76" s="1">
        <f>(Table2[[#This Row],[Close Price]]/Table2[[#This Row],[Current Month Low]])-1</f>
        <v>2.6923076923076827E-2</v>
      </c>
      <c r="AH76" s="1">
        <f>(Table2[[#This Row],[Current Month High]]/Table2[[#This Row],[Close Price]])-1</f>
        <v>0.11111111111111116</v>
      </c>
      <c r="AI76">
        <v>31.7103620474407</v>
      </c>
      <c r="AJ76">
        <v>244.51612903225799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0.17</v>
      </c>
      <c r="AM76" t="s">
        <v>3114</v>
      </c>
      <c r="AN76">
        <v>5.05</v>
      </c>
      <c r="AO76" t="s">
        <v>3114</v>
      </c>
      <c r="AP76">
        <v>8.0968596286467007E-2</v>
      </c>
      <c r="AQ76">
        <f>(Table2[[#This Row],[Sharpe Ratio]]-AVERAGE(Table2[Sharpe Ratio]))/_xlfn.STDEV.P(Table2[Sharpe Ratio])</f>
        <v>0.24229330818015812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2.9469391446875464</v>
      </c>
      <c r="AS76">
        <f>_xlfn.RANK.AVG(Table2[[#This Row],[1Y Return vs Nifty Z-Score]],Table2[1Y Return vs Nifty Z-Score])</f>
        <v>16</v>
      </c>
      <c r="AT76">
        <f>_xlfn.RANK.AVG(Table2[[#This Row],[6M Return vs Nifty Z-Score]],Table2[6M Return vs Nifty Z-Score])</f>
        <v>125</v>
      </c>
      <c r="AU76">
        <f>_xlfn.RANK.AVG(Table2[[#This Row],[Sharpe Ratio Z-Score]],Table2[Sharpe Ratio Z-Score])</f>
        <v>269</v>
      </c>
      <c r="AV76">
        <f>(Table2[[#This Row],[Rank 1Y]]+Table2[[#This Row],[Rank 6M]]+Table2[[#This Row],[Rank Sharpe]])/3</f>
        <v>136.66666666666666</v>
      </c>
    </row>
    <row r="77" spans="1:48" x14ac:dyDescent="0.3">
      <c r="A77" t="s">
        <v>169</v>
      </c>
      <c r="B77" t="s">
        <v>170</v>
      </c>
      <c r="C77" t="s">
        <v>3069</v>
      </c>
      <c r="D77" t="s">
        <v>124</v>
      </c>
      <c r="E77">
        <v>153661.78651999999</v>
      </c>
      <c r="F77">
        <v>583.54999999999995</v>
      </c>
      <c r="G77">
        <v>145.687860339266</v>
      </c>
      <c r="H77">
        <f>(Table2[[#This Row],[1Y Return vs Nifty]]-AVERAGE(Table2[1Y Return vs Nifty]))/_xlfn.STDEV.P(Table2[1Y Return vs Nifty])</f>
        <v>1.6935523278687161</v>
      </c>
      <c r="I77">
        <v>1.7073145242408101</v>
      </c>
      <c r="J77">
        <f>(Table2[[#This Row],[1M Return vs Nifty]]-AVERAGE(Table2[1M Return vs Nifty]))/_xlfn.STDEV.P(Table2[1M Return vs Nifty])</f>
        <v>0.20243883221904185</v>
      </c>
      <c r="K77">
        <v>3.4088394307471099</v>
      </c>
      <c r="L77">
        <f>(Table2[[#This Row],[6M Return vs Nifty]]-AVERAGE(Table2[6M Return vs Nifty]))/_xlfn.STDEV.P(Table2[6M Return vs Nifty])</f>
        <v>-3.1277381916126244E-2</v>
      </c>
      <c r="M77">
        <v>-4.8206563676086898</v>
      </c>
      <c r="N77">
        <f>(Table2[[#This Row],[1W Return vs Nifty]]-AVERAGE(Table2[1W Return vs Nifty]))/_xlfn.STDEV.P(Table2[1W Return vs Nifty])</f>
        <v>-0.9357625129602879</v>
      </c>
      <c r="O77">
        <v>600.24</v>
      </c>
      <c r="P77">
        <v>575.083513595098</v>
      </c>
      <c r="Q77">
        <v>465.89513821212699</v>
      </c>
      <c r="R77">
        <v>40.593951448779499</v>
      </c>
      <c r="S77" s="1">
        <f>(Table2[[#This Row],[Close Price]]-Table2[[#This Row],[20D EMA]])/Table2[[#This Row],[20D EMA]]</f>
        <v>-2.7805544448887203E-2</v>
      </c>
      <c r="T77" s="1">
        <f>(Table2[[#This Row],[Close Price]]-Table2[[#This Row],[50D EMA]])/Table2[[#This Row],[50D EMA]]</f>
        <v>1.4722185916918842E-2</v>
      </c>
      <c r="U77" s="1">
        <f>(Table2[[#This Row],[Close Price]]-Table2[[#This Row],[200D EMA]])/Table2[[#This Row],[200D EMA]]</f>
        <v>0.25253507095904371</v>
      </c>
      <c r="V77">
        <v>0.64321638641285805</v>
      </c>
      <c r="W77">
        <v>585.15</v>
      </c>
      <c r="X77">
        <v>593.5</v>
      </c>
      <c r="Y77">
        <v>563.54999999999995</v>
      </c>
      <c r="Z77">
        <v>609.45000000000005</v>
      </c>
      <c r="AA77">
        <v>563.54999999999995</v>
      </c>
      <c r="AB77">
        <v>646.95000000000005</v>
      </c>
      <c r="AC77" s="1">
        <f>(Table2[[#This Row],[Close Price]]/Table2[[#This Row],[Day Low]])-1</f>
        <v>-2.7343416218064132E-3</v>
      </c>
      <c r="AD77" s="1">
        <f>(Table2[[#This Row],[Day High]]/Table2[[#This Row],[Close Price]])-1</f>
        <v>1.7050809699254543E-2</v>
      </c>
      <c r="AE77" s="1">
        <f>(Table2[[#This Row],[Close Price]]/Table2[[#This Row],[Current Week Low]])-1</f>
        <v>3.5489308845710221E-2</v>
      </c>
      <c r="AF77" s="1">
        <f>(Table2[[#This Row],[Current Week High]]/Table2[[#This Row],[Close Price]])-1</f>
        <v>4.4383514694542159E-2</v>
      </c>
      <c r="AG77" s="1">
        <f>(Table2[[#This Row],[Close Price]]/Table2[[#This Row],[Current Month Low]])-1</f>
        <v>3.5489308845710221E-2</v>
      </c>
      <c r="AH77" s="1">
        <f>(Table2[[#This Row],[Current Month High]]/Table2[[#This Row],[Close Price]])-1</f>
        <v>0.10864536029474792</v>
      </c>
      <c r="AI77">
        <v>12.072658726758601</v>
      </c>
      <c r="AJ77">
        <v>180.55288461538399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</v>
      </c>
      <c r="AM77" t="s">
        <v>3115</v>
      </c>
      <c r="AN77">
        <v>-1.97</v>
      </c>
      <c r="AO77" t="s">
        <v>3113</v>
      </c>
      <c r="AP77">
        <v>0.19944903305873299</v>
      </c>
      <c r="AQ77">
        <f>(Table2[[#This Row],[Sharpe Ratio]]-AVERAGE(Table2[Sharpe Ratio]))/_xlfn.STDEV.P(Table2[Sharpe Ratio])</f>
        <v>1.6237688070263296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2.5527200722376739</v>
      </c>
      <c r="AS77">
        <f>_xlfn.RANK.AVG(Table2[[#This Row],[1Y Return vs Nifty Z-Score]],Table2[1Y Return vs Nifty Z-Score])</f>
        <v>42</v>
      </c>
      <c r="AT77">
        <f>_xlfn.RANK.AVG(Table2[[#This Row],[6M Return vs Nifty Z-Score]],Table2[6M Return vs Nifty Z-Score])</f>
        <v>331</v>
      </c>
      <c r="AU77">
        <f>_xlfn.RANK.AVG(Table2[[#This Row],[Sharpe Ratio Z-Score]],Table2[Sharpe Ratio Z-Score])</f>
        <v>38</v>
      </c>
      <c r="AV77">
        <f>(Table2[[#This Row],[Rank 1Y]]+Table2[[#This Row],[Rank 6M]]+Table2[[#This Row],[Rank Sharpe]])/3</f>
        <v>137</v>
      </c>
    </row>
    <row r="78" spans="1:48" x14ac:dyDescent="0.3">
      <c r="A78" t="s">
        <v>230</v>
      </c>
      <c r="B78" t="s">
        <v>231</v>
      </c>
      <c r="C78" t="s">
        <v>3070</v>
      </c>
      <c r="D78" t="s">
        <v>232</v>
      </c>
      <c r="E78">
        <v>112340.0492409</v>
      </c>
      <c r="F78">
        <v>417</v>
      </c>
      <c r="G78">
        <v>120.06135807275901</v>
      </c>
      <c r="H78">
        <f>(Table2[[#This Row],[1Y Return vs Nifty]]-AVERAGE(Table2[1Y Return vs Nifty]))/_xlfn.STDEV.P(Table2[1Y Return vs Nifty])</f>
        <v>1.3035021136685836</v>
      </c>
      <c r="I78">
        <v>9.7220372593109801</v>
      </c>
      <c r="J78">
        <f>(Table2[[#This Row],[1M Return vs Nifty]]-AVERAGE(Table2[1M Return vs Nifty]))/_xlfn.STDEV.P(Table2[1M Return vs Nifty])</f>
        <v>0.98105858494677434</v>
      </c>
      <c r="K78">
        <v>73.344498501334598</v>
      </c>
      <c r="L78">
        <f>(Table2[[#This Row],[6M Return vs Nifty]]-AVERAGE(Table2[6M Return vs Nifty]))/_xlfn.STDEV.P(Table2[6M Return vs Nifty])</f>
        <v>2.4306828208133773</v>
      </c>
      <c r="M78">
        <v>2.1353624725280098</v>
      </c>
      <c r="N78">
        <f>(Table2[[#This Row],[1W Return vs Nifty]]-AVERAGE(Table2[1W Return vs Nifty]))/_xlfn.STDEV.P(Table2[1W Return vs Nifty])</f>
        <v>0.48308406182267366</v>
      </c>
      <c r="O78">
        <v>415.87</v>
      </c>
      <c r="P78">
        <v>389.53655283310297</v>
      </c>
      <c r="Q78">
        <v>302.98831405637901</v>
      </c>
      <c r="R78">
        <v>46.095631703465003</v>
      </c>
      <c r="S78" s="1">
        <f>(Table2[[#This Row],[Close Price]]-Table2[[#This Row],[20D EMA]])/Table2[[#This Row],[20D EMA]]</f>
        <v>2.7171952773703211E-3</v>
      </c>
      <c r="T78" s="1">
        <f>(Table2[[#This Row],[Close Price]]-Table2[[#This Row],[50D EMA]])/Table2[[#This Row],[50D EMA]]</f>
        <v>7.0502875704873194E-2</v>
      </c>
      <c r="U78" s="1">
        <f>(Table2[[#This Row],[Close Price]]-Table2[[#This Row],[200D EMA]])/Table2[[#This Row],[200D EMA]]</f>
        <v>0.37629070381376523</v>
      </c>
      <c r="V78">
        <v>0.42909533423637602</v>
      </c>
      <c r="W78">
        <v>415.7</v>
      </c>
      <c r="X78">
        <v>420.5</v>
      </c>
      <c r="Y78">
        <v>407</v>
      </c>
      <c r="Z78">
        <v>427.3</v>
      </c>
      <c r="AA78">
        <v>407</v>
      </c>
      <c r="AB78">
        <v>436.6</v>
      </c>
      <c r="AC78" s="1">
        <f>(Table2[[#This Row],[Close Price]]/Table2[[#This Row],[Day Low]])-1</f>
        <v>3.1272552321386371E-3</v>
      </c>
      <c r="AD78" s="1">
        <f>(Table2[[#This Row],[Day High]]/Table2[[#This Row],[Close Price]])-1</f>
        <v>8.3932853717025857E-3</v>
      </c>
      <c r="AE78" s="1">
        <f>(Table2[[#This Row],[Close Price]]/Table2[[#This Row],[Current Week Low]])-1</f>
        <v>2.4570024570024662E-2</v>
      </c>
      <c r="AF78" s="1">
        <f>(Table2[[#This Row],[Current Week High]]/Table2[[#This Row],[Close Price]])-1</f>
        <v>2.4700239808153501E-2</v>
      </c>
      <c r="AG78" s="1">
        <f>(Table2[[#This Row],[Close Price]]/Table2[[#This Row],[Current Month Low]])-1</f>
        <v>2.4570024570024662E-2</v>
      </c>
      <c r="AH78" s="1">
        <f>(Table2[[#This Row],[Current Month High]]/Table2[[#This Row],[Close Price]])-1</f>
        <v>4.7002398081534835E-2</v>
      </c>
      <c r="AI78">
        <v>8.7050359712230296</v>
      </c>
      <c r="AJ78">
        <v>165.01429933269699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0.13</v>
      </c>
      <c r="AM78" t="s">
        <v>3114</v>
      </c>
      <c r="AN78">
        <v>-4.04</v>
      </c>
      <c r="AO78" t="s">
        <v>3113</v>
      </c>
      <c r="AP78">
        <v>6.5429915301231004E-2</v>
      </c>
      <c r="AQ78">
        <f>(Table2[[#This Row],[Sharpe Ratio]]-AVERAGE(Table2[Sharpe Ratio]))/_xlfn.STDEV.P(Table2[Sharpe Ratio])</f>
        <v>6.1113126453183925E-2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5.2594407077045933</v>
      </c>
      <c r="AS78">
        <f>_xlfn.RANK.AVG(Table2[[#This Row],[1Y Return vs Nifty Z-Score]],Table2[1Y Return vs Nifty Z-Score])</f>
        <v>72</v>
      </c>
      <c r="AT78">
        <f>_xlfn.RANK.AVG(Table2[[#This Row],[6M Return vs Nifty Z-Score]],Table2[6M Return vs Nifty Z-Score])</f>
        <v>20</v>
      </c>
      <c r="AU78">
        <f>_xlfn.RANK.AVG(Table2[[#This Row],[Sharpe Ratio Z-Score]],Table2[Sharpe Ratio Z-Score])</f>
        <v>321</v>
      </c>
      <c r="AV78">
        <f>(Table2[[#This Row],[Rank 1Y]]+Table2[[#This Row],[Rank 6M]]+Table2[[#This Row],[Rank Sharpe]])/3</f>
        <v>137.66666666666666</v>
      </c>
    </row>
    <row r="79" spans="1:48" x14ac:dyDescent="0.3">
      <c r="A79" t="s">
        <v>1354</v>
      </c>
      <c r="B79" t="s">
        <v>1355</v>
      </c>
      <c r="C79" t="s">
        <v>3080</v>
      </c>
      <c r="D79" t="s">
        <v>968</v>
      </c>
      <c r="E79">
        <v>7910.3433415199997</v>
      </c>
      <c r="F79">
        <v>833.15</v>
      </c>
      <c r="G79">
        <v>102.37330084758899</v>
      </c>
      <c r="H79">
        <f>(Table2[[#This Row],[1Y Return vs Nifty]]-AVERAGE(Table2[1Y Return vs Nifty]))/_xlfn.STDEV.P(Table2[1Y Return vs Nifty])</f>
        <v>1.0342796330619017</v>
      </c>
      <c r="I79">
        <v>-10.8466272957898</v>
      </c>
      <c r="J79">
        <f>(Table2[[#This Row],[1M Return vs Nifty]]-AVERAGE(Table2[1M Return vs Nifty]))/_xlfn.STDEV.P(Table2[1M Return vs Nifty])</f>
        <v>-1.0171600732925652</v>
      </c>
      <c r="K79">
        <v>12.676506222685701</v>
      </c>
      <c r="L79">
        <f>(Table2[[#This Row],[6M Return vs Nifty]]-AVERAGE(Table2[6M Return vs Nifty]))/_xlfn.STDEV.P(Table2[6M Return vs Nifty])</f>
        <v>0.29497430595145119</v>
      </c>
      <c r="M79">
        <v>-2.2971914635522301</v>
      </c>
      <c r="N79">
        <f>(Table2[[#This Row],[1W Return vs Nifty]]-AVERAGE(Table2[1W Return vs Nifty]))/_xlfn.STDEV.P(Table2[1W Return vs Nifty])</f>
        <v>-0.42104143212503808</v>
      </c>
      <c r="O79">
        <v>881.26</v>
      </c>
      <c r="P79">
        <v>870.92605441294904</v>
      </c>
      <c r="Q79">
        <v>702.19675010420201</v>
      </c>
      <c r="R79">
        <v>32.936931542970001</v>
      </c>
      <c r="S79" s="1">
        <f>(Table2[[#This Row],[Close Price]]-Table2[[#This Row],[20D EMA]])/Table2[[#This Row],[20D EMA]]</f>
        <v>-5.4592288314458857E-2</v>
      </c>
      <c r="T79" s="1">
        <f>(Table2[[#This Row],[Close Price]]-Table2[[#This Row],[50D EMA]])/Table2[[#This Row],[50D EMA]]</f>
        <v>-4.3374582975832722E-2</v>
      </c>
      <c r="U79" s="1">
        <f>(Table2[[#This Row],[Close Price]]-Table2[[#This Row],[200D EMA]])/Table2[[#This Row],[200D EMA]]</f>
        <v>0.1864908230867848</v>
      </c>
      <c r="V79">
        <v>0.46068139901437</v>
      </c>
      <c r="W79">
        <v>833.3</v>
      </c>
      <c r="X79">
        <v>856.6</v>
      </c>
      <c r="Y79">
        <v>810</v>
      </c>
      <c r="Z79">
        <v>858.3</v>
      </c>
      <c r="AA79">
        <v>810</v>
      </c>
      <c r="AB79">
        <v>901.25</v>
      </c>
      <c r="AC79" s="1">
        <f>(Table2[[#This Row],[Close Price]]/Table2[[#This Row],[Day Low]])-1</f>
        <v>-1.8000720028799044E-4</v>
      </c>
      <c r="AD79" s="1">
        <f>(Table2[[#This Row],[Day High]]/Table2[[#This Row],[Close Price]])-1</f>
        <v>2.8146192162275652E-2</v>
      </c>
      <c r="AE79" s="1">
        <f>(Table2[[#This Row],[Close Price]]/Table2[[#This Row],[Current Week Low]])-1</f>
        <v>2.8580246913580298E-2</v>
      </c>
      <c r="AF79" s="1">
        <f>(Table2[[#This Row],[Current Week High]]/Table2[[#This Row],[Close Price]])-1</f>
        <v>3.0186641061033415E-2</v>
      </c>
      <c r="AG79" s="1">
        <f>(Table2[[#This Row],[Close Price]]/Table2[[#This Row],[Current Month Low]])-1</f>
        <v>2.8580246913580298E-2</v>
      </c>
      <c r="AH79" s="1">
        <f>(Table2[[#This Row],[Current Month High]]/Table2[[#This Row],[Close Price]])-1</f>
        <v>8.1737982356118399E-2</v>
      </c>
      <c r="AI79">
        <v>27.107963752025402</v>
      </c>
      <c r="AJ79">
        <v>143.932074366856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</v>
      </c>
      <c r="AM79">
        <v>0</v>
      </c>
      <c r="AN79">
        <v>-7.57</v>
      </c>
      <c r="AO79" t="s">
        <v>3113</v>
      </c>
      <c r="AP79">
        <v>0.16291491598667501</v>
      </c>
      <c r="AQ79">
        <f>(Table2[[#This Row],[Sharpe Ratio]]-AVERAGE(Table2[Sharpe Ratio]))/_xlfn.STDEV.P(Table2[Sharpe Ratio])</f>
        <v>1.197782973567282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1.0888354071630317</v>
      </c>
      <c r="AS79">
        <f>_xlfn.RANK.AVG(Table2[[#This Row],[1Y Return vs Nifty Z-Score]],Table2[1Y Return vs Nifty Z-Score])</f>
        <v>95</v>
      </c>
      <c r="AT79">
        <f>_xlfn.RANK.AVG(Table2[[#This Row],[6M Return vs Nifty Z-Score]],Table2[6M Return vs Nifty Z-Score])</f>
        <v>234</v>
      </c>
      <c r="AU79">
        <f>_xlfn.RANK.AVG(Table2[[#This Row],[Sharpe Ratio Z-Score]],Table2[Sharpe Ratio Z-Score])</f>
        <v>84</v>
      </c>
      <c r="AV79">
        <f>(Table2[[#This Row],[Rank 1Y]]+Table2[[#This Row],[Rank 6M]]+Table2[[#This Row],[Rank Sharpe]])/3</f>
        <v>137.66666666666666</v>
      </c>
    </row>
    <row r="80" spans="1:48" x14ac:dyDescent="0.3">
      <c r="A80" t="s">
        <v>211</v>
      </c>
      <c r="B80" t="s">
        <v>212</v>
      </c>
      <c r="C80" t="s">
        <v>3074</v>
      </c>
      <c r="D80" t="s">
        <v>60</v>
      </c>
      <c r="E80">
        <v>122014.19048316</v>
      </c>
      <c r="F80">
        <v>699.45</v>
      </c>
      <c r="G80">
        <v>117.255595620173</v>
      </c>
      <c r="H80">
        <f>(Table2[[#This Row],[1Y Return vs Nifty]]-AVERAGE(Table2[1Y Return vs Nifty]))/_xlfn.STDEV.P(Table2[1Y Return vs Nifty])</f>
        <v>1.2607967832944034</v>
      </c>
      <c r="I80">
        <v>-6.2813852344933103</v>
      </c>
      <c r="J80">
        <f>(Table2[[#This Row],[1M Return vs Nifty]]-AVERAGE(Table2[1M Return vs Nifty]))/_xlfn.STDEV.P(Table2[1M Return vs Nifty])</f>
        <v>-0.57365282264806794</v>
      </c>
      <c r="K80">
        <v>26.953015608695001</v>
      </c>
      <c r="L80">
        <f>(Table2[[#This Row],[6M Return vs Nifty]]-AVERAGE(Table2[6M Return vs Nifty]))/_xlfn.STDEV.P(Table2[6M Return vs Nifty])</f>
        <v>0.79755336804012511</v>
      </c>
      <c r="M80">
        <v>-2.4165532525426601</v>
      </c>
      <c r="N80">
        <f>(Table2[[#This Row],[1W Return vs Nifty]]-AVERAGE(Table2[1W Return vs Nifty]))/_xlfn.STDEV.P(Table2[1W Return vs Nifty])</f>
        <v>-0.44538812660088423</v>
      </c>
      <c r="O80">
        <v>702.49</v>
      </c>
      <c r="P80">
        <v>684.566555203809</v>
      </c>
      <c r="Q80">
        <v>562.48525125750803</v>
      </c>
      <c r="R80">
        <v>48.437887389684803</v>
      </c>
      <c r="S80" s="1">
        <f>(Table2[[#This Row],[Close Price]]-Table2[[#This Row],[20D EMA]])/Table2[[#This Row],[20D EMA]]</f>
        <v>-4.3274637361385409E-3</v>
      </c>
      <c r="T80" s="1">
        <f>(Table2[[#This Row],[Close Price]]-Table2[[#This Row],[50D EMA]])/Table2[[#This Row],[50D EMA]]</f>
        <v>2.174141386699785E-2</v>
      </c>
      <c r="U80" s="1">
        <f>(Table2[[#This Row],[Close Price]]-Table2[[#This Row],[200D EMA]])/Table2[[#This Row],[200D EMA]]</f>
        <v>0.2434992712009599</v>
      </c>
      <c r="V80">
        <v>0.7067934822095</v>
      </c>
      <c r="W80">
        <v>699.15</v>
      </c>
      <c r="X80">
        <v>707</v>
      </c>
      <c r="Y80">
        <v>676</v>
      </c>
      <c r="Z80">
        <v>718</v>
      </c>
      <c r="AA80">
        <v>676</v>
      </c>
      <c r="AB80">
        <v>748</v>
      </c>
      <c r="AC80" s="1">
        <f>(Table2[[#This Row],[Close Price]]/Table2[[#This Row],[Day Low]])-1</f>
        <v>4.2909246942723911E-4</v>
      </c>
      <c r="AD80" s="1">
        <f>(Table2[[#This Row],[Day High]]/Table2[[#This Row],[Close Price]])-1</f>
        <v>1.0794195439273624E-2</v>
      </c>
      <c r="AE80" s="1">
        <f>(Table2[[#This Row],[Close Price]]/Table2[[#This Row],[Current Week Low]])-1</f>
        <v>3.4689349112426049E-2</v>
      </c>
      <c r="AF80" s="1">
        <f>(Table2[[#This Row],[Current Week High]]/Table2[[#This Row],[Close Price]])-1</f>
        <v>2.652083780112946E-2</v>
      </c>
      <c r="AG80" s="1">
        <f>(Table2[[#This Row],[Close Price]]/Table2[[#This Row],[Current Month Low]])-1</f>
        <v>3.4689349112426049E-2</v>
      </c>
      <c r="AH80" s="1">
        <f>(Table2[[#This Row],[Current Month High]]/Table2[[#This Row],[Close Price]])-1</f>
        <v>6.9411680606190407E-2</v>
      </c>
      <c r="AI80">
        <v>7.5130459646865297</v>
      </c>
      <c r="AJ80">
        <v>141.94050501556501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0.11</v>
      </c>
      <c r="AM80" t="s">
        <v>3114</v>
      </c>
      <c r="AN80">
        <v>0.34</v>
      </c>
      <c r="AO80" t="s">
        <v>3114</v>
      </c>
      <c r="AP80">
        <v>0.105122618235427</v>
      </c>
      <c r="AQ80">
        <f>(Table2[[#This Row],[Sharpe Ratio]]-AVERAGE(Table2[Sharpe Ratio]))/_xlfn.STDEV.P(Table2[Sharpe Ratio])</f>
        <v>0.52392790060843097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1.5632371026940071</v>
      </c>
      <c r="AS80">
        <f>_xlfn.RANK.AVG(Table2[[#This Row],[1Y Return vs Nifty Z-Score]],Table2[1Y Return vs Nifty Z-Score])</f>
        <v>75</v>
      </c>
      <c r="AT80">
        <f>_xlfn.RANK.AVG(Table2[[#This Row],[6M Return vs Nifty Z-Score]],Table2[6M Return vs Nifty Z-Score])</f>
        <v>128</v>
      </c>
      <c r="AU80">
        <f>_xlfn.RANK.AVG(Table2[[#This Row],[Sharpe Ratio Z-Score]],Table2[Sharpe Ratio Z-Score])</f>
        <v>212</v>
      </c>
      <c r="AV80">
        <f>(Table2[[#This Row],[Rank 1Y]]+Table2[[#This Row],[Rank 6M]]+Table2[[#This Row],[Rank Sharpe]])/3</f>
        <v>138.33333333333334</v>
      </c>
    </row>
    <row r="81" spans="1:48" x14ac:dyDescent="0.3">
      <c r="A81" t="s">
        <v>953</v>
      </c>
      <c r="B81" t="s">
        <v>954</v>
      </c>
      <c r="C81" t="s">
        <v>3080</v>
      </c>
      <c r="D81" t="s">
        <v>133</v>
      </c>
      <c r="E81">
        <v>15089.398746639999</v>
      </c>
      <c r="F81">
        <v>1127.8</v>
      </c>
      <c r="G81">
        <v>77.500541782933794</v>
      </c>
      <c r="H81">
        <f>(Table2[[#This Row],[1Y Return vs Nifty]]-AVERAGE(Table2[1Y Return vs Nifty]))/_xlfn.STDEV.P(Table2[1Y Return vs Nifty])</f>
        <v>0.65570182716301562</v>
      </c>
      <c r="I81">
        <v>3.8599318930334099</v>
      </c>
      <c r="J81">
        <f>(Table2[[#This Row],[1M Return vs Nifty]]-AVERAGE(Table2[1M Return vs Nifty]))/_xlfn.STDEV.P(Table2[1M Return vs Nifty])</f>
        <v>0.41156277309758332</v>
      </c>
      <c r="K81">
        <v>32.375747768115303</v>
      </c>
      <c r="L81">
        <f>(Table2[[#This Row],[6M Return vs Nifty]]-AVERAGE(Table2[6M Return vs Nifty]))/_xlfn.STDEV.P(Table2[6M Return vs Nifty])</f>
        <v>0.98845098656516439</v>
      </c>
      <c r="M81">
        <v>5.2375377139177397</v>
      </c>
      <c r="N81">
        <f>(Table2[[#This Row],[1W Return vs Nifty]]-AVERAGE(Table2[1W Return vs Nifty]))/_xlfn.STDEV.P(Table2[1W Return vs Nifty])</f>
        <v>1.1158469707189678</v>
      </c>
      <c r="O81">
        <v>1104.19</v>
      </c>
      <c r="P81">
        <v>1061.53864087232</v>
      </c>
      <c r="Q81">
        <v>860.07033212761496</v>
      </c>
      <c r="R81">
        <v>56.7819821267449</v>
      </c>
      <c r="S81" s="1">
        <f>(Table2[[#This Row],[Close Price]]-Table2[[#This Row],[20D EMA]])/Table2[[#This Row],[20D EMA]]</f>
        <v>2.1382189659388238E-2</v>
      </c>
      <c r="T81" s="1">
        <f>(Table2[[#This Row],[Close Price]]-Table2[[#This Row],[50D EMA]])/Table2[[#This Row],[50D EMA]]</f>
        <v>6.2420110372270236E-2</v>
      </c>
      <c r="U81" s="1">
        <f>(Table2[[#This Row],[Close Price]]-Table2[[#This Row],[200D EMA]])/Table2[[#This Row],[200D EMA]]</f>
        <v>0.31128810967131459</v>
      </c>
      <c r="V81">
        <v>1.04382254985384</v>
      </c>
      <c r="W81">
        <v>1116</v>
      </c>
      <c r="X81">
        <v>1150</v>
      </c>
      <c r="Y81">
        <v>1042.0999999999999</v>
      </c>
      <c r="Z81">
        <v>1166.95</v>
      </c>
      <c r="AA81">
        <v>1042.0999999999999</v>
      </c>
      <c r="AB81">
        <v>1166.95</v>
      </c>
      <c r="AC81" s="1">
        <f>(Table2[[#This Row],[Close Price]]/Table2[[#This Row],[Day Low]])-1</f>
        <v>1.0573476702508966E-2</v>
      </c>
      <c r="AD81" s="1">
        <f>(Table2[[#This Row],[Day High]]/Table2[[#This Row],[Close Price]])-1</f>
        <v>1.9684341195247423E-2</v>
      </c>
      <c r="AE81" s="1">
        <f>(Table2[[#This Row],[Close Price]]/Table2[[#This Row],[Current Week Low]])-1</f>
        <v>8.2237789079742774E-2</v>
      </c>
      <c r="AF81" s="1">
        <f>(Table2[[#This Row],[Current Week High]]/Table2[[#This Row],[Close Price]])-1</f>
        <v>3.4713601702429653E-2</v>
      </c>
      <c r="AG81" s="1">
        <f>(Table2[[#This Row],[Close Price]]/Table2[[#This Row],[Current Month Low]])-1</f>
        <v>8.2237789079742774E-2</v>
      </c>
      <c r="AH81" s="1">
        <f>(Table2[[#This Row],[Current Month High]]/Table2[[#This Row],[Close Price]])-1</f>
        <v>3.4713601702429653E-2</v>
      </c>
      <c r="AI81">
        <v>8.5254477744280894</v>
      </c>
      <c r="AJ81">
        <v>103.702700261898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0.34</v>
      </c>
      <c r="AM81" t="s">
        <v>3114</v>
      </c>
      <c r="AN81">
        <v>5.91</v>
      </c>
      <c r="AO81" t="s">
        <v>3114</v>
      </c>
      <c r="AP81">
        <v>0.121615659525751</v>
      </c>
      <c r="AQ81">
        <f>(Table2[[#This Row],[Sharpe Ratio]]-AVERAGE(Table2[Sharpe Ratio]))/_xlfn.STDEV.P(Table2[Sharpe Ratio])</f>
        <v>0.71623587198969718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3.8877984295344281</v>
      </c>
      <c r="AS81">
        <f>_xlfn.RANK.AVG(Table2[[#This Row],[1Y Return vs Nifty Z-Score]],Table2[1Y Return vs Nifty Z-Score])</f>
        <v>136</v>
      </c>
      <c r="AT81">
        <f>_xlfn.RANK.AVG(Table2[[#This Row],[6M Return vs Nifty Z-Score]],Table2[6M Return vs Nifty Z-Score])</f>
        <v>107</v>
      </c>
      <c r="AU81">
        <f>_xlfn.RANK.AVG(Table2[[#This Row],[Sharpe Ratio Z-Score]],Table2[Sharpe Ratio Z-Score])</f>
        <v>177</v>
      </c>
      <c r="AV81">
        <f>(Table2[[#This Row],[Rank 1Y]]+Table2[[#This Row],[Rank 6M]]+Table2[[#This Row],[Rank Sharpe]])/3</f>
        <v>140</v>
      </c>
    </row>
    <row r="82" spans="1:48" x14ac:dyDescent="0.3">
      <c r="A82" t="s">
        <v>1255</v>
      </c>
      <c r="B82" t="s">
        <v>1256</v>
      </c>
      <c r="C82" t="s">
        <v>3072</v>
      </c>
      <c r="D82" t="s">
        <v>46</v>
      </c>
      <c r="E82">
        <v>8838.3386664000009</v>
      </c>
      <c r="F82">
        <v>1319.4</v>
      </c>
      <c r="G82">
        <v>57.102935664560398</v>
      </c>
      <c r="H82">
        <f>(Table2[[#This Row],[1Y Return vs Nifty]]-AVERAGE(Table2[1Y Return vs Nifty]))/_xlfn.STDEV.P(Table2[1Y Return vs Nifty])</f>
        <v>0.3452384423085077</v>
      </c>
      <c r="I82">
        <v>-11.173105443255499</v>
      </c>
      <c r="J82">
        <f>(Table2[[#This Row],[1M Return vs Nifty]]-AVERAGE(Table2[1M Return vs Nifty]))/_xlfn.STDEV.P(Table2[1M Return vs Nifty])</f>
        <v>-1.0488769951192471</v>
      </c>
      <c r="K82">
        <v>35.366524328283901</v>
      </c>
      <c r="L82">
        <f>(Table2[[#This Row],[6M Return vs Nifty]]-AVERAGE(Table2[6M Return vs Nifty]))/_xlfn.STDEV.P(Table2[6M Return vs Nifty])</f>
        <v>1.0937359436849583</v>
      </c>
      <c r="M82">
        <v>-5.5830316577444403</v>
      </c>
      <c r="N82">
        <f>(Table2[[#This Row],[1W Return vs Nifty]]-AVERAGE(Table2[1W Return vs Nifty]))/_xlfn.STDEV.P(Table2[1W Return vs Nifty])</f>
        <v>-1.0912672052228838</v>
      </c>
      <c r="O82">
        <v>1350.72</v>
      </c>
      <c r="P82">
        <v>1307.81245044717</v>
      </c>
      <c r="Q82">
        <v>1076.19816557842</v>
      </c>
      <c r="R82">
        <v>41.655974942325003</v>
      </c>
      <c r="S82" s="1">
        <f>(Table2[[#This Row],[Close Price]]-Table2[[#This Row],[20D EMA]])/Table2[[#This Row],[20D EMA]]</f>
        <v>-2.3187633262260081E-2</v>
      </c>
      <c r="T82" s="1">
        <f>(Table2[[#This Row],[Close Price]]-Table2[[#This Row],[50D EMA]])/Table2[[#This Row],[50D EMA]]</f>
        <v>8.8602532793352964E-3</v>
      </c>
      <c r="U82" s="1">
        <f>(Table2[[#This Row],[Close Price]]-Table2[[#This Row],[200D EMA]])/Table2[[#This Row],[200D EMA]]</f>
        <v>0.22598239079033122</v>
      </c>
      <c r="V82">
        <v>0.428702409080643</v>
      </c>
      <c r="W82">
        <v>1315</v>
      </c>
      <c r="X82">
        <v>1331.75</v>
      </c>
      <c r="Y82">
        <v>1273</v>
      </c>
      <c r="Z82">
        <v>1334.95</v>
      </c>
      <c r="AA82">
        <v>1273</v>
      </c>
      <c r="AB82">
        <v>1429</v>
      </c>
      <c r="AC82" s="1">
        <f>(Table2[[#This Row],[Close Price]]/Table2[[#This Row],[Day Low]])-1</f>
        <v>3.3460076045628284E-3</v>
      </c>
      <c r="AD82" s="1">
        <f>(Table2[[#This Row],[Day High]]/Table2[[#This Row],[Close Price]])-1</f>
        <v>9.3603152948309454E-3</v>
      </c>
      <c r="AE82" s="1">
        <f>(Table2[[#This Row],[Close Price]]/Table2[[#This Row],[Current Week Low]])-1</f>
        <v>3.6449332285938718E-2</v>
      </c>
      <c r="AF82" s="1">
        <f>(Table2[[#This Row],[Current Week High]]/Table2[[#This Row],[Close Price]])-1</f>
        <v>1.1785660148552424E-2</v>
      </c>
      <c r="AG82" s="1">
        <f>(Table2[[#This Row],[Close Price]]/Table2[[#This Row],[Current Month Low]])-1</f>
        <v>3.6449332285938718E-2</v>
      </c>
      <c r="AH82" s="1">
        <f>(Table2[[#This Row],[Current Month High]]/Table2[[#This Row],[Close Price]])-1</f>
        <v>8.3068061239957469E-2</v>
      </c>
      <c r="AI82">
        <v>16.905411550704802</v>
      </c>
      <c r="AJ82">
        <v>102.984615384615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7.0000000000000007E-2</v>
      </c>
      <c r="AM82" t="s">
        <v>3114</v>
      </c>
      <c r="AN82">
        <v>-3.36</v>
      </c>
      <c r="AO82" t="s">
        <v>3113</v>
      </c>
      <c r="AP82">
        <v>0.139452129532216</v>
      </c>
      <c r="AQ82">
        <f>(Table2[[#This Row],[Sharpe Ratio]]-AVERAGE(Table2[Sharpe Ratio]))/_xlfn.STDEV.P(Table2[Sharpe Ratio])</f>
        <v>0.92420814970165721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0.22303833535299233</v>
      </c>
      <c r="AS82">
        <f>_xlfn.RANK.AVG(Table2[[#This Row],[1Y Return vs Nifty Z-Score]],Table2[1Y Return vs Nifty Z-Score])</f>
        <v>199</v>
      </c>
      <c r="AT82">
        <f>_xlfn.RANK.AVG(Table2[[#This Row],[6M Return vs Nifty Z-Score]],Table2[6M Return vs Nifty Z-Score])</f>
        <v>98</v>
      </c>
      <c r="AU82">
        <f>_xlfn.RANK.AVG(Table2[[#This Row],[Sharpe Ratio Z-Score]],Table2[Sharpe Ratio Z-Score])</f>
        <v>124</v>
      </c>
      <c r="AV82">
        <f>(Table2[[#This Row],[Rank 1Y]]+Table2[[#This Row],[Rank 6M]]+Table2[[#This Row],[Rank Sharpe]])/3</f>
        <v>140.33333333333334</v>
      </c>
    </row>
    <row r="83" spans="1:48" x14ac:dyDescent="0.3">
      <c r="A83" t="s">
        <v>1310</v>
      </c>
      <c r="B83" t="s">
        <v>1311</v>
      </c>
      <c r="C83" t="s">
        <v>3083</v>
      </c>
      <c r="D83" t="s">
        <v>380</v>
      </c>
      <c r="E83">
        <v>8327.1597947999999</v>
      </c>
      <c r="F83">
        <v>1827</v>
      </c>
      <c r="G83">
        <v>114.213138584275</v>
      </c>
      <c r="H83">
        <f>(Table2[[#This Row],[1Y Return vs Nifty]]-AVERAGE(Table2[1Y Return vs Nifty]))/_xlfn.STDEV.P(Table2[1Y Return vs Nifty])</f>
        <v>1.2144888242055929</v>
      </c>
      <c r="I83">
        <v>2.3767795221341901</v>
      </c>
      <c r="J83">
        <f>(Table2[[#This Row],[1M Return vs Nifty]]-AVERAGE(Table2[1M Return vs Nifty]))/_xlfn.STDEV.P(Table2[1M Return vs Nifty])</f>
        <v>0.2674764746116769</v>
      </c>
      <c r="K83">
        <v>60.696416298433398</v>
      </c>
      <c r="L83">
        <f>(Table2[[#This Row],[6M Return vs Nifty]]-AVERAGE(Table2[6M Return vs Nifty]))/_xlfn.STDEV.P(Table2[6M Return vs Nifty])</f>
        <v>1.9854296346960525</v>
      </c>
      <c r="M83">
        <v>7.6017519058853402</v>
      </c>
      <c r="N83">
        <f>(Table2[[#This Row],[1W Return vs Nifty]]-AVERAGE(Table2[1W Return vs Nifty]))/_xlfn.STDEV.P(Table2[1W Return vs Nifty])</f>
        <v>1.5980850562415445</v>
      </c>
      <c r="O83">
        <v>1731.89</v>
      </c>
      <c r="P83">
        <v>1627.3154364982499</v>
      </c>
      <c r="Q83">
        <v>1286.22687074911</v>
      </c>
      <c r="R83">
        <v>67.388612739229103</v>
      </c>
      <c r="S83" s="1">
        <f>(Table2[[#This Row],[Close Price]]-Table2[[#This Row],[20D EMA]])/Table2[[#This Row],[20D EMA]]</f>
        <v>5.4916882711950464E-2</v>
      </c>
      <c r="T83" s="1">
        <f>(Table2[[#This Row],[Close Price]]-Table2[[#This Row],[50D EMA]])/Table2[[#This Row],[50D EMA]]</f>
        <v>0.12270796369476018</v>
      </c>
      <c r="U83" s="1">
        <f>(Table2[[#This Row],[Close Price]]-Table2[[#This Row],[200D EMA]])/Table2[[#This Row],[200D EMA]]</f>
        <v>0.42043370539750802</v>
      </c>
      <c r="V83">
        <v>1.7357725637247801</v>
      </c>
      <c r="W83">
        <v>1815.8</v>
      </c>
      <c r="X83">
        <v>1851.25</v>
      </c>
      <c r="Y83">
        <v>1725.65</v>
      </c>
      <c r="Z83">
        <v>1925.8</v>
      </c>
      <c r="AA83">
        <v>1711.15</v>
      </c>
      <c r="AB83">
        <v>1925.8</v>
      </c>
      <c r="AC83" s="1">
        <f>(Table2[[#This Row],[Close Price]]/Table2[[#This Row],[Day Low]])-1</f>
        <v>6.168080185042335E-3</v>
      </c>
      <c r="AD83" s="1">
        <f>(Table2[[#This Row],[Day High]]/Table2[[#This Row],[Close Price]])-1</f>
        <v>1.3273125342090797E-2</v>
      </c>
      <c r="AE83" s="1">
        <f>(Table2[[#This Row],[Close Price]]/Table2[[#This Row],[Current Week Low]])-1</f>
        <v>5.8731492481093994E-2</v>
      </c>
      <c r="AF83" s="1">
        <f>(Table2[[#This Row],[Current Week High]]/Table2[[#This Row],[Close Price]])-1</f>
        <v>5.4077723043240322E-2</v>
      </c>
      <c r="AG83" s="1">
        <f>(Table2[[#This Row],[Close Price]]/Table2[[#This Row],[Current Month Low]])-1</f>
        <v>6.7703006749846528E-2</v>
      </c>
      <c r="AH83" s="1">
        <f>(Table2[[#This Row],[Current Month High]]/Table2[[#This Row],[Close Price]])-1</f>
        <v>5.4077723043240322E-2</v>
      </c>
      <c r="AI83">
        <v>5.4077723043240304</v>
      </c>
      <c r="AJ83">
        <v>143.6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0.45</v>
      </c>
      <c r="AM83" t="s">
        <v>3114</v>
      </c>
      <c r="AN83">
        <v>9.4700000000000006</v>
      </c>
      <c r="AO83" t="s">
        <v>3114</v>
      </c>
      <c r="AP83">
        <v>7.1372475178497999E-2</v>
      </c>
      <c r="AQ83">
        <f>(Table2[[#This Row],[Sharpe Ratio]]-AVERAGE(Table2[Sharpe Ratio]))/_xlfn.STDEV.P(Table2[Sharpe Ratio])</f>
        <v>0.13040305392577028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5.1958830436806371</v>
      </c>
      <c r="AS83">
        <f>_xlfn.RANK.AVG(Table2[[#This Row],[1Y Return vs Nifty Z-Score]],Table2[1Y Return vs Nifty Z-Score])</f>
        <v>81</v>
      </c>
      <c r="AT83">
        <f>_xlfn.RANK.AVG(Table2[[#This Row],[6M Return vs Nifty Z-Score]],Table2[6M Return vs Nifty Z-Score])</f>
        <v>36</v>
      </c>
      <c r="AU83">
        <f>_xlfn.RANK.AVG(Table2[[#This Row],[Sharpe Ratio Z-Score]],Table2[Sharpe Ratio Z-Score])</f>
        <v>305</v>
      </c>
      <c r="AV83">
        <f>(Table2[[#This Row],[Rank 1Y]]+Table2[[#This Row],[Rank 6M]]+Table2[[#This Row],[Rank Sharpe]])/3</f>
        <v>140.66666666666666</v>
      </c>
    </row>
    <row r="84" spans="1:48" x14ac:dyDescent="0.3">
      <c r="A84" t="s">
        <v>489</v>
      </c>
      <c r="B84" t="s">
        <v>490</v>
      </c>
      <c r="C84" t="s">
        <v>3075</v>
      </c>
      <c r="D84" t="s">
        <v>491</v>
      </c>
      <c r="E84">
        <v>41322.75</v>
      </c>
      <c r="F84">
        <v>486.15</v>
      </c>
      <c r="G84">
        <v>62.821326295553902</v>
      </c>
      <c r="H84">
        <f>(Table2[[#This Row],[1Y Return vs Nifty]]-AVERAGE(Table2[1Y Return vs Nifty]))/_xlfn.STDEV.P(Table2[1Y Return vs Nifty])</f>
        <v>0.43227566132899753</v>
      </c>
      <c r="I84">
        <v>-11.851356033261601</v>
      </c>
      <c r="J84">
        <f>(Table2[[#This Row],[1M Return vs Nifty]]-AVERAGE(Table2[1M Return vs Nifty]))/_xlfn.STDEV.P(Table2[1M Return vs Nifty])</f>
        <v>-1.1147681462088757</v>
      </c>
      <c r="K84">
        <v>29.846231757140998</v>
      </c>
      <c r="L84">
        <f>(Table2[[#This Row],[6M Return vs Nifty]]-AVERAGE(Table2[6M Return vs Nifty]))/_xlfn.STDEV.P(Table2[6M Return vs Nifty])</f>
        <v>0.89940388478693967</v>
      </c>
      <c r="M84">
        <v>-1.9288045819991999</v>
      </c>
      <c r="N84">
        <f>(Table2[[#This Row],[1W Return vs Nifty]]-AVERAGE(Table2[1W Return vs Nifty]))/_xlfn.STDEV.P(Table2[1W Return vs Nifty])</f>
        <v>-0.34590010817252542</v>
      </c>
      <c r="O84">
        <v>523.37</v>
      </c>
      <c r="P84">
        <v>521.18599433141299</v>
      </c>
      <c r="Q84">
        <v>414.83257628225101</v>
      </c>
      <c r="R84">
        <v>26.526589288277901</v>
      </c>
      <c r="S84" s="1">
        <f>(Table2[[#This Row],[Close Price]]-Table2[[#This Row],[20D EMA]])/Table2[[#This Row],[20D EMA]]</f>
        <v>-7.1116036456044529E-2</v>
      </c>
      <c r="T84" s="1">
        <f>(Table2[[#This Row],[Close Price]]-Table2[[#This Row],[50D EMA]])/Table2[[#This Row],[50D EMA]]</f>
        <v>-6.7223591409738145E-2</v>
      </c>
      <c r="U84" s="1">
        <f>(Table2[[#This Row],[Close Price]]-Table2[[#This Row],[200D EMA]])/Table2[[#This Row],[200D EMA]]</f>
        <v>0.17191857099772409</v>
      </c>
      <c r="V84">
        <v>0.73050689141851499</v>
      </c>
      <c r="W84">
        <v>487.25</v>
      </c>
      <c r="X84">
        <v>492.65</v>
      </c>
      <c r="Y84">
        <v>479.8</v>
      </c>
      <c r="Z84">
        <v>502.6</v>
      </c>
      <c r="AA84">
        <v>479.8</v>
      </c>
      <c r="AB84">
        <v>528.35</v>
      </c>
      <c r="AC84" s="1">
        <f>(Table2[[#This Row],[Close Price]]/Table2[[#This Row],[Day Low]])-1</f>
        <v>-2.2575679835813434E-3</v>
      </c>
      <c r="AD84" s="1">
        <f>(Table2[[#This Row],[Day High]]/Table2[[#This Row],[Close Price]])-1</f>
        <v>1.3370358942713212E-2</v>
      </c>
      <c r="AE84" s="1">
        <f>(Table2[[#This Row],[Close Price]]/Table2[[#This Row],[Current Week Low]])-1</f>
        <v>1.3234681117131997E-2</v>
      </c>
      <c r="AF84" s="1">
        <f>(Table2[[#This Row],[Current Week High]]/Table2[[#This Row],[Close Price]])-1</f>
        <v>3.3837293016558689E-2</v>
      </c>
      <c r="AG84" s="1">
        <f>(Table2[[#This Row],[Close Price]]/Table2[[#This Row],[Current Month Low]])-1</f>
        <v>1.3234681117131997E-2</v>
      </c>
      <c r="AH84" s="1">
        <f>(Table2[[#This Row],[Current Month High]]/Table2[[#This Row],[Close Price]])-1</f>
        <v>8.6804484212691602E-2</v>
      </c>
      <c r="AI84">
        <v>27.6046487709554</v>
      </c>
      <c r="AJ84">
        <v>101.13777410012401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-0.04</v>
      </c>
      <c r="AM84" t="s">
        <v>3113</v>
      </c>
      <c r="AN84">
        <v>-11.08</v>
      </c>
      <c r="AO84" t="s">
        <v>3113</v>
      </c>
      <c r="AP84">
        <v>0.138914896200451</v>
      </c>
      <c r="AQ84">
        <f>(Table2[[#This Row],[Sharpe Ratio]]-AVERAGE(Table2[Sharpe Ratio]))/_xlfn.STDEV.P(Table2[Sharpe Ratio])</f>
        <v>0.91794403804562574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0.7889553297801617</v>
      </c>
      <c r="AS84">
        <f>_xlfn.RANK.AVG(Table2[[#This Row],[1Y Return vs Nifty Z-Score]],Table2[1Y Return vs Nifty Z-Score])</f>
        <v>182</v>
      </c>
      <c r="AT84">
        <f>_xlfn.RANK.AVG(Table2[[#This Row],[6M Return vs Nifty Z-Score]],Table2[6M Return vs Nifty Z-Score])</f>
        <v>116</v>
      </c>
      <c r="AU84">
        <f>_xlfn.RANK.AVG(Table2[[#This Row],[Sharpe Ratio Z-Score]],Table2[Sharpe Ratio Z-Score])</f>
        <v>125</v>
      </c>
      <c r="AV84">
        <f>(Table2[[#This Row],[Rank 1Y]]+Table2[[#This Row],[Rank 6M]]+Table2[[#This Row],[Rank Sharpe]])/3</f>
        <v>141</v>
      </c>
    </row>
    <row r="85" spans="1:48" x14ac:dyDescent="0.3">
      <c r="A85" t="s">
        <v>1289</v>
      </c>
      <c r="B85" t="s">
        <v>1290</v>
      </c>
      <c r="C85" t="s">
        <v>3081</v>
      </c>
      <c r="D85" t="s">
        <v>210</v>
      </c>
      <c r="E85">
        <v>8458.7038529599995</v>
      </c>
      <c r="F85">
        <v>2087.6</v>
      </c>
      <c r="G85">
        <v>129.93598064001799</v>
      </c>
      <c r="H85">
        <f>(Table2[[#This Row],[1Y Return vs Nifty]]-AVERAGE(Table2[1Y Return vs Nifty]))/_xlfn.STDEV.P(Table2[1Y Return vs Nifty])</f>
        <v>1.4537995911569079</v>
      </c>
      <c r="I85">
        <v>20.7557503983606</v>
      </c>
      <c r="J85">
        <f>(Table2[[#This Row],[1M Return vs Nifty]]-AVERAGE(Table2[1M Return vs Nifty]))/_xlfn.STDEV.P(Table2[1M Return vs Nifty])</f>
        <v>2.0529692773034118</v>
      </c>
      <c r="K85">
        <v>41.205366971763098</v>
      </c>
      <c r="L85">
        <f>(Table2[[#This Row],[6M Return vs Nifty]]-AVERAGE(Table2[6M Return vs Nifty]))/_xlfn.STDEV.P(Table2[6M Return vs Nifty])</f>
        <v>1.2992819899978518</v>
      </c>
      <c r="M85">
        <v>10.665139026299601</v>
      </c>
      <c r="N85">
        <f>(Table2[[#This Row],[1W Return vs Nifty]]-AVERAGE(Table2[1W Return vs Nifty]))/_xlfn.STDEV.P(Table2[1W Return vs Nifty])</f>
        <v>2.2229361992480228</v>
      </c>
      <c r="O85">
        <v>1821.4</v>
      </c>
      <c r="P85">
        <v>1679.3833689103899</v>
      </c>
      <c r="Q85">
        <v>1378.9279503677601</v>
      </c>
      <c r="R85">
        <v>78.527480390981594</v>
      </c>
      <c r="S85" s="1">
        <f>(Table2[[#This Row],[Close Price]]-Table2[[#This Row],[20D EMA]])/Table2[[#This Row],[20D EMA]]</f>
        <v>0.14615131217744581</v>
      </c>
      <c r="T85" s="1">
        <f>(Table2[[#This Row],[Close Price]]-Table2[[#This Row],[50D EMA]])/Table2[[#This Row],[50D EMA]]</f>
        <v>0.24307530885843376</v>
      </c>
      <c r="U85" s="1">
        <f>(Table2[[#This Row],[Close Price]]-Table2[[#This Row],[200D EMA]])/Table2[[#This Row],[200D EMA]]</f>
        <v>0.51392971579351698</v>
      </c>
      <c r="V85">
        <v>1.9363891230391901</v>
      </c>
      <c r="W85">
        <v>2064.0500000000002</v>
      </c>
      <c r="X85">
        <v>2119.9499999999998</v>
      </c>
      <c r="Y85">
        <v>1865.35</v>
      </c>
      <c r="Z85">
        <v>2172</v>
      </c>
      <c r="AA85">
        <v>1865.35</v>
      </c>
      <c r="AB85">
        <v>2172</v>
      </c>
      <c r="AC85" s="1">
        <f>(Table2[[#This Row],[Close Price]]/Table2[[#This Row],[Day Low]])-1</f>
        <v>1.1409607325403748E-2</v>
      </c>
      <c r="AD85" s="1">
        <f>(Table2[[#This Row],[Day High]]/Table2[[#This Row],[Close Price]])-1</f>
        <v>1.5496263652040598E-2</v>
      </c>
      <c r="AE85" s="1">
        <f>(Table2[[#This Row],[Close Price]]/Table2[[#This Row],[Current Week Low]])-1</f>
        <v>0.11914654086364496</v>
      </c>
      <c r="AF85" s="1">
        <f>(Table2[[#This Row],[Current Week High]]/Table2[[#This Row],[Close Price]])-1</f>
        <v>4.0429200996359604E-2</v>
      </c>
      <c r="AG85" s="1">
        <f>(Table2[[#This Row],[Close Price]]/Table2[[#This Row],[Current Month Low]])-1</f>
        <v>0.11914654086364496</v>
      </c>
      <c r="AH85" s="1">
        <f>(Table2[[#This Row],[Current Month High]]/Table2[[#This Row],[Close Price]])-1</f>
        <v>4.0429200996359604E-2</v>
      </c>
      <c r="AI85">
        <v>4.0429200996359604</v>
      </c>
      <c r="AJ85">
        <v>154.70961444607099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0.36</v>
      </c>
      <c r="AM85" t="s">
        <v>3114</v>
      </c>
      <c r="AN85">
        <v>26.52</v>
      </c>
      <c r="AO85" t="s">
        <v>3114</v>
      </c>
      <c r="AP85">
        <v>7.5676286431472006E-2</v>
      </c>
      <c r="AQ85">
        <f>(Table2[[#This Row],[Sharpe Ratio]]-AVERAGE(Table2[Sharpe Ratio]))/_xlfn.STDEV.P(Table2[Sharpe Ratio])</f>
        <v>0.18058526087585294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7.2095723185820475</v>
      </c>
      <c r="AS85">
        <f>_xlfn.RANK.AVG(Table2[[#This Row],[1Y Return vs Nifty Z-Score]],Table2[1Y Return vs Nifty Z-Score])</f>
        <v>64</v>
      </c>
      <c r="AT85">
        <f>_xlfn.RANK.AVG(Table2[[#This Row],[6M Return vs Nifty Z-Score]],Table2[6M Return vs Nifty Z-Score])</f>
        <v>72</v>
      </c>
      <c r="AU85">
        <f>_xlfn.RANK.AVG(Table2[[#This Row],[Sharpe Ratio Z-Score]],Table2[Sharpe Ratio Z-Score])</f>
        <v>289</v>
      </c>
      <c r="AV85">
        <f>(Table2[[#This Row],[Rank 1Y]]+Table2[[#This Row],[Rank 6M]]+Table2[[#This Row],[Rank Sharpe]])/3</f>
        <v>141.66666666666666</v>
      </c>
    </row>
    <row r="86" spans="1:48" x14ac:dyDescent="0.3">
      <c r="A86" t="s">
        <v>1629</v>
      </c>
      <c r="B86" t="s">
        <v>1630</v>
      </c>
      <c r="C86" t="s">
        <v>3071</v>
      </c>
      <c r="D86" t="s">
        <v>121</v>
      </c>
      <c r="E86">
        <v>5170.12914</v>
      </c>
      <c r="F86">
        <v>557.15</v>
      </c>
      <c r="G86">
        <v>102.018434471147</v>
      </c>
      <c r="H86">
        <f>(Table2[[#This Row],[1Y Return vs Nifty]]-AVERAGE(Table2[1Y Return vs Nifty]))/_xlfn.STDEV.P(Table2[1Y Return vs Nifty])</f>
        <v>1.0288783611792176</v>
      </c>
      <c r="I86">
        <v>2.1443857984227499</v>
      </c>
      <c r="J86">
        <f>(Table2[[#This Row],[1M Return vs Nifty]]-AVERAGE(Table2[1M Return vs Nifty]))/_xlfn.STDEV.P(Table2[1M Return vs Nifty])</f>
        <v>0.24489973057786169</v>
      </c>
      <c r="K86">
        <v>66.220549911495496</v>
      </c>
      <c r="L86">
        <f>(Table2[[#This Row],[6M Return vs Nifty]]-AVERAGE(Table2[6M Return vs Nifty]))/_xlfn.STDEV.P(Table2[6M Return vs Nifty])</f>
        <v>2.1798969106273809</v>
      </c>
      <c r="M86">
        <v>-2.8049128901669498</v>
      </c>
      <c r="N86">
        <f>(Table2[[#This Row],[1W Return vs Nifty]]-AVERAGE(Table2[1W Return vs Nifty]))/_xlfn.STDEV.P(Table2[1W Return vs Nifty])</f>
        <v>-0.52460337231697363</v>
      </c>
      <c r="O86">
        <v>557.45000000000005</v>
      </c>
      <c r="P86">
        <v>528.68940134832303</v>
      </c>
      <c r="Q86">
        <v>395.95408293628299</v>
      </c>
      <c r="R86">
        <v>49.433075610635299</v>
      </c>
      <c r="S86" s="1">
        <f>(Table2[[#This Row],[Close Price]]-Table2[[#This Row],[20D EMA]])/Table2[[#This Row],[20D EMA]]</f>
        <v>-5.381648578349057E-4</v>
      </c>
      <c r="T86" s="1">
        <f>(Table2[[#This Row],[Close Price]]-Table2[[#This Row],[50D EMA]])/Table2[[#This Row],[50D EMA]]</f>
        <v>5.3832360889197954E-2</v>
      </c>
      <c r="U86" s="1">
        <f>(Table2[[#This Row],[Close Price]]-Table2[[#This Row],[200D EMA]])/Table2[[#This Row],[200D EMA]]</f>
        <v>0.40710760163990195</v>
      </c>
      <c r="V86">
        <v>0.33982198968247601</v>
      </c>
      <c r="W86">
        <v>548.25</v>
      </c>
      <c r="X86">
        <v>561.9</v>
      </c>
      <c r="Y86">
        <v>526.4</v>
      </c>
      <c r="Z86">
        <v>568.5</v>
      </c>
      <c r="AA86">
        <v>526.4</v>
      </c>
      <c r="AB86">
        <v>584</v>
      </c>
      <c r="AC86" s="1">
        <f>(Table2[[#This Row],[Close Price]]/Table2[[#This Row],[Day Low]])-1</f>
        <v>1.6233470132238859E-2</v>
      </c>
      <c r="AD86" s="1">
        <f>(Table2[[#This Row],[Day High]]/Table2[[#This Row],[Close Price]])-1</f>
        <v>8.5255317239523176E-3</v>
      </c>
      <c r="AE86" s="1">
        <f>(Table2[[#This Row],[Close Price]]/Table2[[#This Row],[Current Week Low]])-1</f>
        <v>5.8415653495440756E-2</v>
      </c>
      <c r="AF86" s="1">
        <f>(Table2[[#This Row],[Current Week High]]/Table2[[#This Row],[Close Price]])-1</f>
        <v>2.0371533698285926E-2</v>
      </c>
      <c r="AG86" s="1">
        <f>(Table2[[#This Row],[Close Price]]/Table2[[#This Row],[Current Month Low]])-1</f>
        <v>5.8415653495440756E-2</v>
      </c>
      <c r="AH86" s="1">
        <f>(Table2[[#This Row],[Current Month High]]/Table2[[#This Row],[Close Price]])-1</f>
        <v>4.8191689850130226E-2</v>
      </c>
      <c r="AI86">
        <v>30.548326303508901</v>
      </c>
      <c r="AJ86">
        <v>166.196846631629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0.37</v>
      </c>
      <c r="AM86" t="s">
        <v>3114</v>
      </c>
      <c r="AN86">
        <v>-3.21</v>
      </c>
      <c r="AO86" t="s">
        <v>3113</v>
      </c>
      <c r="AP86">
        <v>7.1404478533439994E-2</v>
      </c>
      <c r="AQ86">
        <f>(Table2[[#This Row],[Sharpe Ratio]]-AVERAGE(Table2[Sharpe Ratio]))/_xlfn.STDEV.P(Table2[Sharpe Ratio])</f>
        <v>0.13077621131730005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3.0598478413847867</v>
      </c>
      <c r="AS86">
        <f>_xlfn.RANK.AVG(Table2[[#This Row],[1Y Return vs Nifty Z-Score]],Table2[1Y Return vs Nifty Z-Score])</f>
        <v>96</v>
      </c>
      <c r="AT86">
        <f>_xlfn.RANK.AVG(Table2[[#This Row],[6M Return vs Nifty Z-Score]],Table2[6M Return vs Nifty Z-Score])</f>
        <v>32</v>
      </c>
      <c r="AU86">
        <f>_xlfn.RANK.AVG(Table2[[#This Row],[Sharpe Ratio Z-Score]],Table2[Sharpe Ratio Z-Score])</f>
        <v>304</v>
      </c>
      <c r="AV86">
        <f>(Table2[[#This Row],[Rank 1Y]]+Table2[[#This Row],[Rank 6M]]+Table2[[#This Row],[Rank Sharpe]])/3</f>
        <v>144</v>
      </c>
    </row>
    <row r="87" spans="1:48" x14ac:dyDescent="0.3">
      <c r="A87" t="s">
        <v>800</v>
      </c>
      <c r="B87" t="s">
        <v>801</v>
      </c>
      <c r="C87" t="s">
        <v>3069</v>
      </c>
      <c r="D87" t="s">
        <v>124</v>
      </c>
      <c r="E87">
        <v>19622.841610907999</v>
      </c>
      <c r="F87">
        <v>75.08</v>
      </c>
      <c r="G87">
        <v>405.50320401421902</v>
      </c>
      <c r="H87">
        <f>(Table2[[#This Row],[1Y Return vs Nifty]]-AVERAGE(Table2[1Y Return vs Nifty]))/_xlfn.STDEV.P(Table2[1Y Return vs Nifty])</f>
        <v>5.6480924129331509</v>
      </c>
      <c r="I87">
        <v>27.077563700596802</v>
      </c>
      <c r="J87">
        <f>(Table2[[#This Row],[1M Return vs Nifty]]-AVERAGE(Table2[1M Return vs Nifty]))/_xlfn.STDEV.P(Table2[1M Return vs Nifty])</f>
        <v>2.6671251093747435</v>
      </c>
      <c r="K87">
        <v>4.0187415994038904</v>
      </c>
      <c r="L87">
        <f>(Table2[[#This Row],[6M Return vs Nifty]]-AVERAGE(Table2[6M Return vs Nifty]))/_xlfn.STDEV.P(Table2[6M Return vs Nifty])</f>
        <v>-9.8068633459664732E-3</v>
      </c>
      <c r="M87">
        <v>-8.38063250315213</v>
      </c>
      <c r="N87">
        <f>(Table2[[#This Row],[1W Return vs Nifty]]-AVERAGE(Table2[1W Return vs Nifty]))/_xlfn.STDEV.P(Table2[1W Return vs Nifty])</f>
        <v>-1.661904874317899</v>
      </c>
      <c r="O87">
        <v>75.959999999999994</v>
      </c>
      <c r="P87">
        <v>68.826343236855706</v>
      </c>
      <c r="Q87">
        <v>49.507069921201698</v>
      </c>
      <c r="R87">
        <v>44.038015238575099</v>
      </c>
      <c r="S87" s="1">
        <f>(Table2[[#This Row],[Close Price]]-Table2[[#This Row],[20D EMA]])/Table2[[#This Row],[20D EMA]]</f>
        <v>-1.1585044760400152E-2</v>
      </c>
      <c r="T87" s="1">
        <f>(Table2[[#This Row],[Close Price]]-Table2[[#This Row],[50D EMA]])/Table2[[#This Row],[50D EMA]]</f>
        <v>9.0861383433131923E-2</v>
      </c>
      <c r="U87" s="1">
        <f>(Table2[[#This Row],[Close Price]]-Table2[[#This Row],[200D EMA]])/Table2[[#This Row],[200D EMA]]</f>
        <v>0.51655107279630263</v>
      </c>
      <c r="V87">
        <v>1.4758612398766999</v>
      </c>
      <c r="W87">
        <v>71.28</v>
      </c>
      <c r="X87">
        <v>74.2</v>
      </c>
      <c r="Y87">
        <v>73.08</v>
      </c>
      <c r="Z87">
        <v>79.89</v>
      </c>
      <c r="AA87">
        <v>73.08</v>
      </c>
      <c r="AB87">
        <v>88.8</v>
      </c>
      <c r="AC87" s="1">
        <f>(Table2[[#This Row],[Close Price]]/Table2[[#This Row],[Day Low]])-1</f>
        <v>5.3310886644220012E-2</v>
      </c>
      <c r="AD87" s="1">
        <f>(Table2[[#This Row],[Day High]]/Table2[[#This Row],[Close Price]])-1</f>
        <v>-1.172083111347888E-2</v>
      </c>
      <c r="AE87" s="1">
        <f>(Table2[[#This Row],[Close Price]]/Table2[[#This Row],[Current Week Low]])-1</f>
        <v>2.7367268746579132E-2</v>
      </c>
      <c r="AF87" s="1">
        <f>(Table2[[#This Row],[Current Week High]]/Table2[[#This Row],[Close Price]])-1</f>
        <v>6.4064997336174878E-2</v>
      </c>
      <c r="AG87" s="1">
        <f>(Table2[[#This Row],[Close Price]]/Table2[[#This Row],[Current Month Low]])-1</f>
        <v>2.7367268746579132E-2</v>
      </c>
      <c r="AH87" s="1">
        <f>(Table2[[#This Row],[Current Month High]]/Table2[[#This Row],[Close Price]])-1</f>
        <v>0.1827384123601492</v>
      </c>
      <c r="AI87">
        <v>21.736814064997301</v>
      </c>
      <c r="AJ87">
        <v>454.09594095940901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0.16</v>
      </c>
      <c r="AM87" t="s">
        <v>3114</v>
      </c>
      <c r="AN87">
        <v>7.32</v>
      </c>
      <c r="AO87" t="s">
        <v>3114</v>
      </c>
      <c r="AP87">
        <v>0.15169340891633901</v>
      </c>
      <c r="AQ87">
        <f>(Table2[[#This Row],[Sharpe Ratio]]-AVERAGE(Table2[Sharpe Ratio]))/_xlfn.STDEV.P(Table2[Sharpe Ratio])</f>
        <v>1.0669408067073176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7.7104465913513467</v>
      </c>
      <c r="AS87">
        <f>_xlfn.RANK.AVG(Table2[[#This Row],[1Y Return vs Nifty Z-Score]],Table2[1Y Return vs Nifty Z-Score])</f>
        <v>2</v>
      </c>
      <c r="AT87">
        <f>_xlfn.RANK.AVG(Table2[[#This Row],[6M Return vs Nifty Z-Score]],Table2[6M Return vs Nifty Z-Score])</f>
        <v>325</v>
      </c>
      <c r="AU87">
        <f>_xlfn.RANK.AVG(Table2[[#This Row],[Sharpe Ratio Z-Score]],Table2[Sharpe Ratio Z-Score])</f>
        <v>107</v>
      </c>
      <c r="AV87">
        <f>(Table2[[#This Row],[Rank 1Y]]+Table2[[#This Row],[Rank 6M]]+Table2[[#This Row],[Rank Sharpe]])/3</f>
        <v>144.66666666666666</v>
      </c>
    </row>
    <row r="88" spans="1:48" x14ac:dyDescent="0.3">
      <c r="A88" t="s">
        <v>194</v>
      </c>
      <c r="B88" t="s">
        <v>195</v>
      </c>
      <c r="C88" t="s">
        <v>3073</v>
      </c>
      <c r="D88" t="s">
        <v>51</v>
      </c>
      <c r="E88">
        <v>128737.5766806</v>
      </c>
      <c r="F88">
        <v>1279.4000000000001</v>
      </c>
      <c r="G88">
        <v>70.995269860122804</v>
      </c>
      <c r="H88">
        <f>(Table2[[#This Row],[1Y Return vs Nifty]]-AVERAGE(Table2[1Y Return vs Nifty]))/_xlfn.STDEV.P(Table2[1Y Return vs Nifty])</f>
        <v>0.55668781890958285</v>
      </c>
      <c r="I88">
        <v>10.3358932379662</v>
      </c>
      <c r="J88">
        <f>(Table2[[#This Row],[1M Return vs Nifty]]-AVERAGE(Table2[1M Return vs Nifty]))/_xlfn.STDEV.P(Table2[1M Return vs Nifty])</f>
        <v>1.0406938843963172</v>
      </c>
      <c r="K88">
        <v>48.469847135719903</v>
      </c>
      <c r="L88">
        <f>(Table2[[#This Row],[6M Return vs Nifty]]-AVERAGE(Table2[6M Return vs Nifty]))/_xlfn.STDEV.P(Table2[6M Return vs Nifty])</f>
        <v>1.5550150637239175</v>
      </c>
      <c r="M88">
        <v>5.2446290149682504</v>
      </c>
      <c r="N88">
        <f>(Table2[[#This Row],[1W Return vs Nifty]]-AVERAGE(Table2[1W Return vs Nifty]))/_xlfn.STDEV.P(Table2[1W Return vs Nifty])</f>
        <v>1.1172934113393147</v>
      </c>
      <c r="O88">
        <v>1209.93</v>
      </c>
      <c r="P88">
        <v>1144.23106899974</v>
      </c>
      <c r="Q88">
        <v>933.92759081203997</v>
      </c>
      <c r="R88">
        <v>74.127317533103295</v>
      </c>
      <c r="S88" s="1">
        <f>(Table2[[#This Row],[Close Price]]-Table2[[#This Row],[20D EMA]])/Table2[[#This Row],[20D EMA]]</f>
        <v>5.741654475878772E-2</v>
      </c>
      <c r="T88" s="1">
        <f>(Table2[[#This Row],[Close Price]]-Table2[[#This Row],[50D EMA]])/Table2[[#This Row],[50D EMA]]</f>
        <v>0.11813079950575153</v>
      </c>
      <c r="U88" s="1">
        <f>(Table2[[#This Row],[Close Price]]-Table2[[#This Row],[200D EMA]])/Table2[[#This Row],[200D EMA]]</f>
        <v>0.36991348428583803</v>
      </c>
      <c r="V88">
        <v>0.91611941026555899</v>
      </c>
      <c r="W88">
        <v>1283.05</v>
      </c>
      <c r="X88">
        <v>1312</v>
      </c>
      <c r="Y88">
        <v>1210.05</v>
      </c>
      <c r="Z88">
        <v>1299.7</v>
      </c>
      <c r="AA88">
        <v>1210.05</v>
      </c>
      <c r="AB88">
        <v>1299.7</v>
      </c>
      <c r="AC88" s="1">
        <f>(Table2[[#This Row],[Close Price]]/Table2[[#This Row],[Day Low]])-1</f>
        <v>-2.8447839133314279E-3</v>
      </c>
      <c r="AD88" s="1">
        <f>(Table2[[#This Row],[Day High]]/Table2[[#This Row],[Close Price]])-1</f>
        <v>2.548069407534781E-2</v>
      </c>
      <c r="AE88" s="1">
        <f>(Table2[[#This Row],[Close Price]]/Table2[[#This Row],[Current Week Low]])-1</f>
        <v>5.7311681335482145E-2</v>
      </c>
      <c r="AF88" s="1">
        <f>(Table2[[#This Row],[Current Week High]]/Table2[[#This Row],[Close Price]])-1</f>
        <v>1.5866812568391397E-2</v>
      </c>
      <c r="AG88" s="1">
        <f>(Table2[[#This Row],[Close Price]]/Table2[[#This Row],[Current Month Low]])-1</f>
        <v>5.7311681335482145E-2</v>
      </c>
      <c r="AH88" s="1">
        <f>(Table2[[#This Row],[Current Month High]]/Table2[[#This Row],[Close Price]])-1</f>
        <v>1.5866812568391397E-2</v>
      </c>
      <c r="AI88">
        <v>1.58668125683913</v>
      </c>
      <c r="AJ88">
        <v>125.345662703654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0.02</v>
      </c>
      <c r="AM88" t="s">
        <v>3114</v>
      </c>
      <c r="AN88">
        <v>11.36</v>
      </c>
      <c r="AO88" t="s">
        <v>3114</v>
      </c>
      <c r="AP88">
        <v>9.9178006999391999E-2</v>
      </c>
      <c r="AQ88">
        <f>(Table2[[#This Row],[Sharpe Ratio]]-AVERAGE(Table2[Sharpe Ratio]))/_xlfn.STDEV.P(Table2[Sharpe Ratio])</f>
        <v>0.45461405440331332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4.7243042327724458</v>
      </c>
      <c r="AS88">
        <f>_xlfn.RANK.AVG(Table2[[#This Row],[1Y Return vs Nifty Z-Score]],Table2[1Y Return vs Nifty Z-Score])</f>
        <v>157</v>
      </c>
      <c r="AT88">
        <f>_xlfn.RANK.AVG(Table2[[#This Row],[6M Return vs Nifty Z-Score]],Table2[6M Return vs Nifty Z-Score])</f>
        <v>54</v>
      </c>
      <c r="AU88">
        <f>_xlfn.RANK.AVG(Table2[[#This Row],[Sharpe Ratio Z-Score]],Table2[Sharpe Ratio Z-Score])</f>
        <v>228</v>
      </c>
      <c r="AV88">
        <f>(Table2[[#This Row],[Rank 1Y]]+Table2[[#This Row],[Rank 6M]]+Table2[[#This Row],[Rank Sharpe]])/3</f>
        <v>146.33333333333334</v>
      </c>
    </row>
    <row r="89" spans="1:48" x14ac:dyDescent="0.3">
      <c r="A89" t="s">
        <v>122</v>
      </c>
      <c r="B89" t="s">
        <v>123</v>
      </c>
      <c r="C89" t="s">
        <v>3069</v>
      </c>
      <c r="D89" t="s">
        <v>124</v>
      </c>
      <c r="E89">
        <v>236435.41055199999</v>
      </c>
      <c r="F89">
        <v>180.92</v>
      </c>
      <c r="G89">
        <v>236.45271819672999</v>
      </c>
      <c r="H89">
        <f>(Table2[[#This Row],[1Y Return vs Nifty]]-AVERAGE(Table2[1Y Return vs Nifty]))/_xlfn.STDEV.P(Table2[1Y Return vs Nifty])</f>
        <v>3.0750460596691265</v>
      </c>
      <c r="I89">
        <v>-5.3301320191712804</v>
      </c>
      <c r="J89">
        <f>(Table2[[#This Row],[1M Return vs Nifty]]-AVERAGE(Table2[1M Return vs Nifty]))/_xlfn.STDEV.P(Table2[1M Return vs Nifty])</f>
        <v>-0.48123982624401773</v>
      </c>
      <c r="K89">
        <v>0.66709931824953494</v>
      </c>
      <c r="L89">
        <f>(Table2[[#This Row],[6M Return vs Nifty]]-AVERAGE(Table2[6M Return vs Nifty]))/_xlfn.STDEV.P(Table2[6M Return vs Nifty])</f>
        <v>-0.12779545485489949</v>
      </c>
      <c r="M89">
        <v>-2.6647259330233601</v>
      </c>
      <c r="N89">
        <f>(Table2[[#This Row],[1W Return vs Nifty]]-AVERAGE(Table2[1W Return vs Nifty]))/_xlfn.STDEV.P(Table2[1W Return vs Nifty])</f>
        <v>-0.4960088862260591</v>
      </c>
      <c r="O89">
        <v>188.74</v>
      </c>
      <c r="P89">
        <v>183.79206925106499</v>
      </c>
      <c r="Q89">
        <v>144.20893448824501</v>
      </c>
      <c r="R89">
        <v>38.530548557588403</v>
      </c>
      <c r="S89" s="1">
        <f>(Table2[[#This Row],[Close Price]]-Table2[[#This Row],[20D EMA]])/Table2[[#This Row],[20D EMA]]</f>
        <v>-4.1432658683903896E-2</v>
      </c>
      <c r="T89" s="1">
        <f>(Table2[[#This Row],[Close Price]]-Table2[[#This Row],[50D EMA]])/Table2[[#This Row],[50D EMA]]</f>
        <v>-1.5626731135725311E-2</v>
      </c>
      <c r="U89" s="1">
        <f>(Table2[[#This Row],[Close Price]]-Table2[[#This Row],[200D EMA]])/Table2[[#This Row],[200D EMA]]</f>
        <v>0.25456859272992849</v>
      </c>
      <c r="V89">
        <v>0.70245680426551305</v>
      </c>
      <c r="W89">
        <v>179.5</v>
      </c>
      <c r="X89">
        <v>182.39</v>
      </c>
      <c r="Y89">
        <v>175.13</v>
      </c>
      <c r="Z89">
        <v>187</v>
      </c>
      <c r="AA89">
        <v>175.13</v>
      </c>
      <c r="AB89">
        <v>195.65</v>
      </c>
      <c r="AC89" s="1">
        <f>(Table2[[#This Row],[Close Price]]/Table2[[#This Row],[Day Low]])-1</f>
        <v>7.910863509749344E-3</v>
      </c>
      <c r="AD89" s="1">
        <f>(Table2[[#This Row],[Day High]]/Table2[[#This Row],[Close Price]])-1</f>
        <v>8.1251381826221714E-3</v>
      </c>
      <c r="AE89" s="1">
        <f>(Table2[[#This Row],[Close Price]]/Table2[[#This Row],[Current Week Low]])-1</f>
        <v>3.3061154570890094E-2</v>
      </c>
      <c r="AF89" s="1">
        <f>(Table2[[#This Row],[Current Week High]]/Table2[[#This Row],[Close Price]])-1</f>
        <v>3.3606013707716098E-2</v>
      </c>
      <c r="AG89" s="1">
        <f>(Table2[[#This Row],[Close Price]]/Table2[[#This Row],[Current Month Low]])-1</f>
        <v>3.3061154570890094E-2</v>
      </c>
      <c r="AH89" s="1">
        <f>(Table2[[#This Row],[Current Month High]]/Table2[[#This Row],[Close Price]])-1</f>
        <v>8.1417200972805803E-2</v>
      </c>
      <c r="AI89">
        <v>26.575281892549199</v>
      </c>
      <c r="AJ89">
        <v>303.389074693422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-0.05</v>
      </c>
      <c r="AM89" t="s">
        <v>3113</v>
      </c>
      <c r="AN89">
        <v>-6.81</v>
      </c>
      <c r="AO89" t="s">
        <v>3113</v>
      </c>
      <c r="AP89">
        <v>0.17302756246234999</v>
      </c>
      <c r="AQ89">
        <f>(Table2[[#This Row],[Sharpe Ratio]]-AVERAGE(Table2[Sharpe Ratio]))/_xlfn.STDEV.P(Table2[Sharpe Ratio])</f>
        <v>1.3156958857342993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3.28569777807845</v>
      </c>
      <c r="AS89">
        <f>_xlfn.RANK.AVG(Table2[[#This Row],[1Y Return vs Nifty Z-Score]],Table2[1Y Return vs Nifty Z-Score])</f>
        <v>9</v>
      </c>
      <c r="AT89">
        <f>_xlfn.RANK.AVG(Table2[[#This Row],[6M Return vs Nifty Z-Score]],Table2[6M Return vs Nifty Z-Score])</f>
        <v>360</v>
      </c>
      <c r="AU89">
        <f>_xlfn.RANK.AVG(Table2[[#This Row],[Sharpe Ratio Z-Score]],Table2[Sharpe Ratio Z-Score])</f>
        <v>74</v>
      </c>
      <c r="AV89">
        <f>(Table2[[#This Row],[Rank 1Y]]+Table2[[#This Row],[Rank 6M]]+Table2[[#This Row],[Rank Sharpe]])/3</f>
        <v>147.66666666666666</v>
      </c>
    </row>
    <row r="90" spans="1:48" x14ac:dyDescent="0.3">
      <c r="A90" t="s">
        <v>1794</v>
      </c>
      <c r="B90" t="s">
        <v>1795</v>
      </c>
      <c r="C90" t="s">
        <v>3070</v>
      </c>
      <c r="D90" t="s">
        <v>965</v>
      </c>
      <c r="E90">
        <v>4115.13516463</v>
      </c>
      <c r="F90">
        <v>479.3</v>
      </c>
      <c r="G90">
        <v>71.3313941822217</v>
      </c>
      <c r="H90">
        <f>(Table2[[#This Row],[1Y Return vs Nifty]]-AVERAGE(Table2[1Y Return vs Nifty]))/_xlfn.STDEV.P(Table2[1Y Return vs Nifty])</f>
        <v>0.56180382586476929</v>
      </c>
      <c r="I90">
        <v>30.677988027859701</v>
      </c>
      <c r="J90">
        <f>(Table2[[#This Row],[1M Return vs Nifty]]-AVERAGE(Table2[1M Return vs Nifty]))/_xlfn.STDEV.P(Table2[1M Return vs Nifty])</f>
        <v>3.0169015884963022</v>
      </c>
      <c r="K90">
        <v>45.179161606697001</v>
      </c>
      <c r="L90">
        <f>(Table2[[#This Row],[6M Return vs Nifty]]-AVERAGE(Table2[6M Return vs Nifty]))/_xlfn.STDEV.P(Table2[6M Return vs Nifty])</f>
        <v>1.43917234600569</v>
      </c>
      <c r="M90">
        <v>8.3415583237677495</v>
      </c>
      <c r="N90">
        <f>(Table2[[#This Row],[1W Return vs Nifty]]-AVERAGE(Table2[1W Return vs Nifty]))/_xlfn.STDEV.P(Table2[1W Return vs Nifty])</f>
        <v>1.7489862866922488</v>
      </c>
      <c r="O90">
        <v>434.26</v>
      </c>
      <c r="P90">
        <v>379.70369426344399</v>
      </c>
      <c r="Q90">
        <v>315.79024463502702</v>
      </c>
      <c r="R90">
        <v>63.951790301929698</v>
      </c>
      <c r="S90" s="1">
        <f>(Table2[[#This Row],[Close Price]]-Table2[[#This Row],[20D EMA]])/Table2[[#This Row],[20D EMA]]</f>
        <v>0.10371666743425602</v>
      </c>
      <c r="T90" s="1">
        <f>(Table2[[#This Row],[Close Price]]-Table2[[#This Row],[50D EMA]])/Table2[[#This Row],[50D EMA]]</f>
        <v>0.26230007040030179</v>
      </c>
      <c r="U90" s="1">
        <f>(Table2[[#This Row],[Close Price]]-Table2[[#This Row],[200D EMA]])/Table2[[#This Row],[200D EMA]]</f>
        <v>0.5177796279107626</v>
      </c>
      <c r="V90">
        <v>1.9794486088110499</v>
      </c>
      <c r="W90">
        <v>487</v>
      </c>
      <c r="X90">
        <v>512.4</v>
      </c>
      <c r="Y90">
        <v>440.1</v>
      </c>
      <c r="Z90">
        <v>511</v>
      </c>
      <c r="AA90">
        <v>440.1</v>
      </c>
      <c r="AB90">
        <v>511</v>
      </c>
      <c r="AC90" s="1">
        <f>(Table2[[#This Row],[Close Price]]/Table2[[#This Row],[Day Low]])-1</f>
        <v>-1.5811088295687892E-2</v>
      </c>
      <c r="AD90" s="1">
        <f>(Table2[[#This Row],[Day High]]/Table2[[#This Row],[Close Price]])-1</f>
        <v>6.9059044439808037E-2</v>
      </c>
      <c r="AE90" s="1">
        <f>(Table2[[#This Row],[Close Price]]/Table2[[#This Row],[Current Week Low]])-1</f>
        <v>8.9070665757782219E-2</v>
      </c>
      <c r="AF90" s="1">
        <f>(Table2[[#This Row],[Current Week High]]/Table2[[#This Row],[Close Price]])-1</f>
        <v>6.6138118088879594E-2</v>
      </c>
      <c r="AG90" s="1">
        <f>(Table2[[#This Row],[Close Price]]/Table2[[#This Row],[Current Month Low]])-1</f>
        <v>8.9070665757782219E-2</v>
      </c>
      <c r="AH90" s="1">
        <f>(Table2[[#This Row],[Current Month High]]/Table2[[#This Row],[Close Price]])-1</f>
        <v>6.6138118088879594E-2</v>
      </c>
      <c r="AI90">
        <v>6.6138118088879496</v>
      </c>
      <c r="AJ90">
        <v>122.103799814643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0.59</v>
      </c>
      <c r="AM90" t="s">
        <v>3114</v>
      </c>
      <c r="AN90">
        <v>21.37</v>
      </c>
      <c r="AO90" t="s">
        <v>3114</v>
      </c>
      <c r="AP90">
        <v>9.9365694559282E-2</v>
      </c>
      <c r="AQ90">
        <f>(Table2[[#This Row],[Sharpe Ratio]]-AVERAGE(Table2[Sharpe Ratio]))/_xlfn.STDEV.P(Table2[Sharpe Ratio])</f>
        <v>0.45680248122287881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7.223666528281889</v>
      </c>
      <c r="AS90">
        <f>_xlfn.RANK.AVG(Table2[[#This Row],[1Y Return vs Nifty Z-Score]],Table2[1Y Return vs Nifty Z-Score])</f>
        <v>155</v>
      </c>
      <c r="AT90">
        <f>_xlfn.RANK.AVG(Table2[[#This Row],[6M Return vs Nifty Z-Score]],Table2[6M Return vs Nifty Z-Score])</f>
        <v>61</v>
      </c>
      <c r="AU90">
        <f>_xlfn.RANK.AVG(Table2[[#This Row],[Sharpe Ratio Z-Score]],Table2[Sharpe Ratio Z-Score])</f>
        <v>227</v>
      </c>
      <c r="AV90">
        <f>(Table2[[#This Row],[Rank 1Y]]+Table2[[#This Row],[Rank 6M]]+Table2[[#This Row],[Rank Sharpe]])/3</f>
        <v>147.66666666666666</v>
      </c>
    </row>
    <row r="91" spans="1:48" x14ac:dyDescent="0.3">
      <c r="A91" t="s">
        <v>1134</v>
      </c>
      <c r="B91" t="s">
        <v>1135</v>
      </c>
      <c r="C91" t="s">
        <v>3072</v>
      </c>
      <c r="D91" t="s">
        <v>46</v>
      </c>
      <c r="E91">
        <v>10588.024548615</v>
      </c>
      <c r="F91">
        <v>1624.65</v>
      </c>
      <c r="G91">
        <v>47.230362685479101</v>
      </c>
      <c r="H91">
        <f>(Table2[[#This Row],[1Y Return vs Nifty]]-AVERAGE(Table2[1Y Return vs Nifty]))/_xlfn.STDEV.P(Table2[1Y Return vs Nifty])</f>
        <v>0.19497216073991566</v>
      </c>
      <c r="I91">
        <v>-9.83197396186379</v>
      </c>
      <c r="J91">
        <f>(Table2[[#This Row],[1M Return vs Nifty]]-AVERAGE(Table2[1M Return vs Nifty]))/_xlfn.STDEV.P(Table2[1M Return vs Nifty])</f>
        <v>-0.9185878389083495</v>
      </c>
      <c r="K91">
        <v>64.373355920669198</v>
      </c>
      <c r="L91">
        <f>(Table2[[#This Row],[6M Return vs Nifty]]-AVERAGE(Table2[6M Return vs Nifty]))/_xlfn.STDEV.P(Table2[6M Return vs Nifty])</f>
        <v>2.1148697391876246</v>
      </c>
      <c r="M91">
        <v>-1.01198475187193</v>
      </c>
      <c r="N91">
        <f>(Table2[[#This Row],[1W Return vs Nifty]]-AVERAGE(Table2[1W Return vs Nifty]))/_xlfn.STDEV.P(Table2[1W Return vs Nifty])</f>
        <v>-0.15889275445989376</v>
      </c>
      <c r="O91">
        <v>1627.47</v>
      </c>
      <c r="P91">
        <v>1594.7847234554999</v>
      </c>
      <c r="Q91">
        <v>1254.6816698724299</v>
      </c>
      <c r="R91">
        <v>52.175370074023803</v>
      </c>
      <c r="S91" s="1">
        <f>(Table2[[#This Row],[Close Price]]-Table2[[#This Row],[20D EMA]])/Table2[[#This Row],[20D EMA]]</f>
        <v>-1.7327508341167188E-3</v>
      </c>
      <c r="T91" s="1">
        <f>(Table2[[#This Row],[Close Price]]-Table2[[#This Row],[50D EMA]])/Table2[[#This Row],[50D EMA]]</f>
        <v>1.872683886749903E-2</v>
      </c>
      <c r="U91" s="1">
        <f>(Table2[[#This Row],[Close Price]]-Table2[[#This Row],[200D EMA]])/Table2[[#This Row],[200D EMA]]</f>
        <v>0.2948702758725939</v>
      </c>
      <c r="V91">
        <v>0.62266591944231597</v>
      </c>
      <c r="W91">
        <v>1609.4</v>
      </c>
      <c r="X91">
        <v>1639.95</v>
      </c>
      <c r="Y91">
        <v>1445.6</v>
      </c>
      <c r="Z91">
        <v>1637.1</v>
      </c>
      <c r="AA91">
        <v>1445.6</v>
      </c>
      <c r="AB91">
        <v>1637.1</v>
      </c>
      <c r="AC91" s="1">
        <f>(Table2[[#This Row],[Close Price]]/Table2[[#This Row],[Day Low]])-1</f>
        <v>9.4755809618491948E-3</v>
      </c>
      <c r="AD91" s="1">
        <f>(Table2[[#This Row],[Day High]]/Table2[[#This Row],[Close Price]])-1</f>
        <v>9.4174129812574225E-3</v>
      </c>
      <c r="AE91" s="1">
        <f>(Table2[[#This Row],[Close Price]]/Table2[[#This Row],[Current Week Low]])-1</f>
        <v>0.1238586054233537</v>
      </c>
      <c r="AF91" s="1">
        <f>(Table2[[#This Row],[Current Week High]]/Table2[[#This Row],[Close Price]])-1</f>
        <v>7.6631889945526499E-3</v>
      </c>
      <c r="AG91" s="1">
        <f>(Table2[[#This Row],[Close Price]]/Table2[[#This Row],[Current Month Low]])-1</f>
        <v>0.1238586054233537</v>
      </c>
      <c r="AH91" s="1">
        <f>(Table2[[#This Row],[Current Month High]]/Table2[[#This Row],[Close Price]])-1</f>
        <v>7.6631889945526499E-3</v>
      </c>
      <c r="AI91">
        <v>15.7110762318037</v>
      </c>
      <c r="AJ91">
        <v>101.794808098372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7.0000000000000007E-2</v>
      </c>
      <c r="AM91" t="s">
        <v>3114</v>
      </c>
      <c r="AN91">
        <v>-1.58</v>
      </c>
      <c r="AO91" t="s">
        <v>3113</v>
      </c>
      <c r="AP91">
        <v>0.12707988287514599</v>
      </c>
      <c r="AQ91">
        <f>(Table2[[#This Row],[Sharpe Ratio]]-AVERAGE(Table2[Sharpe Ratio]))/_xlfn.STDEV.P(Table2[Sharpe Ratio])</f>
        <v>0.779948421361218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2.0123097279205147</v>
      </c>
      <c r="AS91">
        <f>_xlfn.RANK.AVG(Table2[[#This Row],[1Y Return vs Nifty Z-Score]],Table2[1Y Return vs Nifty Z-Score])</f>
        <v>249</v>
      </c>
      <c r="AT91">
        <f>_xlfn.RANK.AVG(Table2[[#This Row],[6M Return vs Nifty Z-Score]],Table2[6M Return vs Nifty Z-Score])</f>
        <v>34</v>
      </c>
      <c r="AU91">
        <f>_xlfn.RANK.AVG(Table2[[#This Row],[Sharpe Ratio Z-Score]],Table2[Sharpe Ratio Z-Score])</f>
        <v>162</v>
      </c>
      <c r="AV91">
        <f>(Table2[[#This Row],[Rank 1Y]]+Table2[[#This Row],[Rank 6M]]+Table2[[#This Row],[Rank Sharpe]])/3</f>
        <v>148.33333333333334</v>
      </c>
    </row>
    <row r="92" spans="1:48" x14ac:dyDescent="0.3">
      <c r="A92" t="s">
        <v>498</v>
      </c>
      <c r="B92" t="s">
        <v>499</v>
      </c>
      <c r="C92" t="s">
        <v>3073</v>
      </c>
      <c r="D92" t="s">
        <v>51</v>
      </c>
      <c r="E92">
        <v>40966.665547299999</v>
      </c>
      <c r="F92">
        <v>1451.75</v>
      </c>
      <c r="G92">
        <v>52.772506926315401</v>
      </c>
      <c r="H92">
        <f>(Table2[[#This Row],[1Y Return vs Nifty]]-AVERAGE(Table2[1Y Return vs Nifty]))/_xlfn.STDEV.P(Table2[1Y Return vs Nifty])</f>
        <v>0.2793268075733043</v>
      </c>
      <c r="I92">
        <v>9.9962953932918204</v>
      </c>
      <c r="J92">
        <f>(Table2[[#This Row],[1M Return vs Nifty]]-AVERAGE(Table2[1M Return vs Nifty]))/_xlfn.STDEV.P(Table2[1M Return vs Nifty])</f>
        <v>1.0077024012736109</v>
      </c>
      <c r="K92">
        <v>58.046846099752102</v>
      </c>
      <c r="L92">
        <f>(Table2[[#This Row],[6M Return vs Nifty]]-AVERAGE(Table2[6M Return vs Nifty]))/_xlfn.STDEV.P(Table2[6M Return vs Nifty])</f>
        <v>1.8921562392611497</v>
      </c>
      <c r="M92">
        <v>3.1573609359417198</v>
      </c>
      <c r="N92">
        <f>(Table2[[#This Row],[1W Return vs Nifty]]-AVERAGE(Table2[1W Return vs Nifty]))/_xlfn.STDEV.P(Table2[1W Return vs Nifty])</f>
        <v>0.69154511584987866</v>
      </c>
      <c r="O92">
        <v>1412.47</v>
      </c>
      <c r="P92">
        <v>1318.47650620685</v>
      </c>
      <c r="Q92">
        <v>1052.18190396706</v>
      </c>
      <c r="R92">
        <v>61.151845698663998</v>
      </c>
      <c r="S92" s="1">
        <f>(Table2[[#This Row],[Close Price]]-Table2[[#This Row],[20D EMA]])/Table2[[#This Row],[20D EMA]]</f>
        <v>2.7809440200499812E-2</v>
      </c>
      <c r="T92" s="1">
        <f>(Table2[[#This Row],[Close Price]]-Table2[[#This Row],[50D EMA]])/Table2[[#This Row],[50D EMA]]</f>
        <v>0.10108143236967267</v>
      </c>
      <c r="U92" s="1">
        <f>(Table2[[#This Row],[Close Price]]-Table2[[#This Row],[200D EMA]])/Table2[[#This Row],[200D EMA]]</f>
        <v>0.37975191792069546</v>
      </c>
      <c r="V92">
        <v>0.70711387637356204</v>
      </c>
      <c r="W92">
        <v>1453.05</v>
      </c>
      <c r="X92">
        <v>1471</v>
      </c>
      <c r="Y92">
        <v>1406.4</v>
      </c>
      <c r="Z92">
        <v>1483.1</v>
      </c>
      <c r="AA92">
        <v>1406.4</v>
      </c>
      <c r="AB92">
        <v>1483.1</v>
      </c>
      <c r="AC92" s="1">
        <f>(Table2[[#This Row],[Close Price]]/Table2[[#This Row],[Day Low]])-1</f>
        <v>-8.9466983242147968E-4</v>
      </c>
      <c r="AD92" s="1">
        <f>(Table2[[#This Row],[Day High]]/Table2[[#This Row],[Close Price]])-1</f>
        <v>1.3259858791114132E-2</v>
      </c>
      <c r="AE92" s="1">
        <f>(Table2[[#This Row],[Close Price]]/Table2[[#This Row],[Current Week Low]])-1</f>
        <v>3.224544937428897E-2</v>
      </c>
      <c r="AF92" s="1">
        <f>(Table2[[#This Row],[Current Week High]]/Table2[[#This Row],[Close Price]])-1</f>
        <v>2.1594627174100101E-2</v>
      </c>
      <c r="AG92" s="1">
        <f>(Table2[[#This Row],[Close Price]]/Table2[[#This Row],[Current Month Low]])-1</f>
        <v>3.224544937428897E-2</v>
      </c>
      <c r="AH92" s="1">
        <f>(Table2[[#This Row],[Current Month High]]/Table2[[#This Row],[Close Price]])-1</f>
        <v>2.1594627174100101E-2</v>
      </c>
      <c r="AI92">
        <v>2.1594627174100101</v>
      </c>
      <c r="AJ92">
        <v>101.045561556571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0.22</v>
      </c>
      <c r="AM92" t="s">
        <v>3114</v>
      </c>
      <c r="AN92">
        <v>1.88</v>
      </c>
      <c r="AO92" t="s">
        <v>3114</v>
      </c>
      <c r="AP92">
        <v>0.11477446960113501</v>
      </c>
      <c r="AQ92">
        <f>(Table2[[#This Row],[Sharpe Ratio]]-AVERAGE(Table2[Sharpe Ratio]))/_xlfn.STDEV.P(Table2[Sharpe Ratio])</f>
        <v>0.63646796666051486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4.5071985306184583</v>
      </c>
      <c r="AS92">
        <f>_xlfn.RANK.AVG(Table2[[#This Row],[1Y Return vs Nifty Z-Score]],Table2[1Y Return vs Nifty Z-Score])</f>
        <v>221</v>
      </c>
      <c r="AT92">
        <f>_xlfn.RANK.AVG(Table2[[#This Row],[6M Return vs Nifty Z-Score]],Table2[6M Return vs Nifty Z-Score])</f>
        <v>41</v>
      </c>
      <c r="AU92">
        <f>_xlfn.RANK.AVG(Table2[[#This Row],[Sharpe Ratio Z-Score]],Table2[Sharpe Ratio Z-Score])</f>
        <v>188</v>
      </c>
      <c r="AV92">
        <f>(Table2[[#This Row],[Rank 1Y]]+Table2[[#This Row],[Rank 6M]]+Table2[[#This Row],[Rank Sharpe]])/3</f>
        <v>150</v>
      </c>
    </row>
    <row r="93" spans="1:48" x14ac:dyDescent="0.3">
      <c r="A93" t="s">
        <v>1703</v>
      </c>
      <c r="B93" t="s">
        <v>1704</v>
      </c>
      <c r="C93" t="s">
        <v>3081</v>
      </c>
      <c r="D93" t="s">
        <v>912</v>
      </c>
      <c r="E93">
        <v>4582.3475218499998</v>
      </c>
      <c r="F93">
        <v>370.3</v>
      </c>
      <c r="G93">
        <v>98.175891860279506</v>
      </c>
      <c r="H93">
        <f>(Table2[[#This Row],[1Y Return vs Nifty]]-AVERAGE(Table2[1Y Return vs Nifty]))/_xlfn.STDEV.P(Table2[1Y Return vs Nifty])</f>
        <v>0.97039263601644876</v>
      </c>
      <c r="I93">
        <v>13.971246280154199</v>
      </c>
      <c r="J93">
        <f>(Table2[[#This Row],[1M Return vs Nifty]]-AVERAGE(Table2[1M Return vs Nifty]))/_xlfn.STDEV.P(Table2[1M Return vs Nifty])</f>
        <v>1.3938636421473503</v>
      </c>
      <c r="K93">
        <v>49.639222600676597</v>
      </c>
      <c r="L93">
        <f>(Table2[[#This Row],[6M Return vs Nifty]]-AVERAGE(Table2[6M Return vs Nifty]))/_xlfn.STDEV.P(Table2[6M Return vs Nifty])</f>
        <v>1.5961808423128616</v>
      </c>
      <c r="M93">
        <v>5.5802353356917402</v>
      </c>
      <c r="N93">
        <f>(Table2[[#This Row],[1W Return vs Nifty]]-AVERAGE(Table2[1W Return vs Nifty]))/_xlfn.STDEV.P(Table2[1W Return vs Nifty])</f>
        <v>1.1857483551192942</v>
      </c>
      <c r="O93">
        <v>342.81</v>
      </c>
      <c r="P93">
        <v>317.968270178941</v>
      </c>
      <c r="Q93">
        <v>260.351006623491</v>
      </c>
      <c r="R93">
        <v>62.222096870717799</v>
      </c>
      <c r="S93" s="1">
        <f>(Table2[[#This Row],[Close Price]]-Table2[[#This Row],[20D EMA]])/Table2[[#This Row],[20D EMA]]</f>
        <v>8.0190192818179198E-2</v>
      </c>
      <c r="T93" s="1">
        <f>(Table2[[#This Row],[Close Price]]-Table2[[#This Row],[50D EMA]])/Table2[[#This Row],[50D EMA]]</f>
        <v>0.16458160995626581</v>
      </c>
      <c r="U93" s="1">
        <f>(Table2[[#This Row],[Close Price]]-Table2[[#This Row],[200D EMA]])/Table2[[#This Row],[200D EMA]]</f>
        <v>0.42231061366900247</v>
      </c>
      <c r="V93">
        <v>2.2031147888406699</v>
      </c>
      <c r="W93">
        <v>371.55</v>
      </c>
      <c r="X93">
        <v>379.4</v>
      </c>
      <c r="Y93">
        <v>340.35</v>
      </c>
      <c r="Z93">
        <v>387.35</v>
      </c>
      <c r="AA93">
        <v>340.35</v>
      </c>
      <c r="AB93">
        <v>391.65</v>
      </c>
      <c r="AC93" s="1">
        <f>(Table2[[#This Row],[Close Price]]/Table2[[#This Row],[Day Low]])-1</f>
        <v>-3.3642847530614972E-3</v>
      </c>
      <c r="AD93" s="1">
        <f>(Table2[[#This Row],[Day High]]/Table2[[#This Row],[Close Price]])-1</f>
        <v>2.457466918714557E-2</v>
      </c>
      <c r="AE93" s="1">
        <f>(Table2[[#This Row],[Close Price]]/Table2[[#This Row],[Current Week Low]])-1</f>
        <v>8.7997649478477991E-2</v>
      </c>
      <c r="AF93" s="1">
        <f>(Table2[[#This Row],[Current Week High]]/Table2[[#This Row],[Close Price]])-1</f>
        <v>4.6043748312179389E-2</v>
      </c>
      <c r="AG93" s="1">
        <f>(Table2[[#This Row],[Close Price]]/Table2[[#This Row],[Current Month Low]])-1</f>
        <v>8.7997649478477991E-2</v>
      </c>
      <c r="AH93" s="1">
        <f>(Table2[[#This Row],[Current Month High]]/Table2[[#This Row],[Close Price]])-1</f>
        <v>5.7655954631379958E-2</v>
      </c>
      <c r="AI93">
        <v>5.7655954631379904</v>
      </c>
      <c r="AJ93">
        <v>148.77393349009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0.39</v>
      </c>
      <c r="AM93" t="s">
        <v>3114</v>
      </c>
      <c r="AN93">
        <v>20.170000000000002</v>
      </c>
      <c r="AO93" t="s">
        <v>3114</v>
      </c>
      <c r="AP93">
        <v>7.2848408346772003E-2</v>
      </c>
      <c r="AQ93">
        <f>(Table2[[#This Row],[Sharpe Ratio]]-AVERAGE(Table2[Sharpe Ratio]))/_xlfn.STDEV.P(Table2[Sharpe Ratio])</f>
        <v>0.14761235501759598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5.2937978306135509</v>
      </c>
      <c r="AS93">
        <f>_xlfn.RANK.AVG(Table2[[#This Row],[1Y Return vs Nifty Z-Score]],Table2[1Y Return vs Nifty Z-Score])</f>
        <v>101</v>
      </c>
      <c r="AT93">
        <f>_xlfn.RANK.AVG(Table2[[#This Row],[6M Return vs Nifty Z-Score]],Table2[6M Return vs Nifty Z-Score])</f>
        <v>49</v>
      </c>
      <c r="AU93">
        <f>_xlfn.RANK.AVG(Table2[[#This Row],[Sharpe Ratio Z-Score]],Table2[Sharpe Ratio Z-Score])</f>
        <v>300</v>
      </c>
      <c r="AV93">
        <f>(Table2[[#This Row],[Rank 1Y]]+Table2[[#This Row],[Rank 6M]]+Table2[[#This Row],[Rank Sharpe]])/3</f>
        <v>150</v>
      </c>
    </row>
    <row r="94" spans="1:48" x14ac:dyDescent="0.3">
      <c r="A94" t="s">
        <v>1414</v>
      </c>
      <c r="B94" t="s">
        <v>1415</v>
      </c>
      <c r="C94" t="s">
        <v>3082</v>
      </c>
      <c r="D94" t="s">
        <v>138</v>
      </c>
      <c r="E94">
        <v>7293.0348913999997</v>
      </c>
      <c r="F94">
        <v>874.6</v>
      </c>
      <c r="G94">
        <v>74.980441376067702</v>
      </c>
      <c r="H94">
        <f>(Table2[[#This Row],[1Y Return vs Nifty]]-AVERAGE(Table2[1Y Return vs Nifty]))/_xlfn.STDEV.P(Table2[1Y Return vs Nifty])</f>
        <v>0.61734443865632638</v>
      </c>
      <c r="I94">
        <v>-16.6586059910702</v>
      </c>
      <c r="J94">
        <f>(Table2[[#This Row],[1M Return vs Nifty]]-AVERAGE(Table2[1M Return vs Nifty]))/_xlfn.STDEV.P(Table2[1M Return vs Nifty])</f>
        <v>-1.5817861451061965</v>
      </c>
      <c r="K94">
        <v>13.054352444802999</v>
      </c>
      <c r="L94">
        <f>(Table2[[#This Row],[6M Return vs Nifty]]-AVERAGE(Table2[6M Return vs Nifty]))/_xlfn.STDEV.P(Table2[6M Return vs Nifty])</f>
        <v>0.30827570861165304</v>
      </c>
      <c r="M94">
        <v>-2.5958985042213998</v>
      </c>
      <c r="N94">
        <f>(Table2[[#This Row],[1W Return vs Nifty]]-AVERAGE(Table2[1W Return vs Nifty]))/_xlfn.STDEV.P(Table2[1W Return vs Nifty])</f>
        <v>-0.48196988434134591</v>
      </c>
      <c r="O94">
        <v>913.29</v>
      </c>
      <c r="P94">
        <v>911.73086037041298</v>
      </c>
      <c r="Q94">
        <v>740.36313529773599</v>
      </c>
      <c r="R94">
        <v>39.132982487049297</v>
      </c>
      <c r="S94" s="1">
        <f>(Table2[[#This Row],[Close Price]]-Table2[[#This Row],[20D EMA]])/Table2[[#This Row],[20D EMA]]</f>
        <v>-4.2363323807333861E-2</v>
      </c>
      <c r="T94" s="1">
        <f>(Table2[[#This Row],[Close Price]]-Table2[[#This Row],[50D EMA]])/Table2[[#This Row],[50D EMA]]</f>
        <v>-4.0725681211808099E-2</v>
      </c>
      <c r="U94" s="1">
        <f>(Table2[[#This Row],[Close Price]]-Table2[[#This Row],[200D EMA]])/Table2[[#This Row],[200D EMA]]</f>
        <v>0.18131219438455815</v>
      </c>
      <c r="V94">
        <v>0.49323637179315799</v>
      </c>
      <c r="W94">
        <v>875.7</v>
      </c>
      <c r="X94">
        <v>888.8</v>
      </c>
      <c r="Y94">
        <v>836.9</v>
      </c>
      <c r="Z94">
        <v>907.95</v>
      </c>
      <c r="AA94">
        <v>836.9</v>
      </c>
      <c r="AB94">
        <v>938.2</v>
      </c>
      <c r="AC94" s="1">
        <f>(Table2[[#This Row],[Close Price]]/Table2[[#This Row],[Day Low]])-1</f>
        <v>-1.2561379467854739E-3</v>
      </c>
      <c r="AD94" s="1">
        <f>(Table2[[#This Row],[Day High]]/Table2[[#This Row],[Close Price]])-1</f>
        <v>1.623599359707284E-2</v>
      </c>
      <c r="AE94" s="1">
        <f>(Table2[[#This Row],[Close Price]]/Table2[[#This Row],[Current Week Low]])-1</f>
        <v>4.5047197992591714E-2</v>
      </c>
      <c r="AF94" s="1">
        <f>(Table2[[#This Row],[Current Week High]]/Table2[[#This Row],[Close Price]])-1</f>
        <v>3.813171735650589E-2</v>
      </c>
      <c r="AG94" s="1">
        <f>(Table2[[#This Row],[Close Price]]/Table2[[#This Row],[Current Month Low]])-1</f>
        <v>4.5047197992591714E-2</v>
      </c>
      <c r="AH94" s="1">
        <f>(Table2[[#This Row],[Current Month High]]/Table2[[#This Row],[Close Price]])-1</f>
        <v>7.2718957237594362E-2</v>
      </c>
      <c r="AI94">
        <v>26.9151612165561</v>
      </c>
      <c r="AJ94">
        <v>141.73576561636199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0.05</v>
      </c>
      <c r="AM94" t="s">
        <v>3114</v>
      </c>
      <c r="AN94">
        <v>-3.79</v>
      </c>
      <c r="AO94" t="s">
        <v>3113</v>
      </c>
      <c r="AP94">
        <v>0.168976171258545</v>
      </c>
      <c r="AQ94">
        <f>(Table2[[#This Row],[Sharpe Ratio]]-AVERAGE(Table2[Sharpe Ratio]))/_xlfn.STDEV.P(Table2[Sharpe Ratio])</f>
        <v>1.2684568829354204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0.1303210007558574</v>
      </c>
      <c r="AS94">
        <f>_xlfn.RANK.AVG(Table2[[#This Row],[1Y Return vs Nifty Z-Score]],Table2[1Y Return vs Nifty Z-Score])</f>
        <v>145</v>
      </c>
      <c r="AT94">
        <f>_xlfn.RANK.AVG(Table2[[#This Row],[6M Return vs Nifty Z-Score]],Table2[6M Return vs Nifty Z-Score])</f>
        <v>230</v>
      </c>
      <c r="AU94">
        <f>_xlfn.RANK.AVG(Table2[[#This Row],[Sharpe Ratio Z-Score]],Table2[Sharpe Ratio Z-Score])</f>
        <v>78</v>
      </c>
      <c r="AV94">
        <f>(Table2[[#This Row],[Rank 1Y]]+Table2[[#This Row],[Rank 6M]]+Table2[[#This Row],[Rank Sharpe]])/3</f>
        <v>151</v>
      </c>
    </row>
    <row r="95" spans="1:48" x14ac:dyDescent="0.3">
      <c r="A95" t="s">
        <v>549</v>
      </c>
      <c r="B95" t="s">
        <v>550</v>
      </c>
      <c r="C95" t="s">
        <v>3069</v>
      </c>
      <c r="D95" t="s">
        <v>420</v>
      </c>
      <c r="E95">
        <v>35565.887966839997</v>
      </c>
      <c r="F95">
        <v>595.70000000000005</v>
      </c>
      <c r="G95">
        <v>155.96701329205499</v>
      </c>
      <c r="H95">
        <f>(Table2[[#This Row],[1Y Return vs Nifty]]-AVERAGE(Table2[1Y Return vs Nifty]))/_xlfn.STDEV.P(Table2[1Y Return vs Nifty])</f>
        <v>1.8500069922366822</v>
      </c>
      <c r="I95">
        <v>10.188537212668299</v>
      </c>
      <c r="J95">
        <f>(Table2[[#This Row],[1M Return vs Nifty]]-AVERAGE(Table2[1M Return vs Nifty]))/_xlfn.STDEV.P(Table2[1M Return vs Nifty])</f>
        <v>1.0263784407093697</v>
      </c>
      <c r="K95">
        <v>14.0743804466469</v>
      </c>
      <c r="L95">
        <f>(Table2[[#This Row],[6M Return vs Nifty]]-AVERAGE(Table2[6M Return vs Nifty]))/_xlfn.STDEV.P(Table2[6M Return vs Nifty])</f>
        <v>0.3441839760046107</v>
      </c>
      <c r="M95">
        <v>-4.17595828218895</v>
      </c>
      <c r="N95">
        <f>(Table2[[#This Row],[1W Return vs Nifty]]-AVERAGE(Table2[1W Return vs Nifty]))/_xlfn.STDEV.P(Table2[1W Return vs Nifty])</f>
        <v>-0.80426090388055238</v>
      </c>
      <c r="O95">
        <v>598.58000000000004</v>
      </c>
      <c r="P95">
        <v>585.70147999690596</v>
      </c>
      <c r="Q95">
        <v>471.35468726868999</v>
      </c>
      <c r="R95">
        <v>46.5058559913236</v>
      </c>
      <c r="S95" s="1">
        <f>(Table2[[#This Row],[Close Price]]-Table2[[#This Row],[20D EMA]])/Table2[[#This Row],[20D EMA]]</f>
        <v>-4.8113869491128924E-3</v>
      </c>
      <c r="T95" s="1">
        <f>(Table2[[#This Row],[Close Price]]-Table2[[#This Row],[50D EMA]])/Table2[[#This Row],[50D EMA]]</f>
        <v>1.7071017138537713E-2</v>
      </c>
      <c r="U95" s="1">
        <f>(Table2[[#This Row],[Close Price]]-Table2[[#This Row],[200D EMA]])/Table2[[#This Row],[200D EMA]]</f>
        <v>0.26380412901342071</v>
      </c>
      <c r="V95">
        <v>1.3038378178436101</v>
      </c>
      <c r="W95">
        <v>602</v>
      </c>
      <c r="X95">
        <v>611.75</v>
      </c>
      <c r="Y95">
        <v>586.85</v>
      </c>
      <c r="Z95">
        <v>650</v>
      </c>
      <c r="AA95">
        <v>586.85</v>
      </c>
      <c r="AB95">
        <v>678</v>
      </c>
      <c r="AC95" s="1">
        <f>(Table2[[#This Row],[Close Price]]/Table2[[#This Row],[Day Low]])-1</f>
        <v>-1.0465116279069653E-2</v>
      </c>
      <c r="AD95" s="1">
        <f>(Table2[[#This Row],[Day High]]/Table2[[#This Row],[Close Price]])-1</f>
        <v>2.6943092160483406E-2</v>
      </c>
      <c r="AE95" s="1">
        <f>(Table2[[#This Row],[Close Price]]/Table2[[#This Row],[Current Week Low]])-1</f>
        <v>1.5080514611911067E-2</v>
      </c>
      <c r="AF95" s="1">
        <f>(Table2[[#This Row],[Current Week High]]/Table2[[#This Row],[Close Price]])-1</f>
        <v>9.1153265066308498E-2</v>
      </c>
      <c r="AG95" s="1">
        <f>(Table2[[#This Row],[Close Price]]/Table2[[#This Row],[Current Month Low]])-1</f>
        <v>1.5080514611911067E-2</v>
      </c>
      <c r="AH95" s="1">
        <f>(Table2[[#This Row],[Current Month High]]/Table2[[#This Row],[Close Price]])-1</f>
        <v>0.13815679033070327</v>
      </c>
      <c r="AI95">
        <v>21.201947288903799</v>
      </c>
      <c r="AJ95">
        <v>184.19106684954301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-0.02</v>
      </c>
      <c r="AM95" t="s">
        <v>3113</v>
      </c>
      <c r="AN95">
        <v>9.35</v>
      </c>
      <c r="AO95" t="s">
        <v>3114</v>
      </c>
      <c r="AP95">
        <v>0.109708903909575</v>
      </c>
      <c r="AQ95">
        <f>(Table2[[#This Row],[Sharpe Ratio]]-AVERAGE(Table2[Sharpe Ratio]))/_xlfn.STDEV.P(Table2[Sharpe Ratio])</f>
        <v>0.57740374406538009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2.9937122491354899</v>
      </c>
      <c r="AS95">
        <f>_xlfn.RANK.AVG(Table2[[#This Row],[1Y Return vs Nifty Z-Score]],Table2[1Y Return vs Nifty Z-Score])</f>
        <v>34</v>
      </c>
      <c r="AT95">
        <f>_xlfn.RANK.AVG(Table2[[#This Row],[6M Return vs Nifty Z-Score]],Table2[6M Return vs Nifty Z-Score])</f>
        <v>219</v>
      </c>
      <c r="AU95">
        <f>_xlfn.RANK.AVG(Table2[[#This Row],[Sharpe Ratio Z-Score]],Table2[Sharpe Ratio Z-Score])</f>
        <v>201</v>
      </c>
      <c r="AV95">
        <f>(Table2[[#This Row],[Rank 1Y]]+Table2[[#This Row],[Rank 6M]]+Table2[[#This Row],[Rank Sharpe]])/3</f>
        <v>151.33333333333334</v>
      </c>
    </row>
    <row r="96" spans="1:48" x14ac:dyDescent="0.3">
      <c r="A96" t="s">
        <v>1444</v>
      </c>
      <c r="B96" t="s">
        <v>1445</v>
      </c>
      <c r="C96" t="s">
        <v>3075</v>
      </c>
      <c r="D96" t="s">
        <v>210</v>
      </c>
      <c r="E96">
        <v>7030.6526432999999</v>
      </c>
      <c r="F96">
        <v>489.45</v>
      </c>
      <c r="G96">
        <v>100.72413840574301</v>
      </c>
      <c r="H96">
        <f>(Table2[[#This Row],[1Y Return vs Nifty]]-AVERAGE(Table2[1Y Return vs Nifty]))/_xlfn.STDEV.P(Table2[1Y Return vs Nifty])</f>
        <v>1.0091784250623397</v>
      </c>
      <c r="I96">
        <v>-1.22101658544937</v>
      </c>
      <c r="J96">
        <f>(Table2[[#This Row],[1M Return vs Nifty]]-AVERAGE(Table2[1M Return vs Nifty]))/_xlfn.STDEV.P(Table2[1M Return vs Nifty])</f>
        <v>-8.2044676431233629E-2</v>
      </c>
      <c r="K96">
        <v>13.797377427092201</v>
      </c>
      <c r="L96">
        <f>(Table2[[#This Row],[6M Return vs Nifty]]-AVERAGE(Table2[6M Return vs Nifty]))/_xlfn.STDEV.P(Table2[6M Return vs Nifty])</f>
        <v>0.33443257851665337</v>
      </c>
      <c r="M96">
        <v>1.5122887297632199</v>
      </c>
      <c r="N96">
        <f>(Table2[[#This Row],[1W Return vs Nifty]]-AVERAGE(Table2[1W Return vs Nifty]))/_xlfn.STDEV.P(Table2[1W Return vs Nifty])</f>
        <v>0.35599325513048691</v>
      </c>
      <c r="O96">
        <v>485.41</v>
      </c>
      <c r="P96">
        <v>459.48177841024602</v>
      </c>
      <c r="Q96">
        <v>384.93892377866899</v>
      </c>
      <c r="R96">
        <v>51.359023061890802</v>
      </c>
      <c r="S96" s="1">
        <f>(Table2[[#This Row],[Close Price]]-Table2[[#This Row],[20D EMA]])/Table2[[#This Row],[20D EMA]]</f>
        <v>8.3228610865041172E-3</v>
      </c>
      <c r="T96" s="1">
        <f>(Table2[[#This Row],[Close Price]]-Table2[[#This Row],[50D EMA]])/Table2[[#This Row],[50D EMA]]</f>
        <v>6.5221784623191281E-2</v>
      </c>
      <c r="U96" s="1">
        <f>(Table2[[#This Row],[Close Price]]-Table2[[#This Row],[200D EMA]])/Table2[[#This Row],[200D EMA]]</f>
        <v>0.27150041153391508</v>
      </c>
      <c r="V96">
        <v>0.59260620455095603</v>
      </c>
      <c r="W96">
        <v>494.05</v>
      </c>
      <c r="X96">
        <v>505</v>
      </c>
      <c r="Y96">
        <v>459.15</v>
      </c>
      <c r="Z96">
        <v>499.7</v>
      </c>
      <c r="AA96">
        <v>459.15</v>
      </c>
      <c r="AB96">
        <v>505</v>
      </c>
      <c r="AC96" s="1">
        <f>(Table2[[#This Row],[Close Price]]/Table2[[#This Row],[Day Low]])-1</f>
        <v>-9.3107985021759765E-3</v>
      </c>
      <c r="AD96" s="1">
        <f>(Table2[[#This Row],[Day High]]/Table2[[#This Row],[Close Price]])-1</f>
        <v>3.1770354479517815E-2</v>
      </c>
      <c r="AE96" s="1">
        <f>(Table2[[#This Row],[Close Price]]/Table2[[#This Row],[Current Week Low]])-1</f>
        <v>6.5991506043776571E-2</v>
      </c>
      <c r="AF96" s="1">
        <f>(Table2[[#This Row],[Current Week High]]/Table2[[#This Row],[Close Price]])-1</f>
        <v>2.0941873531514998E-2</v>
      </c>
      <c r="AG96" s="1">
        <f>(Table2[[#This Row],[Close Price]]/Table2[[#This Row],[Current Month Low]])-1</f>
        <v>6.5991506043776571E-2</v>
      </c>
      <c r="AH96" s="1">
        <f>(Table2[[#This Row],[Current Month High]]/Table2[[#This Row],[Close Price]])-1</f>
        <v>3.1770354479517815E-2</v>
      </c>
      <c r="AI96">
        <v>6.5175196649300302</v>
      </c>
      <c r="AJ96">
        <v>125.552995391705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0.23</v>
      </c>
      <c r="AM96" t="s">
        <v>3114</v>
      </c>
      <c r="AN96">
        <v>3.21</v>
      </c>
      <c r="AO96" t="s">
        <v>3114</v>
      </c>
      <c r="AP96">
        <v>0.13372331583963301</v>
      </c>
      <c r="AQ96">
        <f>(Table2[[#This Row],[Sharpe Ratio]]-AVERAGE(Table2[Sharpe Ratio]))/_xlfn.STDEV.P(Table2[Sharpe Ratio])</f>
        <v>0.85741049120745394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2.4749700734857001</v>
      </c>
      <c r="AS96">
        <f>_xlfn.RANK.AVG(Table2[[#This Row],[1Y Return vs Nifty Z-Score]],Table2[1Y Return vs Nifty Z-Score])</f>
        <v>97</v>
      </c>
      <c r="AT96">
        <f>_xlfn.RANK.AVG(Table2[[#This Row],[6M Return vs Nifty Z-Score]],Table2[6M Return vs Nifty Z-Score])</f>
        <v>223</v>
      </c>
      <c r="AU96">
        <f>_xlfn.RANK.AVG(Table2[[#This Row],[Sharpe Ratio Z-Score]],Table2[Sharpe Ratio Z-Score])</f>
        <v>140</v>
      </c>
      <c r="AV96">
        <f>(Table2[[#This Row],[Rank 1Y]]+Table2[[#This Row],[Rank 6M]]+Table2[[#This Row],[Rank Sharpe]])/3</f>
        <v>153.33333333333334</v>
      </c>
    </row>
    <row r="97" spans="1:48" x14ac:dyDescent="0.3">
      <c r="A97" t="s">
        <v>530</v>
      </c>
      <c r="B97" t="s">
        <v>531</v>
      </c>
      <c r="C97" t="s">
        <v>3080</v>
      </c>
      <c r="D97" t="s">
        <v>532</v>
      </c>
      <c r="E97">
        <v>37297.688739780002</v>
      </c>
      <c r="F97">
        <v>4133.1000000000004</v>
      </c>
      <c r="G97">
        <v>47.457794718951</v>
      </c>
      <c r="H97">
        <f>(Table2[[#This Row],[1Y Return vs Nifty]]-AVERAGE(Table2[1Y Return vs Nifty]))/_xlfn.STDEV.P(Table2[1Y Return vs Nifty])</f>
        <v>0.19843380807864075</v>
      </c>
      <c r="I97">
        <v>-11.4205437429725</v>
      </c>
      <c r="J97">
        <f>(Table2[[#This Row],[1M Return vs Nifty]]-AVERAGE(Table2[1M Return vs Nifty]))/_xlfn.STDEV.P(Table2[1M Return vs Nifty])</f>
        <v>-1.0729152998877944</v>
      </c>
      <c r="K97">
        <v>16.978759667302899</v>
      </c>
      <c r="L97">
        <f>(Table2[[#This Row],[6M Return vs Nifty]]-AVERAGE(Table2[6M Return vs Nifty]))/_xlfn.STDEV.P(Table2[6M Return vs Nifty])</f>
        <v>0.4464274688080816</v>
      </c>
      <c r="M97">
        <v>-1.2120443555671501</v>
      </c>
      <c r="N97">
        <f>(Table2[[#This Row],[1W Return vs Nifty]]-AVERAGE(Table2[1W Return vs Nifty]))/_xlfn.STDEV.P(Table2[1W Return vs Nifty])</f>
        <v>-0.1996997002113261</v>
      </c>
      <c r="O97">
        <v>4254.24</v>
      </c>
      <c r="P97">
        <v>4267.2894703328602</v>
      </c>
      <c r="Q97">
        <v>3639.9921190968998</v>
      </c>
      <c r="R97">
        <v>41.687881759105302</v>
      </c>
      <c r="S97" s="1">
        <f>(Table2[[#This Row],[Close Price]]-Table2[[#This Row],[20D EMA]])/Table2[[#This Row],[20D EMA]]</f>
        <v>-2.8475121290759201E-2</v>
      </c>
      <c r="T97" s="1">
        <f>(Table2[[#This Row],[Close Price]]-Table2[[#This Row],[50D EMA]])/Table2[[#This Row],[50D EMA]]</f>
        <v>-3.1446066939160029E-2</v>
      </c>
      <c r="U97" s="1">
        <f>(Table2[[#This Row],[Close Price]]-Table2[[#This Row],[200D EMA]])/Table2[[#This Row],[200D EMA]]</f>
        <v>0.13546949135303157</v>
      </c>
      <c r="V97">
        <v>0.82572553517517799</v>
      </c>
      <c r="W97">
        <v>4163</v>
      </c>
      <c r="X97">
        <v>4230</v>
      </c>
      <c r="Y97">
        <v>3950.05</v>
      </c>
      <c r="Z97">
        <v>4177.3999999999996</v>
      </c>
      <c r="AA97">
        <v>3950.05</v>
      </c>
      <c r="AB97">
        <v>4386.8500000000004</v>
      </c>
      <c r="AC97" s="1">
        <f>(Table2[[#This Row],[Close Price]]/Table2[[#This Row],[Day Low]])-1</f>
        <v>-7.1823204419888542E-3</v>
      </c>
      <c r="AD97" s="1">
        <f>(Table2[[#This Row],[Day High]]/Table2[[#This Row],[Close Price]])-1</f>
        <v>2.3444871887928986E-2</v>
      </c>
      <c r="AE97" s="1">
        <f>(Table2[[#This Row],[Close Price]]/Table2[[#This Row],[Current Week Low]])-1</f>
        <v>4.6341185554613196E-2</v>
      </c>
      <c r="AF97" s="1">
        <f>(Table2[[#This Row],[Current Week High]]/Table2[[#This Row],[Close Price]])-1</f>
        <v>1.0718347003459749E-2</v>
      </c>
      <c r="AG97" s="1">
        <f>(Table2[[#This Row],[Close Price]]/Table2[[#This Row],[Current Month Low]])-1</f>
        <v>4.6341185554613196E-2</v>
      </c>
      <c r="AH97" s="1">
        <f>(Table2[[#This Row],[Current Month High]]/Table2[[#This Row],[Close Price]])-1</f>
        <v>6.1394594856161167E-2</v>
      </c>
      <c r="AI97">
        <v>21.935109240037701</v>
      </c>
      <c r="AJ97">
        <v>85.924426450742203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-0.08</v>
      </c>
      <c r="AM97" t="s">
        <v>3113</v>
      </c>
      <c r="AN97">
        <v>-1.06</v>
      </c>
      <c r="AO97" t="s">
        <v>3113</v>
      </c>
      <c r="AP97">
        <v>0.22266604410879301</v>
      </c>
      <c r="AQ97">
        <f>(Table2[[#This Row],[Sharpe Ratio]]-AVERAGE(Table2[Sharpe Ratio]))/_xlfn.STDEV.P(Table2[Sharpe Ratio])</f>
        <v>1.8944779029401841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245</v>
      </c>
      <c r="AT97">
        <f>_xlfn.RANK.AVG(Table2[[#This Row],[6M Return vs Nifty Z-Score]],Table2[6M Return vs Nifty Z-Score])</f>
        <v>196</v>
      </c>
      <c r="AU97">
        <f>_xlfn.RANK.AVG(Table2[[#This Row],[Sharpe Ratio Z-Score]],Table2[Sharpe Ratio Z-Score])</f>
        <v>20</v>
      </c>
      <c r="AV97">
        <f>(Table2[[#This Row],[Rank 1Y]]+Table2[[#This Row],[Rank 6M]]+Table2[[#This Row],[Rank Sharpe]])/3</f>
        <v>153.66666666666666</v>
      </c>
    </row>
    <row r="98" spans="1:48" x14ac:dyDescent="0.3">
      <c r="A98" t="s">
        <v>979</v>
      </c>
      <c r="B98" t="s">
        <v>980</v>
      </c>
      <c r="C98" t="s">
        <v>3068</v>
      </c>
      <c r="D98" t="s">
        <v>309</v>
      </c>
      <c r="E98">
        <v>14189.339285354999</v>
      </c>
      <c r="F98">
        <v>1014.45</v>
      </c>
      <c r="G98">
        <v>108.777670711487</v>
      </c>
      <c r="H98">
        <f>(Table2[[#This Row],[1Y Return vs Nifty]]-AVERAGE(Table2[1Y Return vs Nifty]))/_xlfn.STDEV.P(Table2[1Y Return vs Nifty])</f>
        <v>1.1317578535092989</v>
      </c>
      <c r="I98">
        <v>5.6921162963233796</v>
      </c>
      <c r="J98">
        <f>(Table2[[#This Row],[1M Return vs Nifty]]-AVERAGE(Table2[1M Return vs Nifty]))/_xlfn.STDEV.P(Table2[1M Return vs Nifty])</f>
        <v>0.58955707361143062</v>
      </c>
      <c r="K98">
        <v>14.7378604446103</v>
      </c>
      <c r="L98">
        <f>(Table2[[#This Row],[6M Return vs Nifty]]-AVERAGE(Table2[6M Return vs Nifty]))/_xlfn.STDEV.P(Table2[6M Return vs Nifty])</f>
        <v>0.36754060654189152</v>
      </c>
      <c r="M98">
        <v>-2.6025838991327501</v>
      </c>
      <c r="N98">
        <f>(Table2[[#This Row],[1W Return vs Nifty]]-AVERAGE(Table2[1W Return vs Nifty]))/_xlfn.STDEV.P(Table2[1W Return vs Nifty])</f>
        <v>-0.48333353068691193</v>
      </c>
      <c r="O98">
        <v>1010.02</v>
      </c>
      <c r="P98">
        <v>980.80514295421301</v>
      </c>
      <c r="Q98">
        <v>813.10197434417398</v>
      </c>
      <c r="R98">
        <v>51.074871573559697</v>
      </c>
      <c r="S98" s="1">
        <f>(Table2[[#This Row],[Close Price]]-Table2[[#This Row],[20D EMA]])/Table2[[#This Row],[20D EMA]]</f>
        <v>4.3860517613513233E-3</v>
      </c>
      <c r="T98" s="1">
        <f>(Table2[[#This Row],[Close Price]]-Table2[[#This Row],[50D EMA]])/Table2[[#This Row],[50D EMA]]</f>
        <v>3.4303304063483767E-2</v>
      </c>
      <c r="U98" s="1">
        <f>(Table2[[#This Row],[Close Price]]-Table2[[#This Row],[200D EMA]])/Table2[[#This Row],[200D EMA]]</f>
        <v>0.2476294880703345</v>
      </c>
      <c r="V98">
        <v>0.89858223558050099</v>
      </c>
      <c r="W98">
        <v>1021.55</v>
      </c>
      <c r="X98">
        <v>1054.55</v>
      </c>
      <c r="Y98">
        <v>940.05</v>
      </c>
      <c r="Z98">
        <v>1024.75</v>
      </c>
      <c r="AA98">
        <v>940.05</v>
      </c>
      <c r="AB98">
        <v>1082.5</v>
      </c>
      <c r="AC98" s="1">
        <f>(Table2[[#This Row],[Close Price]]/Table2[[#This Row],[Day Low]])-1</f>
        <v>-6.9502227007977035E-3</v>
      </c>
      <c r="AD98" s="1">
        <f>(Table2[[#This Row],[Day High]]/Table2[[#This Row],[Close Price]])-1</f>
        <v>3.9528808714081487E-2</v>
      </c>
      <c r="AE98" s="1">
        <f>(Table2[[#This Row],[Close Price]]/Table2[[#This Row],[Current Week Low]])-1</f>
        <v>7.9144726344343441E-2</v>
      </c>
      <c r="AF98" s="1">
        <f>(Table2[[#This Row],[Current Week High]]/Table2[[#This Row],[Close Price]])-1</f>
        <v>1.0153285031297754E-2</v>
      </c>
      <c r="AG98" s="1">
        <f>(Table2[[#This Row],[Close Price]]/Table2[[#This Row],[Current Month Low]])-1</f>
        <v>7.9144726344343441E-2</v>
      </c>
      <c r="AH98" s="1">
        <f>(Table2[[#This Row],[Current Month High]]/Table2[[#This Row],[Close Price]])-1</f>
        <v>6.708068411454482E-2</v>
      </c>
      <c r="AI98">
        <v>14.047020553009</v>
      </c>
      <c r="AJ98">
        <v>151.708951057626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-7.0000000000000007E-2</v>
      </c>
      <c r="AM98" t="s">
        <v>3113</v>
      </c>
      <c r="AN98">
        <v>-4.0999999999999996</v>
      </c>
      <c r="AO98" t="s">
        <v>3113</v>
      </c>
      <c r="AP98">
        <v>0.12853420448042699</v>
      </c>
      <c r="AQ98">
        <f>(Table2[[#This Row],[Sharpe Ratio]]-AVERAGE(Table2[Sharpe Ratio]))/_xlfn.STDEV.P(Table2[Sharpe Ratio])</f>
        <v>0.79690573279483545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2.4024277357705448</v>
      </c>
      <c r="AS98">
        <f>_xlfn.RANK.AVG(Table2[[#This Row],[1Y Return vs Nifty Z-Score]],Table2[1Y Return vs Nifty Z-Score])</f>
        <v>87</v>
      </c>
      <c r="AT98">
        <f>_xlfn.RANK.AVG(Table2[[#This Row],[6M Return vs Nifty Z-Score]],Table2[6M Return vs Nifty Z-Score])</f>
        <v>216</v>
      </c>
      <c r="AU98">
        <f>_xlfn.RANK.AVG(Table2[[#This Row],[Sharpe Ratio Z-Score]],Table2[Sharpe Ratio Z-Score])</f>
        <v>161</v>
      </c>
      <c r="AV98">
        <f>(Table2[[#This Row],[Rank 1Y]]+Table2[[#This Row],[Rank 6M]]+Table2[[#This Row],[Rank Sharpe]])/3</f>
        <v>154.66666666666666</v>
      </c>
    </row>
    <row r="99" spans="1:48" x14ac:dyDescent="0.3">
      <c r="A99" t="s">
        <v>1370</v>
      </c>
      <c r="B99" t="s">
        <v>1371</v>
      </c>
      <c r="C99" t="s">
        <v>3080</v>
      </c>
      <c r="D99" t="s">
        <v>708</v>
      </c>
      <c r="E99">
        <v>7829.4851958749996</v>
      </c>
      <c r="F99">
        <v>243.25</v>
      </c>
      <c r="G99">
        <v>90.054457171038607</v>
      </c>
      <c r="H99">
        <f>(Table2[[#This Row],[1Y Return vs Nifty]]-AVERAGE(Table2[1Y Return vs Nifty]))/_xlfn.STDEV.P(Table2[1Y Return vs Nifty])</f>
        <v>0.84677969394549868</v>
      </c>
      <c r="I99">
        <v>-9.0706848439786807</v>
      </c>
      <c r="J99">
        <f>(Table2[[#This Row],[1M Return vs Nifty]]-AVERAGE(Table2[1M Return vs Nifty]))/_xlfn.STDEV.P(Table2[1M Return vs Nifty])</f>
        <v>-0.84462960425497968</v>
      </c>
      <c r="K99">
        <v>7.7860452135144502</v>
      </c>
      <c r="L99">
        <f>(Table2[[#This Row],[6M Return vs Nifty]]-AVERAGE(Table2[6M Return vs Nifty]))/_xlfn.STDEV.P(Table2[6M Return vs Nifty])</f>
        <v>0.12281434438695599</v>
      </c>
      <c r="M99">
        <v>-2.3801002940232601</v>
      </c>
      <c r="N99">
        <f>(Table2[[#This Row],[1W Return vs Nifty]]-AVERAGE(Table2[1W Return vs Nifty]))/_xlfn.STDEV.P(Table2[1W Return vs Nifty])</f>
        <v>-0.43795267299953378</v>
      </c>
      <c r="O99">
        <v>258.60000000000002</v>
      </c>
      <c r="P99">
        <v>243.15021317839901</v>
      </c>
      <c r="Q99">
        <v>190.877081054435</v>
      </c>
      <c r="R99">
        <v>35.679792459109798</v>
      </c>
      <c r="S99" s="1">
        <f>(Table2[[#This Row],[Close Price]]-Table2[[#This Row],[20D EMA]])/Table2[[#This Row],[20D EMA]]</f>
        <v>-5.9358081979891807E-2</v>
      </c>
      <c r="T99" s="1">
        <f>(Table2[[#This Row],[Close Price]]-Table2[[#This Row],[50D EMA]])/Table2[[#This Row],[50D EMA]]</f>
        <v>4.1039166816511413E-4</v>
      </c>
      <c r="U99" s="1">
        <f>(Table2[[#This Row],[Close Price]]-Table2[[#This Row],[200D EMA]])/Table2[[#This Row],[200D EMA]]</f>
        <v>0.27438034286907975</v>
      </c>
      <c r="V99">
        <v>0.66530140544939698</v>
      </c>
      <c r="W99">
        <v>245.2</v>
      </c>
      <c r="X99">
        <v>250.95</v>
      </c>
      <c r="Y99">
        <v>237</v>
      </c>
      <c r="Z99">
        <v>256.75</v>
      </c>
      <c r="AA99">
        <v>237</v>
      </c>
      <c r="AB99">
        <v>272.45</v>
      </c>
      <c r="AC99" s="1">
        <f>(Table2[[#This Row],[Close Price]]/Table2[[#This Row],[Day Low]])-1</f>
        <v>-7.9526916802609149E-3</v>
      </c>
      <c r="AD99" s="1">
        <f>(Table2[[#This Row],[Day High]]/Table2[[#This Row],[Close Price]])-1</f>
        <v>3.1654676258992653E-2</v>
      </c>
      <c r="AE99" s="1">
        <f>(Table2[[#This Row],[Close Price]]/Table2[[#This Row],[Current Week Low]])-1</f>
        <v>2.6371308016877704E-2</v>
      </c>
      <c r="AF99" s="1">
        <f>(Table2[[#This Row],[Current Week High]]/Table2[[#This Row],[Close Price]])-1</f>
        <v>5.549845837615619E-2</v>
      </c>
      <c r="AG99" s="1">
        <f>(Table2[[#This Row],[Close Price]]/Table2[[#This Row],[Current Month Low]])-1</f>
        <v>2.6371308016877704E-2</v>
      </c>
      <c r="AH99" s="1">
        <f>(Table2[[#This Row],[Current Month High]]/Table2[[#This Row],[Close Price]])-1</f>
        <v>0.12004110996916739</v>
      </c>
      <c r="AI99">
        <v>21.886947584789301</v>
      </c>
      <c r="AJ99">
        <v>125.231481481481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0.15</v>
      </c>
      <c r="AM99" t="s">
        <v>3114</v>
      </c>
      <c r="AN99">
        <v>-8.51</v>
      </c>
      <c r="AO99" t="s">
        <v>3113</v>
      </c>
      <c r="AP99">
        <v>0.17762389092848399</v>
      </c>
      <c r="AQ99">
        <f>(Table2[[#This Row],[Sharpe Ratio]]-AVERAGE(Table2[Sharpe Ratio]))/_xlfn.STDEV.P(Table2[Sharpe Ratio])</f>
        <v>1.3692888276038357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1.0563005886817769</v>
      </c>
      <c r="AS99">
        <f>_xlfn.RANK.AVG(Table2[[#This Row],[1Y Return vs Nifty Z-Score]],Table2[1Y Return vs Nifty Z-Score])</f>
        <v>111</v>
      </c>
      <c r="AT99">
        <f>_xlfn.RANK.AVG(Table2[[#This Row],[6M Return vs Nifty Z-Score]],Table2[6M Return vs Nifty Z-Score])</f>
        <v>285</v>
      </c>
      <c r="AU99">
        <f>_xlfn.RANK.AVG(Table2[[#This Row],[Sharpe Ratio Z-Score]],Table2[Sharpe Ratio Z-Score])</f>
        <v>68</v>
      </c>
      <c r="AV99">
        <f>(Table2[[#This Row],[Rank 1Y]]+Table2[[#This Row],[Rank 6M]]+Table2[[#This Row],[Rank Sharpe]])/3</f>
        <v>154.66666666666666</v>
      </c>
    </row>
    <row r="100" spans="1:48" x14ac:dyDescent="0.3">
      <c r="A100" t="s">
        <v>58</v>
      </c>
      <c r="B100" t="s">
        <v>59</v>
      </c>
      <c r="C100" t="s">
        <v>3074</v>
      </c>
      <c r="D100" t="s">
        <v>60</v>
      </c>
      <c r="E100">
        <v>395333.07828317903</v>
      </c>
      <c r="F100">
        <v>407.7</v>
      </c>
      <c r="G100">
        <v>64.176003856250404</v>
      </c>
      <c r="H100">
        <f>(Table2[[#This Row],[1Y Return vs Nifty]]-AVERAGE(Table2[1Y Return vs Nifty]))/_xlfn.STDEV.P(Table2[1Y Return vs Nifty])</f>
        <v>0.45289463879329139</v>
      </c>
      <c r="I100">
        <v>10.1903113261715</v>
      </c>
      <c r="J100">
        <f>(Table2[[#This Row],[1M Return vs Nifty]]-AVERAGE(Table2[1M Return vs Nifty]))/_xlfn.STDEV.P(Table2[1M Return vs Nifty])</f>
        <v>1.0265507934984599</v>
      </c>
      <c r="K100">
        <v>12.163036330249399</v>
      </c>
      <c r="L100">
        <f>(Table2[[#This Row],[6M Return vs Nifty]]-AVERAGE(Table2[6M Return vs Nifty]))/_xlfn.STDEV.P(Table2[6M Return vs Nifty])</f>
        <v>0.2768985137550547</v>
      </c>
      <c r="M100">
        <v>2.8702363975199701</v>
      </c>
      <c r="N100">
        <f>(Table2[[#This Row],[1W Return vs Nifty]]-AVERAGE(Table2[1W Return vs Nifty]))/_xlfn.STDEV.P(Table2[1W Return vs Nifty])</f>
        <v>0.63297919226077104</v>
      </c>
      <c r="O100">
        <v>399.42</v>
      </c>
      <c r="P100">
        <v>383.37390104944097</v>
      </c>
      <c r="Q100">
        <v>332.09062264938802</v>
      </c>
      <c r="R100">
        <v>54.228830132227998</v>
      </c>
      <c r="S100" s="1">
        <f>(Table2[[#This Row],[Close Price]]-Table2[[#This Row],[20D EMA]])/Table2[[#This Row],[20D EMA]]</f>
        <v>2.0730058584948106E-2</v>
      </c>
      <c r="T100" s="1">
        <f>(Table2[[#This Row],[Close Price]]-Table2[[#This Row],[50D EMA]])/Table2[[#This Row],[50D EMA]]</f>
        <v>6.3452673444825483E-2</v>
      </c>
      <c r="U100" s="1">
        <f>(Table2[[#This Row],[Close Price]]-Table2[[#This Row],[200D EMA]])/Table2[[#This Row],[200D EMA]]</f>
        <v>0.2276769417558599</v>
      </c>
      <c r="V100">
        <v>1.2984065425803699</v>
      </c>
      <c r="W100">
        <v>411.6</v>
      </c>
      <c r="X100">
        <v>416.35</v>
      </c>
      <c r="Y100">
        <v>404.65</v>
      </c>
      <c r="Z100">
        <v>424.95</v>
      </c>
      <c r="AA100">
        <v>404.65</v>
      </c>
      <c r="AB100">
        <v>426.3</v>
      </c>
      <c r="AC100" s="1">
        <f>(Table2[[#This Row],[Close Price]]/Table2[[#This Row],[Day Low]])-1</f>
        <v>-9.475218658892226E-3</v>
      </c>
      <c r="AD100" s="1">
        <f>(Table2[[#This Row],[Day High]]/Table2[[#This Row],[Close Price]])-1</f>
        <v>2.1216580819229947E-2</v>
      </c>
      <c r="AE100" s="1">
        <f>(Table2[[#This Row],[Close Price]]/Table2[[#This Row],[Current Week Low]])-1</f>
        <v>7.5373779809713159E-3</v>
      </c>
      <c r="AF100" s="1">
        <f>(Table2[[#This Row],[Current Week High]]/Table2[[#This Row],[Close Price]])-1</f>
        <v>4.2310522442972731E-2</v>
      </c>
      <c r="AG100" s="1">
        <f>(Table2[[#This Row],[Close Price]]/Table2[[#This Row],[Current Month Low]])-1</f>
        <v>7.5373779809713159E-3</v>
      </c>
      <c r="AH100" s="1">
        <f>(Table2[[#This Row],[Current Month High]]/Table2[[#This Row],[Close Price]])-1</f>
        <v>4.5621780721118554E-2</v>
      </c>
      <c r="AI100">
        <v>4.5621780721118501</v>
      </c>
      <c r="AJ100">
        <v>92.492917847025495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0.05</v>
      </c>
      <c r="AM100" t="s">
        <v>3114</v>
      </c>
      <c r="AN100">
        <v>6.6</v>
      </c>
      <c r="AO100" t="s">
        <v>3114</v>
      </c>
      <c r="AP100">
        <v>0.188804872362903</v>
      </c>
      <c r="AQ100">
        <f>(Table2[[#This Row],[Sharpe Ratio]]-AVERAGE(Table2[Sharpe Ratio]))/_xlfn.STDEV.P(Table2[Sharpe Ratio])</f>
        <v>1.4996584677360154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3.888981606043592</v>
      </c>
      <c r="AS100">
        <f>_xlfn.RANK.AVG(Table2[[#This Row],[1Y Return vs Nifty Z-Score]],Table2[1Y Return vs Nifty Z-Score])</f>
        <v>178</v>
      </c>
      <c r="AT100">
        <f>_xlfn.RANK.AVG(Table2[[#This Row],[6M Return vs Nifty Z-Score]],Table2[6M Return vs Nifty Z-Score])</f>
        <v>240</v>
      </c>
      <c r="AU100">
        <f>_xlfn.RANK.AVG(Table2[[#This Row],[Sharpe Ratio Z-Score]],Table2[Sharpe Ratio Z-Score])</f>
        <v>49</v>
      </c>
      <c r="AV100">
        <f>(Table2[[#This Row],[Rank 1Y]]+Table2[[#This Row],[Rank 6M]]+Table2[[#This Row],[Rank Sharpe]])/3</f>
        <v>155.66666666666666</v>
      </c>
    </row>
    <row r="101" spans="1:48" x14ac:dyDescent="0.3">
      <c r="A101" t="s">
        <v>959</v>
      </c>
      <c r="B101" t="s">
        <v>960</v>
      </c>
      <c r="C101" t="s">
        <v>3069</v>
      </c>
      <c r="D101" t="s">
        <v>251</v>
      </c>
      <c r="E101">
        <v>14879.580680235</v>
      </c>
      <c r="F101">
        <v>3584.55</v>
      </c>
      <c r="G101">
        <v>152.62213136105399</v>
      </c>
      <c r="H101">
        <f>(Table2[[#This Row],[1Y Return vs Nifty]]-AVERAGE(Table2[1Y Return vs Nifty]))/_xlfn.STDEV.P(Table2[1Y Return vs Nifty])</f>
        <v>1.7990959509992577</v>
      </c>
      <c r="I101">
        <v>-10.1041108464772</v>
      </c>
      <c r="J101">
        <f>(Table2[[#This Row],[1M Return vs Nifty]]-AVERAGE(Table2[1M Return vs Nifty]))/_xlfn.STDEV.P(Table2[1M Return vs Nifty])</f>
        <v>-0.94502557865430636</v>
      </c>
      <c r="K101">
        <v>-5.5719184675514803</v>
      </c>
      <c r="L101">
        <f>(Table2[[#This Row],[6M Return vs Nifty]]-AVERAGE(Table2[6M Return vs Nifty]))/_xlfn.STDEV.P(Table2[6M Return vs Nifty])</f>
        <v>-0.34742895365785303</v>
      </c>
      <c r="M101">
        <v>-1.3194482284362199</v>
      </c>
      <c r="N101">
        <f>(Table2[[#This Row],[1W Return vs Nifty]]-AVERAGE(Table2[1W Return vs Nifty]))/_xlfn.STDEV.P(Table2[1W Return vs Nifty])</f>
        <v>-0.22160729141269059</v>
      </c>
      <c r="O101">
        <v>3741.57</v>
      </c>
      <c r="P101">
        <v>3830.9090544262899</v>
      </c>
      <c r="Q101">
        <v>3298.61528344311</v>
      </c>
      <c r="R101">
        <v>23.943783401926702</v>
      </c>
      <c r="S101" s="1">
        <f>(Table2[[#This Row],[Close Price]]-Table2[[#This Row],[20D EMA]])/Table2[[#This Row],[20D EMA]]</f>
        <v>-4.196634033306873E-2</v>
      </c>
      <c r="T101" s="1">
        <f>(Table2[[#This Row],[Close Price]]-Table2[[#This Row],[50D EMA]])/Table2[[#This Row],[50D EMA]]</f>
        <v>-6.4308249276145771E-2</v>
      </c>
      <c r="U101" s="1">
        <f>(Table2[[#This Row],[Close Price]]-Table2[[#This Row],[200D EMA]])/Table2[[#This Row],[200D EMA]]</f>
        <v>8.6683257060044358E-2</v>
      </c>
      <c r="V101">
        <v>0.68500342565952699</v>
      </c>
      <c r="W101">
        <v>3599.95</v>
      </c>
      <c r="X101">
        <v>3660</v>
      </c>
      <c r="Y101">
        <v>3563</v>
      </c>
      <c r="Z101">
        <v>3741</v>
      </c>
      <c r="AA101">
        <v>3563</v>
      </c>
      <c r="AB101">
        <v>3772.95</v>
      </c>
      <c r="AC101" s="1">
        <f>(Table2[[#This Row],[Close Price]]/Table2[[#This Row],[Day Low]])-1</f>
        <v>-4.2778371921831093E-3</v>
      </c>
      <c r="AD101" s="1">
        <f>(Table2[[#This Row],[Day High]]/Table2[[#This Row],[Close Price]])-1</f>
        <v>2.1048667196719162E-2</v>
      </c>
      <c r="AE101" s="1">
        <f>(Table2[[#This Row],[Close Price]]/Table2[[#This Row],[Current Week Low]])-1</f>
        <v>6.048273926466452E-3</v>
      </c>
      <c r="AF101" s="1">
        <f>(Table2[[#This Row],[Current Week High]]/Table2[[#This Row],[Close Price]])-1</f>
        <v>4.3645645896974505E-2</v>
      </c>
      <c r="AG101" s="1">
        <f>(Table2[[#This Row],[Close Price]]/Table2[[#This Row],[Current Month Low]])-1</f>
        <v>6.048273926466452E-3</v>
      </c>
      <c r="AH101" s="1">
        <f>(Table2[[#This Row],[Current Month High]]/Table2[[#This Row],[Close Price]])-1</f>
        <v>5.2558898606519522E-2</v>
      </c>
      <c r="AI101">
        <v>19.957874768101899</v>
      </c>
      <c r="AJ101">
        <v>178.95330739299601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-0.15</v>
      </c>
      <c r="AM101" t="s">
        <v>3113</v>
      </c>
      <c r="AN101">
        <v>-5.07</v>
      </c>
      <c r="AO101" t="s">
        <v>3113</v>
      </c>
      <c r="AP101">
        <v>0.26649325368467602</v>
      </c>
      <c r="AQ101">
        <f>(Table2[[#This Row],[Sharpe Ratio]]-AVERAGE(Table2[Sharpe Ratio]))/_xlfn.STDEV.P(Table2[Sharpe Ratio])</f>
        <v>2.4055008014146049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39</v>
      </c>
      <c r="AT101">
        <f>_xlfn.RANK.AVG(Table2[[#This Row],[6M Return vs Nifty Z-Score]],Table2[6M Return vs Nifty Z-Score])</f>
        <v>424</v>
      </c>
      <c r="AU101">
        <f>_xlfn.RANK.AVG(Table2[[#This Row],[Sharpe Ratio Z-Score]],Table2[Sharpe Ratio Z-Score])</f>
        <v>6</v>
      </c>
      <c r="AV101">
        <f>(Table2[[#This Row],[Rank 1Y]]+Table2[[#This Row],[Rank 6M]]+Table2[[#This Row],[Rank Sharpe]])/3</f>
        <v>156.33333333333334</v>
      </c>
    </row>
    <row r="102" spans="1:48" x14ac:dyDescent="0.3">
      <c r="A102" t="s">
        <v>1542</v>
      </c>
      <c r="B102" t="s">
        <v>1543</v>
      </c>
      <c r="C102" t="s">
        <v>3080</v>
      </c>
      <c r="D102" t="s">
        <v>153</v>
      </c>
      <c r="E102">
        <v>6174.1849430350003</v>
      </c>
      <c r="F102">
        <v>395.35</v>
      </c>
      <c r="G102">
        <v>31.992639251477499</v>
      </c>
      <c r="H102">
        <f>(Table2[[#This Row],[1Y Return vs Nifty]]-AVERAGE(Table2[1Y Return vs Nifty]))/_xlfn.STDEV.P(Table2[1Y Return vs Nifty])</f>
        <v>-3.6954819678424032E-2</v>
      </c>
      <c r="I102">
        <v>-1.3207489123552301</v>
      </c>
      <c r="J102">
        <f>(Table2[[#This Row],[1M Return vs Nifty]]-AVERAGE(Table2[1M Return vs Nifty]))/_xlfn.STDEV.P(Table2[1M Return vs Nifty])</f>
        <v>-9.1733540573047556E-2</v>
      </c>
      <c r="K102">
        <v>24.8827806130756</v>
      </c>
      <c r="L102">
        <f>(Table2[[#This Row],[6M Return vs Nifty]]-AVERAGE(Table2[6M Return vs Nifty]))/_xlfn.STDEV.P(Table2[6M Return vs Nifty])</f>
        <v>0.72467443564358458</v>
      </c>
      <c r="M102">
        <v>-0.27211212834280601</v>
      </c>
      <c r="N102">
        <f>(Table2[[#This Row],[1W Return vs Nifty]]-AVERAGE(Table2[1W Return vs Nifty]))/_xlfn.STDEV.P(Table2[1W Return vs Nifty])</f>
        <v>-7.9780197825289126E-3</v>
      </c>
      <c r="O102">
        <v>394.61</v>
      </c>
      <c r="P102">
        <v>376.40190085120003</v>
      </c>
      <c r="Q102">
        <v>316.054199867335</v>
      </c>
      <c r="R102">
        <v>48.749373099808501</v>
      </c>
      <c r="S102" s="1">
        <f>(Table2[[#This Row],[Close Price]]-Table2[[#This Row],[20D EMA]])/Table2[[#This Row],[20D EMA]]</f>
        <v>1.8752692531867137E-3</v>
      </c>
      <c r="T102" s="1">
        <f>(Table2[[#This Row],[Close Price]]-Table2[[#This Row],[50D EMA]])/Table2[[#This Row],[50D EMA]]</f>
        <v>5.0340072953804237E-2</v>
      </c>
      <c r="U102" s="1">
        <f>(Table2[[#This Row],[Close Price]]-Table2[[#This Row],[200D EMA]])/Table2[[#This Row],[200D EMA]]</f>
        <v>0.25089304355376307</v>
      </c>
      <c r="V102">
        <v>0.71073025367727805</v>
      </c>
      <c r="W102">
        <v>397.15</v>
      </c>
      <c r="X102">
        <v>414.8</v>
      </c>
      <c r="Y102">
        <v>383</v>
      </c>
      <c r="Z102">
        <v>405</v>
      </c>
      <c r="AA102">
        <v>383</v>
      </c>
      <c r="AB102">
        <v>420</v>
      </c>
      <c r="AC102" s="1">
        <f>(Table2[[#This Row],[Close Price]]/Table2[[#This Row],[Day Low]])-1</f>
        <v>-4.532292584665587E-3</v>
      </c>
      <c r="AD102" s="1">
        <f>(Table2[[#This Row],[Day High]]/Table2[[#This Row],[Close Price]])-1</f>
        <v>4.9196914126723224E-2</v>
      </c>
      <c r="AE102" s="1">
        <f>(Table2[[#This Row],[Close Price]]/Table2[[#This Row],[Current Week Low]])-1</f>
        <v>3.2245430809399567E-2</v>
      </c>
      <c r="AF102" s="1">
        <f>(Table2[[#This Row],[Current Week High]]/Table2[[#This Row],[Close Price]])-1</f>
        <v>2.4408751738965506E-2</v>
      </c>
      <c r="AG102" s="1">
        <f>(Table2[[#This Row],[Close Price]]/Table2[[#This Row],[Current Month Low]])-1</f>
        <v>3.2245430809399567E-2</v>
      </c>
      <c r="AH102" s="1">
        <f>(Table2[[#This Row],[Current Month High]]/Table2[[#This Row],[Close Price]])-1</f>
        <v>6.2349816618186393E-2</v>
      </c>
      <c r="AI102">
        <v>7.12027317566712</v>
      </c>
      <c r="AJ102">
        <v>74.894934748949296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0.11</v>
      </c>
      <c r="AM102" t="s">
        <v>3114</v>
      </c>
      <c r="AN102">
        <v>1.1100000000000001</v>
      </c>
      <c r="AO102" t="s">
        <v>3114</v>
      </c>
      <c r="AP102">
        <v>0.21130849478831501</v>
      </c>
      <c r="AQ102">
        <f>(Table2[[#This Row],[Sharpe Ratio]]-AVERAGE(Table2[Sharpe Ratio]))/_xlfn.STDEV.P(Table2[Sharpe Ratio])</f>
        <v>1.762049490785224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2.3500575463948081</v>
      </c>
      <c r="AS102">
        <f>_xlfn.RANK.AVG(Table2[[#This Row],[1Y Return vs Nifty Z-Score]],Table2[1Y Return vs Nifty Z-Score])</f>
        <v>303</v>
      </c>
      <c r="AT102">
        <f>_xlfn.RANK.AVG(Table2[[#This Row],[6M Return vs Nifty Z-Score]],Table2[6M Return vs Nifty Z-Score])</f>
        <v>136</v>
      </c>
      <c r="AU102">
        <f>_xlfn.RANK.AVG(Table2[[#This Row],[Sharpe Ratio Z-Score]],Table2[Sharpe Ratio Z-Score])</f>
        <v>31</v>
      </c>
      <c r="AV102">
        <f>(Table2[[#This Row],[Rank 1Y]]+Table2[[#This Row],[Rank 6M]]+Table2[[#This Row],[Rank Sharpe]])/3</f>
        <v>156.66666666666666</v>
      </c>
    </row>
    <row r="103" spans="1:48" x14ac:dyDescent="0.3">
      <c r="A103" t="s">
        <v>307</v>
      </c>
      <c r="B103" t="s">
        <v>308</v>
      </c>
      <c r="C103" t="s">
        <v>3068</v>
      </c>
      <c r="D103" t="s">
        <v>309</v>
      </c>
      <c r="E103">
        <v>87245.925997359998</v>
      </c>
      <c r="F103">
        <v>10061.35</v>
      </c>
      <c r="G103">
        <v>131.43695321388199</v>
      </c>
      <c r="H103">
        <f>(Table2[[#This Row],[1Y Return vs Nifty]]-AVERAGE(Table2[1Y Return vs Nifty]))/_xlfn.STDEV.P(Table2[1Y Return vs Nifty])</f>
        <v>1.4766452634946952</v>
      </c>
      <c r="I103">
        <v>-2.0702900171482099</v>
      </c>
      <c r="J103">
        <f>(Table2[[#This Row],[1M Return vs Nifty]]-AVERAGE(Table2[1M Return vs Nifty]))/_xlfn.STDEV.P(Table2[1M Return vs Nifty])</f>
        <v>-0.16455047123485064</v>
      </c>
      <c r="K103">
        <v>28.054137697557</v>
      </c>
      <c r="L103">
        <f>(Table2[[#This Row],[6M Return vs Nifty]]-AVERAGE(Table2[6M Return vs Nifty]))/_xlfn.STDEV.P(Table2[6M Return vs Nifty])</f>
        <v>0.83631640819948694</v>
      </c>
      <c r="M103">
        <v>-5.8067344144795401</v>
      </c>
      <c r="N103">
        <f>(Table2[[#This Row],[1W Return vs Nifty]]-AVERAGE(Table2[1W Return vs Nifty]))/_xlfn.STDEV.P(Table2[1W Return vs Nifty])</f>
        <v>-1.1368967380717143</v>
      </c>
      <c r="O103">
        <v>10449.700000000001</v>
      </c>
      <c r="P103">
        <v>9905.9836971527893</v>
      </c>
      <c r="Q103">
        <v>7673.1089745397603</v>
      </c>
      <c r="R103">
        <v>33.762027183531998</v>
      </c>
      <c r="S103" s="1">
        <f>(Table2[[#This Row],[Close Price]]-Table2[[#This Row],[20D EMA]])/Table2[[#This Row],[20D EMA]]</f>
        <v>-3.7163746327645804E-2</v>
      </c>
      <c r="T103" s="1">
        <f>(Table2[[#This Row],[Close Price]]-Table2[[#This Row],[50D EMA]])/Table2[[#This Row],[50D EMA]]</f>
        <v>1.5684086265139618E-2</v>
      </c>
      <c r="U103" s="1">
        <f>(Table2[[#This Row],[Close Price]]-Table2[[#This Row],[200D EMA]])/Table2[[#This Row],[200D EMA]]</f>
        <v>0.31124815682726426</v>
      </c>
      <c r="V103">
        <v>0.97130443738932004</v>
      </c>
      <c r="W103">
        <v>10263.450000000001</v>
      </c>
      <c r="X103">
        <v>10564</v>
      </c>
      <c r="Y103">
        <v>9605.0499999999993</v>
      </c>
      <c r="Z103">
        <v>10420</v>
      </c>
      <c r="AA103">
        <v>9605.0499999999993</v>
      </c>
      <c r="AB103">
        <v>11222.95</v>
      </c>
      <c r="AC103" s="1">
        <f>(Table2[[#This Row],[Close Price]]/Table2[[#This Row],[Day Low]])-1</f>
        <v>-1.9691234428968807E-2</v>
      </c>
      <c r="AD103" s="1">
        <f>(Table2[[#This Row],[Day High]]/Table2[[#This Row],[Close Price]])-1</f>
        <v>4.9958504574435736E-2</v>
      </c>
      <c r="AE103" s="1">
        <f>(Table2[[#This Row],[Close Price]]/Table2[[#This Row],[Current Week Low]])-1</f>
        <v>4.7506259727955635E-2</v>
      </c>
      <c r="AF103" s="1">
        <f>(Table2[[#This Row],[Current Week High]]/Table2[[#This Row],[Close Price]])-1</f>
        <v>3.5646309888831995E-2</v>
      </c>
      <c r="AG103" s="1">
        <f>(Table2[[#This Row],[Close Price]]/Table2[[#This Row],[Current Month Low]])-1</f>
        <v>4.7506259727955635E-2</v>
      </c>
      <c r="AH103" s="1">
        <f>(Table2[[#This Row],[Current Month High]]/Table2[[#This Row],[Close Price]])-1</f>
        <v>0.11545170379720426</v>
      </c>
      <c r="AI103">
        <v>13.738216044566499</v>
      </c>
      <c r="AJ103">
        <v>160.06384408602099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0.14000000000000001</v>
      </c>
      <c r="AM103" t="s">
        <v>3114</v>
      </c>
      <c r="AN103">
        <v>-8.4499999999999993</v>
      </c>
      <c r="AO103" t="s">
        <v>3113</v>
      </c>
      <c r="AP103">
        <v>7.6110629031363994E-2</v>
      </c>
      <c r="AQ103">
        <f>(Table2[[#This Row],[Sharpe Ratio]]-AVERAGE(Table2[Sharpe Ratio]))/_xlfn.STDEV.P(Table2[Sharpe Ratio])</f>
        <v>0.18564967215084904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1.1971641345384663</v>
      </c>
      <c r="AS103">
        <f>_xlfn.RANK.AVG(Table2[[#This Row],[1Y Return vs Nifty Z-Score]],Table2[1Y Return vs Nifty Z-Score])</f>
        <v>62</v>
      </c>
      <c r="AT103">
        <f>_xlfn.RANK.AVG(Table2[[#This Row],[6M Return vs Nifty Z-Score]],Table2[6M Return vs Nifty Z-Score])</f>
        <v>123</v>
      </c>
      <c r="AU103">
        <f>_xlfn.RANK.AVG(Table2[[#This Row],[Sharpe Ratio Z-Score]],Table2[Sharpe Ratio Z-Score])</f>
        <v>287</v>
      </c>
      <c r="AV103">
        <f>(Table2[[#This Row],[Rank 1Y]]+Table2[[#This Row],[Rank 6M]]+Table2[[#This Row],[Rank Sharpe]])/3</f>
        <v>157.33333333333334</v>
      </c>
    </row>
    <row r="104" spans="1:48" x14ac:dyDescent="0.3">
      <c r="A104" t="s">
        <v>1503</v>
      </c>
      <c r="B104" t="s">
        <v>1504</v>
      </c>
      <c r="C104" t="s">
        <v>3069</v>
      </c>
      <c r="D104" t="s">
        <v>420</v>
      </c>
      <c r="E104">
        <v>6433.736665253</v>
      </c>
      <c r="F104">
        <v>208.51</v>
      </c>
      <c r="G104">
        <v>194.13762852169</v>
      </c>
      <c r="H104">
        <f>(Table2[[#This Row],[1Y Return vs Nifty]]-AVERAGE(Table2[1Y Return vs Nifty]))/_xlfn.STDEV.P(Table2[1Y Return vs Nifty])</f>
        <v>2.4309858746309727</v>
      </c>
      <c r="I104">
        <v>1.6824644831564599</v>
      </c>
      <c r="J104">
        <f>(Table2[[#This Row],[1M Return vs Nifty]]-AVERAGE(Table2[1M Return vs Nifty]))/_xlfn.STDEV.P(Table2[1M Return vs Nifty])</f>
        <v>0.20002468347254737</v>
      </c>
      <c r="K104">
        <v>20.671863974834402</v>
      </c>
      <c r="L104">
        <f>(Table2[[#This Row],[6M Return vs Nifty]]-AVERAGE(Table2[6M Return vs Nifty]))/_xlfn.STDEV.P(Table2[6M Return vs Nifty])</f>
        <v>0.57643662222857683</v>
      </c>
      <c r="M104">
        <v>0.71421987064740999</v>
      </c>
      <c r="N104">
        <f>(Table2[[#This Row],[1W Return vs Nifty]]-AVERAGE(Table2[1W Return vs Nifty]))/_xlfn.STDEV.P(Table2[1W Return vs Nifty])</f>
        <v>0.19320800494344745</v>
      </c>
      <c r="O104">
        <v>201.51</v>
      </c>
      <c r="P104">
        <v>195.453348147273</v>
      </c>
      <c r="Q104">
        <v>157.26252410572999</v>
      </c>
      <c r="R104">
        <v>58.381165660860702</v>
      </c>
      <c r="S104" s="1">
        <f>(Table2[[#This Row],[Close Price]]-Table2[[#This Row],[20D EMA]])/Table2[[#This Row],[20D EMA]]</f>
        <v>3.4737730137462161E-2</v>
      </c>
      <c r="T104" s="1">
        <f>(Table2[[#This Row],[Close Price]]-Table2[[#This Row],[50D EMA]])/Table2[[#This Row],[50D EMA]]</f>
        <v>6.6801883807530743E-2</v>
      </c>
      <c r="U104" s="1">
        <f>(Table2[[#This Row],[Close Price]]-Table2[[#This Row],[200D EMA]])/Table2[[#This Row],[200D EMA]]</f>
        <v>0.3258721439560231</v>
      </c>
      <c r="V104">
        <v>1.1196550319440699</v>
      </c>
      <c r="W104">
        <v>209.4</v>
      </c>
      <c r="X104">
        <v>217.9</v>
      </c>
      <c r="Y104">
        <v>195</v>
      </c>
      <c r="Z104">
        <v>214.01</v>
      </c>
      <c r="AA104">
        <v>195</v>
      </c>
      <c r="AB104">
        <v>222.8</v>
      </c>
      <c r="AC104" s="1">
        <f>(Table2[[#This Row],[Close Price]]/Table2[[#This Row],[Day Low]])-1</f>
        <v>-4.2502387774594474E-3</v>
      </c>
      <c r="AD104" s="1">
        <f>(Table2[[#This Row],[Day High]]/Table2[[#This Row],[Close Price]])-1</f>
        <v>4.5033811327994E-2</v>
      </c>
      <c r="AE104" s="1">
        <f>(Table2[[#This Row],[Close Price]]/Table2[[#This Row],[Current Week Low]])-1</f>
        <v>6.9282051282051338E-2</v>
      </c>
      <c r="AF104" s="1">
        <f>(Table2[[#This Row],[Current Week High]]/Table2[[#This Row],[Close Price]])-1</f>
        <v>2.6377631768260468E-2</v>
      </c>
      <c r="AG104" s="1">
        <f>(Table2[[#This Row],[Close Price]]/Table2[[#This Row],[Current Month Low]])-1</f>
        <v>6.9282051282051338E-2</v>
      </c>
      <c r="AH104" s="1">
        <f>(Table2[[#This Row],[Current Month High]]/Table2[[#This Row],[Close Price]])-1</f>
        <v>6.8533883266989726E-2</v>
      </c>
      <c r="AI104">
        <v>15.0544338401036</v>
      </c>
      <c r="AJ104">
        <v>229.66007905138301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0.08</v>
      </c>
      <c r="AM104" t="s">
        <v>3114</v>
      </c>
      <c r="AN104">
        <v>8.83</v>
      </c>
      <c r="AO104" t="s">
        <v>3114</v>
      </c>
      <c r="AP104">
        <v>7.3444420427880006E-2</v>
      </c>
      <c r="AQ104">
        <f>(Table2[[#This Row],[Sharpe Ratio]]-AVERAGE(Table2[Sharpe Ratio]))/_xlfn.STDEV.P(Table2[Sharpe Ratio])</f>
        <v>0.15456182371891122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3.5552170089944553</v>
      </c>
      <c r="AS104">
        <f>_xlfn.RANK.AVG(Table2[[#This Row],[1Y Return vs Nifty Z-Score]],Table2[1Y Return vs Nifty Z-Score])</f>
        <v>18</v>
      </c>
      <c r="AT104">
        <f>_xlfn.RANK.AVG(Table2[[#This Row],[6M Return vs Nifty Z-Score]],Table2[6M Return vs Nifty Z-Score])</f>
        <v>160</v>
      </c>
      <c r="AU104">
        <f>_xlfn.RANK.AVG(Table2[[#This Row],[Sharpe Ratio Z-Score]],Table2[Sharpe Ratio Z-Score])</f>
        <v>298</v>
      </c>
      <c r="AV104">
        <f>(Table2[[#This Row],[Rank 1Y]]+Table2[[#This Row],[Rank 6M]]+Table2[[#This Row],[Rank Sharpe]])/3</f>
        <v>158.66666666666666</v>
      </c>
    </row>
    <row r="105" spans="1:48" x14ac:dyDescent="0.3">
      <c r="A105" t="s">
        <v>1037</v>
      </c>
      <c r="B105" t="s">
        <v>1038</v>
      </c>
      <c r="C105" t="s">
        <v>3080</v>
      </c>
      <c r="D105" t="s">
        <v>411</v>
      </c>
      <c r="E105">
        <v>12509.583383476</v>
      </c>
      <c r="F105">
        <v>202.36</v>
      </c>
      <c r="G105">
        <v>215.165458477453</v>
      </c>
      <c r="H105">
        <f>(Table2[[#This Row],[1Y Return vs Nifty]]-AVERAGE(Table2[1Y Return vs Nifty]))/_xlfn.STDEV.P(Table2[1Y Return vs Nifty])</f>
        <v>2.7510416314842576</v>
      </c>
      <c r="I105">
        <v>9.2034090361749996</v>
      </c>
      <c r="J105">
        <f>(Table2[[#This Row],[1M Return vs Nifty]]-AVERAGE(Table2[1M Return vs Nifty]))/_xlfn.STDEV.P(Table2[1M Return vs Nifty])</f>
        <v>0.93067453646450016</v>
      </c>
      <c r="K105">
        <v>-5.0710062734520003</v>
      </c>
      <c r="L105">
        <f>(Table2[[#This Row],[6M Return vs Nifty]]-AVERAGE(Table2[6M Return vs Nifty]))/_xlfn.STDEV.P(Table2[6M Return vs Nifty])</f>
        <v>-0.32979523284469658</v>
      </c>
      <c r="M105">
        <v>-3.44405782970026</v>
      </c>
      <c r="N105">
        <f>(Table2[[#This Row],[1W Return vs Nifty]]-AVERAGE(Table2[1W Return vs Nifty]))/_xlfn.STDEV.P(Table2[1W Return vs Nifty])</f>
        <v>-0.6549722843466711</v>
      </c>
      <c r="O105">
        <v>201.53</v>
      </c>
      <c r="P105">
        <v>191.427914386564</v>
      </c>
      <c r="Q105">
        <v>156.19401106867701</v>
      </c>
      <c r="R105">
        <v>47.9191810908791</v>
      </c>
      <c r="S105" s="1">
        <f>(Table2[[#This Row],[Close Price]]-Table2[[#This Row],[20D EMA]])/Table2[[#This Row],[20D EMA]]</f>
        <v>4.1184935245373519E-3</v>
      </c>
      <c r="T105" s="1">
        <f>(Table2[[#This Row],[Close Price]]-Table2[[#This Row],[50D EMA]])/Table2[[#This Row],[50D EMA]]</f>
        <v>5.7108105933600037E-2</v>
      </c>
      <c r="U105" s="1">
        <f>(Table2[[#This Row],[Close Price]]-Table2[[#This Row],[200D EMA]])/Table2[[#This Row],[200D EMA]]</f>
        <v>0.29556823987972403</v>
      </c>
      <c r="V105">
        <v>1.47388140805197</v>
      </c>
      <c r="W105">
        <v>202.5</v>
      </c>
      <c r="X105">
        <v>207.44</v>
      </c>
      <c r="Y105">
        <v>193.66</v>
      </c>
      <c r="Z105">
        <v>209.8</v>
      </c>
      <c r="AA105">
        <v>193.66</v>
      </c>
      <c r="AB105">
        <v>223.95</v>
      </c>
      <c r="AC105" s="1">
        <f>(Table2[[#This Row],[Close Price]]/Table2[[#This Row],[Day Low]])-1</f>
        <v>-6.9135802469133534E-4</v>
      </c>
      <c r="AD105" s="1">
        <f>(Table2[[#This Row],[Day High]]/Table2[[#This Row],[Close Price]])-1</f>
        <v>2.5103775449693444E-2</v>
      </c>
      <c r="AE105" s="1">
        <f>(Table2[[#This Row],[Close Price]]/Table2[[#This Row],[Current Week Low]])-1</f>
        <v>4.4924093772591212E-2</v>
      </c>
      <c r="AF105" s="1">
        <f>(Table2[[#This Row],[Current Week High]]/Table2[[#This Row],[Close Price]])-1</f>
        <v>3.6766159320023695E-2</v>
      </c>
      <c r="AG105" s="1">
        <f>(Table2[[#This Row],[Close Price]]/Table2[[#This Row],[Current Month Low]])-1</f>
        <v>4.4924093772591212E-2</v>
      </c>
      <c r="AH105" s="1">
        <f>(Table2[[#This Row],[Current Month High]]/Table2[[#This Row],[Close Price]])-1</f>
        <v>0.1066910456611978</v>
      </c>
      <c r="AI105">
        <v>10.8914805297489</v>
      </c>
      <c r="AJ105">
        <v>255.01754385964901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</v>
      </c>
      <c r="AM105" t="s">
        <v>3114</v>
      </c>
      <c r="AN105">
        <v>3.88</v>
      </c>
      <c r="AO105" t="s">
        <v>3114</v>
      </c>
      <c r="AP105">
        <v>0.18653026164320899</v>
      </c>
      <c r="AQ105">
        <f>(Table2[[#This Row],[Sharpe Ratio]]-AVERAGE(Table2[Sharpe Ratio]))/_xlfn.STDEV.P(Table2[Sharpe Ratio])</f>
        <v>1.4731366294960868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4.1700852802534767</v>
      </c>
      <c r="AS105">
        <f>_xlfn.RANK.AVG(Table2[[#This Row],[1Y Return vs Nifty Z-Score]],Table2[1Y Return vs Nifty Z-Score])</f>
        <v>14</v>
      </c>
      <c r="AT105">
        <f>_xlfn.RANK.AVG(Table2[[#This Row],[6M Return vs Nifty Z-Score]],Table2[6M Return vs Nifty Z-Score])</f>
        <v>418</v>
      </c>
      <c r="AU105">
        <f>_xlfn.RANK.AVG(Table2[[#This Row],[Sharpe Ratio Z-Score]],Table2[Sharpe Ratio Z-Score])</f>
        <v>53</v>
      </c>
      <c r="AV105">
        <f>(Table2[[#This Row],[Rank 1Y]]+Table2[[#This Row],[Rank 6M]]+Table2[[#This Row],[Rank Sharpe]])/3</f>
        <v>161.66666666666666</v>
      </c>
    </row>
    <row r="106" spans="1:48" x14ac:dyDescent="0.3">
      <c r="A106" t="s">
        <v>378</v>
      </c>
      <c r="B106" t="s">
        <v>379</v>
      </c>
      <c r="C106" t="s">
        <v>3083</v>
      </c>
      <c r="D106" t="s">
        <v>380</v>
      </c>
      <c r="E106">
        <v>62083.320545429997</v>
      </c>
      <c r="F106">
        <v>959.45</v>
      </c>
      <c r="G106">
        <v>79.271864945616301</v>
      </c>
      <c r="H106">
        <f>(Table2[[#This Row],[1Y Return vs Nifty]]-AVERAGE(Table2[1Y Return vs Nifty]))/_xlfn.STDEV.P(Table2[1Y Return vs Nifty])</f>
        <v>0.68266239212177537</v>
      </c>
      <c r="I106">
        <v>-4.8743247575613902</v>
      </c>
      <c r="J106">
        <f>(Table2[[#This Row],[1M Return vs Nifty]]-AVERAGE(Table2[1M Return vs Nifty]))/_xlfn.STDEV.P(Table2[1M Return vs Nifty])</f>
        <v>-0.43695875139494617</v>
      </c>
      <c r="K106">
        <v>11.747489882842</v>
      </c>
      <c r="L106">
        <f>(Table2[[#This Row],[6M Return vs Nifty]]-AVERAGE(Table2[6M Return vs Nifty]))/_xlfn.STDEV.P(Table2[6M Return vs Nifty])</f>
        <v>0.26226994187200359</v>
      </c>
      <c r="M106">
        <v>-2.0789797246840802</v>
      </c>
      <c r="N106">
        <f>(Table2[[#This Row],[1W Return vs Nifty]]-AVERAGE(Table2[1W Return vs Nifty]))/_xlfn.STDEV.P(Table2[1W Return vs Nifty])</f>
        <v>-0.3765319238292808</v>
      </c>
      <c r="O106">
        <v>996.59</v>
      </c>
      <c r="P106">
        <v>946.01935799692296</v>
      </c>
      <c r="Q106">
        <v>772.14548984262399</v>
      </c>
      <c r="R106">
        <v>38.553367584236497</v>
      </c>
      <c r="S106" s="1">
        <f>(Table2[[#This Row],[Close Price]]-Table2[[#This Row],[20D EMA]])/Table2[[#This Row],[20D EMA]]</f>
        <v>-3.7267080745341602E-2</v>
      </c>
      <c r="T106" s="1">
        <f>(Table2[[#This Row],[Close Price]]-Table2[[#This Row],[50D EMA]])/Table2[[#This Row],[50D EMA]]</f>
        <v>1.4197005473032579E-2</v>
      </c>
      <c r="U106" s="1">
        <f>(Table2[[#This Row],[Close Price]]-Table2[[#This Row],[200D EMA]])/Table2[[#This Row],[200D EMA]]</f>
        <v>0.24257670687884458</v>
      </c>
      <c r="V106">
        <v>0.21305558200152999</v>
      </c>
      <c r="W106">
        <v>975.2</v>
      </c>
      <c r="X106">
        <v>1039</v>
      </c>
      <c r="Y106">
        <v>926.6</v>
      </c>
      <c r="Z106">
        <v>986</v>
      </c>
      <c r="AA106">
        <v>926.6</v>
      </c>
      <c r="AB106">
        <v>1034</v>
      </c>
      <c r="AC106" s="1">
        <f>(Table2[[#This Row],[Close Price]]/Table2[[#This Row],[Day Low]])-1</f>
        <v>-1.61505332239541E-2</v>
      </c>
      <c r="AD106" s="1">
        <f>(Table2[[#This Row],[Day High]]/Table2[[#This Row],[Close Price]])-1</f>
        <v>8.2912085048725714E-2</v>
      </c>
      <c r="AE106" s="1">
        <f>(Table2[[#This Row],[Close Price]]/Table2[[#This Row],[Current Week Low]])-1</f>
        <v>3.5452190805093986E-2</v>
      </c>
      <c r="AF106" s="1">
        <f>(Table2[[#This Row],[Current Week High]]/Table2[[#This Row],[Close Price]])-1</f>
        <v>2.7672103809474047E-2</v>
      </c>
      <c r="AG106" s="1">
        <f>(Table2[[#This Row],[Close Price]]/Table2[[#This Row],[Current Month Low]])-1</f>
        <v>3.5452190805093986E-2</v>
      </c>
      <c r="AH106" s="1">
        <f>(Table2[[#This Row],[Current Month High]]/Table2[[#This Row],[Close Price]])-1</f>
        <v>7.7700766063890647E-2</v>
      </c>
      <c r="AI106">
        <v>23.716712699984299</v>
      </c>
      <c r="AJ106">
        <v>132.22800435677101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0.35</v>
      </c>
      <c r="AM106" t="s">
        <v>3114</v>
      </c>
      <c r="AN106">
        <v>-5.44</v>
      </c>
      <c r="AO106" t="s">
        <v>3113</v>
      </c>
      <c r="AP106">
        <v>0.14587846853001599</v>
      </c>
      <c r="AQ106">
        <f>(Table2[[#This Row],[Sharpe Ratio]]-AVERAGE(Table2[Sharpe Ratio]))/_xlfn.STDEV.P(Table2[Sharpe Ratio])</f>
        <v>0.99913891561202106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1.1305805743815729</v>
      </c>
      <c r="AS106">
        <f>_xlfn.RANK.AVG(Table2[[#This Row],[1Y Return vs Nifty Z-Score]],Table2[1Y Return vs Nifty Z-Score])</f>
        <v>130</v>
      </c>
      <c r="AT106">
        <f>_xlfn.RANK.AVG(Table2[[#This Row],[6M Return vs Nifty Z-Score]],Table2[6M Return vs Nifty Z-Score])</f>
        <v>243</v>
      </c>
      <c r="AU106">
        <f>_xlfn.RANK.AVG(Table2[[#This Row],[Sharpe Ratio Z-Score]],Table2[Sharpe Ratio Z-Score])</f>
        <v>115</v>
      </c>
      <c r="AV106">
        <f>(Table2[[#This Row],[Rank 1Y]]+Table2[[#This Row],[Rank 6M]]+Table2[[#This Row],[Rank Sharpe]])/3</f>
        <v>162.66666666666666</v>
      </c>
    </row>
    <row r="107" spans="1:48" x14ac:dyDescent="0.3">
      <c r="A107" t="s">
        <v>1681</v>
      </c>
      <c r="B107" t="s">
        <v>1682</v>
      </c>
      <c r="C107" t="s">
        <v>3080</v>
      </c>
      <c r="D107" t="s">
        <v>92</v>
      </c>
      <c r="E107">
        <v>4743.3824191249996</v>
      </c>
      <c r="F107">
        <v>1216.25</v>
      </c>
      <c r="G107">
        <v>77.174500536142304</v>
      </c>
      <c r="H107">
        <f>(Table2[[#This Row],[1Y Return vs Nifty]]-AVERAGE(Table2[1Y Return vs Nifty]))/_xlfn.STDEV.P(Table2[1Y Return vs Nifty])</f>
        <v>0.650739290456814</v>
      </c>
      <c r="I107">
        <v>-17.7630081549792</v>
      </c>
      <c r="J107">
        <f>(Table2[[#This Row],[1M Return vs Nifty]]-AVERAGE(Table2[1M Return vs Nifty]))/_xlfn.STDEV.P(Table2[1M Return vs Nifty])</f>
        <v>-1.6890773600614037</v>
      </c>
      <c r="K107">
        <v>39.768909130390298</v>
      </c>
      <c r="L107">
        <f>(Table2[[#This Row],[6M Return vs Nifty]]-AVERAGE(Table2[6M Return vs Nifty]))/_xlfn.STDEV.P(Table2[6M Return vs Nifty])</f>
        <v>1.2487140524770357</v>
      </c>
      <c r="M107">
        <v>-0.33400425920045401</v>
      </c>
      <c r="N107">
        <f>(Table2[[#This Row],[1W Return vs Nifty]]-AVERAGE(Table2[1W Return vs Nifty]))/_xlfn.STDEV.P(Table2[1W Return vs Nifty])</f>
        <v>-2.0602401615236392E-2</v>
      </c>
      <c r="O107">
        <v>1297.82</v>
      </c>
      <c r="P107">
        <v>1227.285814116</v>
      </c>
      <c r="Q107">
        <v>930.95262877278799</v>
      </c>
      <c r="R107">
        <v>33.339594077672601</v>
      </c>
      <c r="S107" s="1">
        <f>(Table2[[#This Row],[Close Price]]-Table2[[#This Row],[20D EMA]])/Table2[[#This Row],[20D EMA]]</f>
        <v>-6.2851551062550998E-2</v>
      </c>
      <c r="T107" s="1">
        <f>(Table2[[#This Row],[Close Price]]-Table2[[#This Row],[50D EMA]])/Table2[[#This Row],[50D EMA]]</f>
        <v>-8.9920489498601062E-3</v>
      </c>
      <c r="U107" s="1">
        <f>(Table2[[#This Row],[Close Price]]-Table2[[#This Row],[200D EMA]])/Table2[[#This Row],[200D EMA]]</f>
        <v>0.30645745273129554</v>
      </c>
      <c r="V107">
        <v>6.50689526109305E-2</v>
      </c>
      <c r="W107">
        <v>1232</v>
      </c>
      <c r="X107">
        <v>1250</v>
      </c>
      <c r="Y107">
        <v>1183</v>
      </c>
      <c r="Z107">
        <v>1312.7</v>
      </c>
      <c r="AA107">
        <v>1183</v>
      </c>
      <c r="AB107">
        <v>1312.7</v>
      </c>
      <c r="AC107" s="1">
        <f>(Table2[[#This Row],[Close Price]]/Table2[[#This Row],[Day Low]])-1</f>
        <v>-1.2784090909090939E-2</v>
      </c>
      <c r="AD107" s="1">
        <f>(Table2[[#This Row],[Day High]]/Table2[[#This Row],[Close Price]])-1</f>
        <v>2.7749229188078095E-2</v>
      </c>
      <c r="AE107" s="1">
        <f>(Table2[[#This Row],[Close Price]]/Table2[[#This Row],[Current Week Low]])-1</f>
        <v>2.8106508875739733E-2</v>
      </c>
      <c r="AF107" s="1">
        <f>(Table2[[#This Row],[Current Week High]]/Table2[[#This Row],[Close Price]])-1</f>
        <v>7.9301130524152219E-2</v>
      </c>
      <c r="AG107" s="1">
        <f>(Table2[[#This Row],[Close Price]]/Table2[[#This Row],[Current Month Low]])-1</f>
        <v>2.8106508875739733E-2</v>
      </c>
      <c r="AH107" s="1">
        <f>(Table2[[#This Row],[Current Month High]]/Table2[[#This Row],[Close Price]])-1</f>
        <v>7.9301130524152219E-2</v>
      </c>
      <c r="AI107">
        <v>30.9516957862281</v>
      </c>
      <c r="AJ107">
        <v>101.215981470758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</v>
      </c>
      <c r="AM107">
        <v>0</v>
      </c>
      <c r="AN107">
        <v>-9.26</v>
      </c>
      <c r="AO107" t="s">
        <v>3113</v>
      </c>
      <c r="AP107">
        <v>7.8761731528777995E-2</v>
      </c>
      <c r="AQ107">
        <f>(Table2[[#This Row],[Sharpe Ratio]]-AVERAGE(Table2[Sharpe Ratio]))/_xlfn.STDEV.P(Table2[Sharpe Ratio])</f>
        <v>0.21656138420122734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0.40633496545843695</v>
      </c>
      <c r="AS107">
        <f>_xlfn.RANK.AVG(Table2[[#This Row],[1Y Return vs Nifty Z-Score]],Table2[1Y Return vs Nifty Z-Score])</f>
        <v>137</v>
      </c>
      <c r="AT107">
        <f>_xlfn.RANK.AVG(Table2[[#This Row],[6M Return vs Nifty Z-Score]],Table2[6M Return vs Nifty Z-Score])</f>
        <v>80</v>
      </c>
      <c r="AU107">
        <f>_xlfn.RANK.AVG(Table2[[#This Row],[Sharpe Ratio Z-Score]],Table2[Sharpe Ratio Z-Score])</f>
        <v>277</v>
      </c>
      <c r="AV107">
        <f>(Table2[[#This Row],[Rank 1Y]]+Table2[[#This Row],[Rank 6M]]+Table2[[#This Row],[Rank Sharpe]])/3</f>
        <v>164.66666666666666</v>
      </c>
    </row>
    <row r="108" spans="1:48" x14ac:dyDescent="0.3">
      <c r="A108" t="s">
        <v>949</v>
      </c>
      <c r="B108" t="s">
        <v>950</v>
      </c>
      <c r="C108" t="s">
        <v>3083</v>
      </c>
      <c r="D108" t="s">
        <v>295</v>
      </c>
      <c r="E108">
        <v>15173.996680800001</v>
      </c>
      <c r="F108">
        <v>402</v>
      </c>
      <c r="G108">
        <v>140.20462354055101</v>
      </c>
      <c r="H108">
        <f>(Table2[[#This Row],[1Y Return vs Nifty]]-AVERAGE(Table2[1Y Return vs Nifty]))/_xlfn.STDEV.P(Table2[1Y Return vs Nifty])</f>
        <v>1.6100942864393133</v>
      </c>
      <c r="I108">
        <v>44.426629593092002</v>
      </c>
      <c r="J108">
        <f>(Table2[[#This Row],[1M Return vs Nifty]]-AVERAGE(Table2[1M Return vs Nifty]))/_xlfn.STDEV.P(Table2[1M Return vs Nifty])</f>
        <v>4.3525640000007559</v>
      </c>
      <c r="K108">
        <v>9.2228670360622793</v>
      </c>
      <c r="L108">
        <f>(Table2[[#This Row],[6M Return vs Nifty]]-AVERAGE(Table2[6M Return vs Nifty]))/_xlfn.STDEV.P(Table2[6M Return vs Nifty])</f>
        <v>0.17339509521616686</v>
      </c>
      <c r="M108">
        <v>21.122703518297602</v>
      </c>
      <c r="N108">
        <f>(Table2[[#This Row],[1W Return vs Nifty]]-AVERAGE(Table2[1W Return vs Nifty]))/_xlfn.STDEV.P(Table2[1W Return vs Nifty])</f>
        <v>4.3560068393717772</v>
      </c>
      <c r="O108">
        <v>330.32</v>
      </c>
      <c r="P108">
        <v>296.05033228055999</v>
      </c>
      <c r="Q108">
        <v>258.32203050972498</v>
      </c>
      <c r="R108">
        <v>90.4693504335835</v>
      </c>
      <c r="S108" s="1">
        <f>(Table2[[#This Row],[Close Price]]-Table2[[#This Row],[20D EMA]])/Table2[[#This Row],[20D EMA]]</f>
        <v>0.21700169532574476</v>
      </c>
      <c r="T108" s="1">
        <f>(Table2[[#This Row],[Close Price]]-Table2[[#This Row],[50D EMA]])/Table2[[#This Row],[50D EMA]]</f>
        <v>0.35787721264583477</v>
      </c>
      <c r="U108" s="1">
        <f>(Table2[[#This Row],[Close Price]]-Table2[[#This Row],[200D EMA]])/Table2[[#This Row],[200D EMA]]</f>
        <v>0.55619712034148794</v>
      </c>
      <c r="V108">
        <v>3.6824026172665301</v>
      </c>
      <c r="W108">
        <v>398</v>
      </c>
      <c r="X108">
        <v>409</v>
      </c>
      <c r="Y108">
        <v>355</v>
      </c>
      <c r="Z108">
        <v>419.85</v>
      </c>
      <c r="AA108">
        <v>324.3</v>
      </c>
      <c r="AB108">
        <v>419.85</v>
      </c>
      <c r="AC108" s="1">
        <f>(Table2[[#This Row],[Close Price]]/Table2[[#This Row],[Day Low]])-1</f>
        <v>1.0050251256281451E-2</v>
      </c>
      <c r="AD108" s="1">
        <f>(Table2[[#This Row],[Day High]]/Table2[[#This Row],[Close Price]])-1</f>
        <v>1.7412935323383172E-2</v>
      </c>
      <c r="AE108" s="1">
        <f>(Table2[[#This Row],[Close Price]]/Table2[[#This Row],[Current Week Low]])-1</f>
        <v>0.13239436619718314</v>
      </c>
      <c r="AF108" s="1">
        <f>(Table2[[#This Row],[Current Week High]]/Table2[[#This Row],[Close Price]])-1</f>
        <v>4.4402985074627033E-2</v>
      </c>
      <c r="AG108" s="1">
        <f>(Table2[[#This Row],[Close Price]]/Table2[[#This Row],[Current Month Low]])-1</f>
        <v>0.23959296947271036</v>
      </c>
      <c r="AH108" s="1">
        <f>(Table2[[#This Row],[Current Month High]]/Table2[[#This Row],[Close Price]])-1</f>
        <v>4.4402985074627033E-2</v>
      </c>
      <c r="AI108">
        <v>4.4402985074626997</v>
      </c>
      <c r="AJ108">
        <v>165.17150395778299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0.5</v>
      </c>
      <c r="AM108" t="s">
        <v>3114</v>
      </c>
      <c r="AN108">
        <v>45.6</v>
      </c>
      <c r="AO108" t="s">
        <v>3114</v>
      </c>
      <c r="AP108">
        <v>0.120794454100475</v>
      </c>
      <c r="AQ108">
        <f>(Table2[[#This Row],[Sharpe Ratio]]-AVERAGE(Table2[Sharpe Ratio]))/_xlfn.STDEV.P(Table2[Sharpe Ratio])</f>
        <v>0.70666066104817316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11.198720882076186</v>
      </c>
      <c r="AS108">
        <f>_xlfn.RANK.AVG(Table2[[#This Row],[1Y Return vs Nifty Z-Score]],Table2[1Y Return vs Nifty Z-Score])</f>
        <v>49</v>
      </c>
      <c r="AT108">
        <f>_xlfn.RANK.AVG(Table2[[#This Row],[6M Return vs Nifty Z-Score]],Table2[6M Return vs Nifty Z-Score])</f>
        <v>268</v>
      </c>
      <c r="AU108">
        <f>_xlfn.RANK.AVG(Table2[[#This Row],[Sharpe Ratio Z-Score]],Table2[Sharpe Ratio Z-Score])</f>
        <v>178</v>
      </c>
      <c r="AV108">
        <f>(Table2[[#This Row],[Rank 1Y]]+Table2[[#This Row],[Rank 6M]]+Table2[[#This Row],[Rank Sharpe]])/3</f>
        <v>165</v>
      </c>
    </row>
    <row r="109" spans="1:48" x14ac:dyDescent="0.3">
      <c r="A109" t="s">
        <v>1142</v>
      </c>
      <c r="B109" t="s">
        <v>1143</v>
      </c>
      <c r="C109" t="s">
        <v>3073</v>
      </c>
      <c r="D109" t="s">
        <v>51</v>
      </c>
      <c r="E109">
        <v>10479.558067439901</v>
      </c>
      <c r="F109">
        <v>1139.5999999999999</v>
      </c>
      <c r="G109">
        <v>135.33008361285499</v>
      </c>
      <c r="H109">
        <f>(Table2[[#This Row],[1Y Return vs Nifty]]-AVERAGE(Table2[1Y Return vs Nifty]))/_xlfn.STDEV.P(Table2[1Y Return vs Nifty])</f>
        <v>1.535900964106367</v>
      </c>
      <c r="I109">
        <v>19.077516562671899</v>
      </c>
      <c r="J109">
        <f>(Table2[[#This Row],[1M Return vs Nifty]]-AVERAGE(Table2[1M Return vs Nifty]))/_xlfn.STDEV.P(Table2[1M Return vs Nifty])</f>
        <v>1.8899310715716684</v>
      </c>
      <c r="K109">
        <v>48.249106521313401</v>
      </c>
      <c r="L109">
        <f>(Table2[[#This Row],[6M Return vs Nifty]]-AVERAGE(Table2[6M Return vs Nifty]))/_xlfn.STDEV.P(Table2[6M Return vs Nifty])</f>
        <v>1.5472442839097693</v>
      </c>
      <c r="M109">
        <v>7.3524733650951504</v>
      </c>
      <c r="N109">
        <f>(Table2[[#This Row],[1W Return vs Nifty]]-AVERAGE(Table2[1W Return vs Nifty]))/_xlfn.STDEV.P(Table2[1W Return vs Nifty])</f>
        <v>1.5472387299311194</v>
      </c>
      <c r="O109">
        <v>1032.02</v>
      </c>
      <c r="P109">
        <v>970.75821574463805</v>
      </c>
      <c r="Q109">
        <v>791.58847936733696</v>
      </c>
      <c r="R109">
        <v>77.598207955139202</v>
      </c>
      <c r="S109" s="1">
        <f>(Table2[[#This Row],[Close Price]]-Table2[[#This Row],[20D EMA]])/Table2[[#This Row],[20D EMA]]</f>
        <v>0.10424216584949897</v>
      </c>
      <c r="T109" s="1">
        <f>(Table2[[#This Row],[Close Price]]-Table2[[#This Row],[50D EMA]])/Table2[[#This Row],[50D EMA]]</f>
        <v>0.1739277417558075</v>
      </c>
      <c r="U109" s="1">
        <f>(Table2[[#This Row],[Close Price]]-Table2[[#This Row],[200D EMA]])/Table2[[#This Row],[200D EMA]]</f>
        <v>0.43963691956558665</v>
      </c>
      <c r="V109">
        <v>1.62212141822097</v>
      </c>
      <c r="W109">
        <v>1127.4000000000001</v>
      </c>
      <c r="X109">
        <v>1149.9000000000001</v>
      </c>
      <c r="Y109">
        <v>1025.55</v>
      </c>
      <c r="Z109">
        <v>1168</v>
      </c>
      <c r="AA109">
        <v>1025.55</v>
      </c>
      <c r="AB109">
        <v>1168</v>
      </c>
      <c r="AC109" s="1">
        <f>(Table2[[#This Row],[Close Price]]/Table2[[#This Row],[Day Low]])-1</f>
        <v>1.0821358878836174E-2</v>
      </c>
      <c r="AD109" s="1">
        <f>(Table2[[#This Row],[Day High]]/Table2[[#This Row],[Close Price]])-1</f>
        <v>9.0382590382591665E-3</v>
      </c>
      <c r="AE109" s="1">
        <f>(Table2[[#This Row],[Close Price]]/Table2[[#This Row],[Current Week Low]])-1</f>
        <v>0.11120861976500418</v>
      </c>
      <c r="AF109" s="1">
        <f>(Table2[[#This Row],[Current Week High]]/Table2[[#This Row],[Close Price]])-1</f>
        <v>2.4921024921024992E-2</v>
      </c>
      <c r="AG109" s="1">
        <f>(Table2[[#This Row],[Close Price]]/Table2[[#This Row],[Current Month Low]])-1</f>
        <v>0.11120861976500418</v>
      </c>
      <c r="AH109" s="1">
        <f>(Table2[[#This Row],[Current Month High]]/Table2[[#This Row],[Close Price]])-1</f>
        <v>2.4921024921024992E-2</v>
      </c>
      <c r="AI109">
        <v>2.4921024921024899</v>
      </c>
      <c r="AJ109">
        <v>176.53482164523101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0.17</v>
      </c>
      <c r="AM109" t="s">
        <v>3114</v>
      </c>
      <c r="AN109">
        <v>15.7</v>
      </c>
      <c r="AO109" t="s">
        <v>3114</v>
      </c>
      <c r="AP109">
        <v>4.7808758836259999E-2</v>
      </c>
      <c r="AQ109">
        <f>(Table2[[#This Row],[Sharpe Ratio]]-AVERAGE(Table2[Sharpe Ratio]))/_xlfn.STDEV.P(Table2[Sharpe Ratio])</f>
        <v>-0.14434860698457241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6.3759664425343514</v>
      </c>
      <c r="AS109">
        <f>_xlfn.RANK.AVG(Table2[[#This Row],[1Y Return vs Nifty Z-Score]],Table2[1Y Return vs Nifty Z-Score])</f>
        <v>55</v>
      </c>
      <c r="AT109">
        <f>_xlfn.RANK.AVG(Table2[[#This Row],[6M Return vs Nifty Z-Score]],Table2[6M Return vs Nifty Z-Score])</f>
        <v>55</v>
      </c>
      <c r="AU109">
        <f>_xlfn.RANK.AVG(Table2[[#This Row],[Sharpe Ratio Z-Score]],Table2[Sharpe Ratio Z-Score])</f>
        <v>386</v>
      </c>
      <c r="AV109">
        <f>(Table2[[#This Row],[Rank 1Y]]+Table2[[#This Row],[Rank 6M]]+Table2[[#This Row],[Rank Sharpe]])/3</f>
        <v>165.33333333333334</v>
      </c>
    </row>
    <row r="110" spans="1:48" x14ac:dyDescent="0.3">
      <c r="A110" t="s">
        <v>102</v>
      </c>
      <c r="B110" t="s">
        <v>103</v>
      </c>
      <c r="C110" t="s">
        <v>3075</v>
      </c>
      <c r="D110" t="s">
        <v>104</v>
      </c>
      <c r="E110">
        <v>269165.57815227902</v>
      </c>
      <c r="F110">
        <v>9641.2999999999993</v>
      </c>
      <c r="G110">
        <v>84.103906429846603</v>
      </c>
      <c r="H110">
        <f>(Table2[[#This Row],[1Y Return vs Nifty]]-AVERAGE(Table2[1Y Return vs Nifty]))/_xlfn.STDEV.P(Table2[1Y Return vs Nifty])</f>
        <v>0.75620886351874206</v>
      </c>
      <c r="I110">
        <v>1.5945341403573601</v>
      </c>
      <c r="J110">
        <f>(Table2[[#This Row],[1M Return vs Nifty]]-AVERAGE(Table2[1M Return vs Nifty]))/_xlfn.STDEV.P(Table2[1M Return vs Nifty])</f>
        <v>0.19148236653525402</v>
      </c>
      <c r="K110">
        <v>13.241209420570801</v>
      </c>
      <c r="L110">
        <f>(Table2[[#This Row],[6M Return vs Nifty]]-AVERAGE(Table2[6M Return vs Nifty]))/_xlfn.STDEV.P(Table2[6M Return vs Nifty])</f>
        <v>0.31485367533215541</v>
      </c>
      <c r="M110">
        <v>2.9110401755895299</v>
      </c>
      <c r="N110">
        <f>(Table2[[#This Row],[1W Return vs Nifty]]-AVERAGE(Table2[1W Return vs Nifty]))/_xlfn.STDEV.P(Table2[1W Return vs Nifty])</f>
        <v>0.64130209967127794</v>
      </c>
      <c r="O110">
        <v>9547.2999999999993</v>
      </c>
      <c r="P110">
        <v>9438.9642553510894</v>
      </c>
      <c r="Q110">
        <v>8149.7498098318501</v>
      </c>
      <c r="R110">
        <v>55.787886078298897</v>
      </c>
      <c r="S110" s="1">
        <f>(Table2[[#This Row],[Close Price]]-Table2[[#This Row],[20D EMA]])/Table2[[#This Row],[20D EMA]]</f>
        <v>9.8457155426141425E-3</v>
      </c>
      <c r="T110" s="1">
        <f>(Table2[[#This Row],[Close Price]]-Table2[[#This Row],[50D EMA]])/Table2[[#This Row],[50D EMA]]</f>
        <v>2.1436223209999206E-2</v>
      </c>
      <c r="U110" s="1">
        <f>(Table2[[#This Row],[Close Price]]-Table2[[#This Row],[200D EMA]])/Table2[[#This Row],[200D EMA]]</f>
        <v>0.18301791158898453</v>
      </c>
      <c r="V110">
        <v>0.76144902263738101</v>
      </c>
      <c r="W110">
        <v>9690.25</v>
      </c>
      <c r="X110">
        <v>9775</v>
      </c>
      <c r="Y110">
        <v>9369.2999999999993</v>
      </c>
      <c r="Z110">
        <v>9777.7000000000007</v>
      </c>
      <c r="AA110">
        <v>9369.2999999999993</v>
      </c>
      <c r="AB110">
        <v>9844</v>
      </c>
      <c r="AC110" s="1">
        <f>(Table2[[#This Row],[Close Price]]/Table2[[#This Row],[Day Low]])-1</f>
        <v>-5.0514692603390587E-3</v>
      </c>
      <c r="AD110" s="1">
        <f>(Table2[[#This Row],[Day High]]/Table2[[#This Row],[Close Price]])-1</f>
        <v>1.3867424517440607E-2</v>
      </c>
      <c r="AE110" s="1">
        <f>(Table2[[#This Row],[Close Price]]/Table2[[#This Row],[Current Week Low]])-1</f>
        <v>2.9030984171709795E-2</v>
      </c>
      <c r="AF110" s="1">
        <f>(Table2[[#This Row],[Current Week High]]/Table2[[#This Row],[Close Price]])-1</f>
        <v>1.414746973955805E-2</v>
      </c>
      <c r="AG110" s="1">
        <f>(Table2[[#This Row],[Close Price]]/Table2[[#This Row],[Current Month Low]])-1</f>
        <v>2.9030984171709795E-2</v>
      </c>
      <c r="AH110" s="1">
        <f>(Table2[[#This Row],[Current Month High]]/Table2[[#This Row],[Close Price]])-1</f>
        <v>2.1024135749328376E-2</v>
      </c>
      <c r="AI110">
        <v>4.1228879922831903</v>
      </c>
      <c r="AJ110">
        <v>112.31667033693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0.02</v>
      </c>
      <c r="AM110" t="s">
        <v>3114</v>
      </c>
      <c r="AN110">
        <v>2.76</v>
      </c>
      <c r="AO110" t="s">
        <v>3114</v>
      </c>
      <c r="AP110">
        <v>0.13112017629338801</v>
      </c>
      <c r="AQ110">
        <f>(Table2[[#This Row],[Sharpe Ratio]]-AVERAGE(Table2[Sharpe Ratio]))/_xlfn.STDEV.P(Table2[Sharpe Ratio])</f>
        <v>0.8270580245793363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2.7309050296367658</v>
      </c>
      <c r="AS110">
        <f>_xlfn.RANK.AVG(Table2[[#This Row],[1Y Return vs Nifty Z-Score]],Table2[1Y Return vs Nifty Z-Score])</f>
        <v>122</v>
      </c>
      <c r="AT110">
        <f>_xlfn.RANK.AVG(Table2[[#This Row],[6M Return vs Nifty Z-Score]],Table2[6M Return vs Nifty Z-Score])</f>
        <v>228</v>
      </c>
      <c r="AU110">
        <f>_xlfn.RANK.AVG(Table2[[#This Row],[Sharpe Ratio Z-Score]],Table2[Sharpe Ratio Z-Score])</f>
        <v>148</v>
      </c>
      <c r="AV110">
        <f>(Table2[[#This Row],[Rank 1Y]]+Table2[[#This Row],[Rank 6M]]+Table2[[#This Row],[Rank Sharpe]])/3</f>
        <v>166</v>
      </c>
    </row>
    <row r="111" spans="1:48" x14ac:dyDescent="0.3">
      <c r="A111" t="s">
        <v>1398</v>
      </c>
      <c r="B111" t="s">
        <v>1399</v>
      </c>
      <c r="C111" t="s">
        <v>3081</v>
      </c>
      <c r="D111" t="s">
        <v>95</v>
      </c>
      <c r="E111">
        <v>7496.6460598899903</v>
      </c>
      <c r="F111">
        <v>3062.3</v>
      </c>
      <c r="G111">
        <v>72.958906258951998</v>
      </c>
      <c r="H111">
        <f>(Table2[[#This Row],[1Y Return vs Nifty]]-AVERAGE(Table2[1Y Return vs Nifty]))/_xlfn.STDEV.P(Table2[1Y Return vs Nifty])</f>
        <v>0.58657550276160553</v>
      </c>
      <c r="I111">
        <v>4.3596258518675999</v>
      </c>
      <c r="J111">
        <f>(Table2[[#This Row],[1M Return vs Nifty]]-AVERAGE(Table2[1M Return vs Nifty]))/_xlfn.STDEV.P(Table2[1M Return vs Nifty])</f>
        <v>0.46010738275258123</v>
      </c>
      <c r="K111">
        <v>5.67268207147153</v>
      </c>
      <c r="L111">
        <f>(Table2[[#This Row],[6M Return vs Nifty]]-AVERAGE(Table2[6M Return vs Nifty]))/_xlfn.STDEV.P(Table2[6M Return vs Nifty])</f>
        <v>4.841716248046192E-2</v>
      </c>
      <c r="M111">
        <v>-4.6541527070908497</v>
      </c>
      <c r="N111">
        <f>(Table2[[#This Row],[1W Return vs Nifty]]-AVERAGE(Table2[1W Return vs Nifty]))/_xlfn.STDEV.P(Table2[1W Return vs Nifty])</f>
        <v>-0.90180010517446885</v>
      </c>
      <c r="O111">
        <v>2999.38</v>
      </c>
      <c r="P111">
        <v>2843.7305639195902</v>
      </c>
      <c r="Q111">
        <v>2407.4828308813499</v>
      </c>
      <c r="R111">
        <v>53.707010684370701</v>
      </c>
      <c r="S111" s="1">
        <f>(Table2[[#This Row],[Close Price]]-Table2[[#This Row],[20D EMA]])/Table2[[#This Row],[20D EMA]]</f>
        <v>2.0977668718201784E-2</v>
      </c>
      <c r="T111" s="1">
        <f>(Table2[[#This Row],[Close Price]]-Table2[[#This Row],[50D EMA]])/Table2[[#This Row],[50D EMA]]</f>
        <v>7.6860107231519814E-2</v>
      </c>
      <c r="U111" s="1">
        <f>(Table2[[#This Row],[Close Price]]-Table2[[#This Row],[200D EMA]])/Table2[[#This Row],[200D EMA]]</f>
        <v>0.27199245648573528</v>
      </c>
      <c r="V111">
        <v>0.66414756624456694</v>
      </c>
      <c r="W111">
        <v>3060.05</v>
      </c>
      <c r="X111">
        <v>3179.85</v>
      </c>
      <c r="Y111">
        <v>2900.05</v>
      </c>
      <c r="Z111">
        <v>3121.05</v>
      </c>
      <c r="AA111">
        <v>2900.05</v>
      </c>
      <c r="AB111">
        <v>3247</v>
      </c>
      <c r="AC111" s="1">
        <f>(Table2[[#This Row],[Close Price]]/Table2[[#This Row],[Day Low]])-1</f>
        <v>7.3528210323359211E-4</v>
      </c>
      <c r="AD111" s="1">
        <f>(Table2[[#This Row],[Day High]]/Table2[[#This Row],[Close Price]])-1</f>
        <v>3.8386180321980046E-2</v>
      </c>
      <c r="AE111" s="1">
        <f>(Table2[[#This Row],[Close Price]]/Table2[[#This Row],[Current Week Low]])-1</f>
        <v>5.594731125325425E-2</v>
      </c>
      <c r="AF111" s="1">
        <f>(Table2[[#This Row],[Current Week High]]/Table2[[#This Row],[Close Price]])-1</f>
        <v>1.918492636253788E-2</v>
      </c>
      <c r="AG111" s="1">
        <f>(Table2[[#This Row],[Close Price]]/Table2[[#This Row],[Current Month Low]])-1</f>
        <v>5.594731125325425E-2</v>
      </c>
      <c r="AH111" s="1">
        <f>(Table2[[#This Row],[Current Month High]]/Table2[[#This Row],[Close Price]])-1</f>
        <v>6.0314142964438489E-2</v>
      </c>
      <c r="AI111">
        <v>10.048003134898501</v>
      </c>
      <c r="AJ111">
        <v>101.992018732891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</v>
      </c>
      <c r="AM111" t="s">
        <v>3114</v>
      </c>
      <c r="AN111">
        <v>5.72</v>
      </c>
      <c r="AO111" t="s">
        <v>3114</v>
      </c>
      <c r="AP111">
        <v>0.19305997925301899</v>
      </c>
      <c r="AQ111">
        <f>(Table2[[#This Row],[Sharpe Ratio]]-AVERAGE(Table2[Sharpe Ratio]))/_xlfn.STDEV.P(Table2[Sharpe Ratio])</f>
        <v>1.5492727844435545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1.742572727263735</v>
      </c>
      <c r="AS111">
        <f>_xlfn.RANK.AVG(Table2[[#This Row],[1Y Return vs Nifty Z-Score]],Table2[1Y Return vs Nifty Z-Score])</f>
        <v>148</v>
      </c>
      <c r="AT111">
        <f>_xlfn.RANK.AVG(Table2[[#This Row],[6M Return vs Nifty Z-Score]],Table2[6M Return vs Nifty Z-Score])</f>
        <v>309</v>
      </c>
      <c r="AU111">
        <f>_xlfn.RANK.AVG(Table2[[#This Row],[Sharpe Ratio Z-Score]],Table2[Sharpe Ratio Z-Score])</f>
        <v>42</v>
      </c>
      <c r="AV111">
        <f>(Table2[[#This Row],[Rank 1Y]]+Table2[[#This Row],[Rank 6M]]+Table2[[#This Row],[Rank Sharpe]])/3</f>
        <v>166.33333333333334</v>
      </c>
    </row>
    <row r="112" spans="1:48" x14ac:dyDescent="0.3">
      <c r="A112" t="s">
        <v>809</v>
      </c>
      <c r="B112" t="s">
        <v>810</v>
      </c>
      <c r="C112" t="s">
        <v>3082</v>
      </c>
      <c r="D112" t="s">
        <v>138</v>
      </c>
      <c r="E112">
        <v>19131.750458365001</v>
      </c>
      <c r="F112">
        <v>1691.75</v>
      </c>
      <c r="G112">
        <v>175.72102797483799</v>
      </c>
      <c r="H112">
        <f>(Table2[[#This Row],[1Y Return vs Nifty]]-AVERAGE(Table2[1Y Return vs Nifty]))/_xlfn.STDEV.P(Table2[1Y Return vs Nifty])</f>
        <v>2.1506745425017191</v>
      </c>
      <c r="I112">
        <v>-13.900421368376101</v>
      </c>
      <c r="J112">
        <f>(Table2[[#This Row],[1M Return vs Nifty]]-AVERAGE(Table2[1M Return vs Nifty]))/_xlfn.STDEV.P(Table2[1M Return vs Nifty])</f>
        <v>-1.3138321434659002</v>
      </c>
      <c r="K112">
        <v>10.4478455364225</v>
      </c>
      <c r="L112">
        <f>(Table2[[#This Row],[6M Return vs Nifty]]-AVERAGE(Table2[6M Return vs Nifty]))/_xlfn.STDEV.P(Table2[6M Return vs Nifty])</f>
        <v>0.21651827954252284</v>
      </c>
      <c r="M112">
        <v>-0.39301998585556802</v>
      </c>
      <c r="N112">
        <f>(Table2[[#This Row],[1W Return vs Nifty]]-AVERAGE(Table2[1W Return vs Nifty]))/_xlfn.STDEV.P(Table2[1W Return vs Nifty])</f>
        <v>-3.2640071947551148E-2</v>
      </c>
      <c r="O112">
        <v>1811.91</v>
      </c>
      <c r="P112">
        <v>1842.9126346052999</v>
      </c>
      <c r="Q112">
        <v>1495.6653190366201</v>
      </c>
      <c r="R112">
        <v>27.246893847931499</v>
      </c>
      <c r="S112" s="1">
        <f>(Table2[[#This Row],[Close Price]]-Table2[[#This Row],[20D EMA]])/Table2[[#This Row],[20D EMA]]</f>
        <v>-6.6316759662455677E-2</v>
      </c>
      <c r="T112" s="1">
        <f>(Table2[[#This Row],[Close Price]]-Table2[[#This Row],[50D EMA]])/Table2[[#This Row],[50D EMA]]</f>
        <v>-8.2023765948989052E-2</v>
      </c>
      <c r="U112" s="1">
        <f>(Table2[[#This Row],[Close Price]]-Table2[[#This Row],[200D EMA]])/Table2[[#This Row],[200D EMA]]</f>
        <v>0.13110197747292887</v>
      </c>
      <c r="V112">
        <v>1.4500303846154201</v>
      </c>
      <c r="W112">
        <v>1670</v>
      </c>
      <c r="X112">
        <v>1743.95</v>
      </c>
      <c r="Y112">
        <v>1597</v>
      </c>
      <c r="Z112">
        <v>1845</v>
      </c>
      <c r="AA112">
        <v>1597</v>
      </c>
      <c r="AB112">
        <v>1845</v>
      </c>
      <c r="AC112" s="1">
        <f>(Table2[[#This Row],[Close Price]]/Table2[[#This Row],[Day Low]])-1</f>
        <v>1.3023952095808422E-2</v>
      </c>
      <c r="AD112" s="1">
        <f>(Table2[[#This Row],[Day High]]/Table2[[#This Row],[Close Price]])-1</f>
        <v>3.0855622875720412E-2</v>
      </c>
      <c r="AE112" s="1">
        <f>(Table2[[#This Row],[Close Price]]/Table2[[#This Row],[Current Week Low]])-1</f>
        <v>5.9329993738259201E-2</v>
      </c>
      <c r="AF112" s="1">
        <f>(Table2[[#This Row],[Current Week High]]/Table2[[#This Row],[Close Price]])-1</f>
        <v>9.0586670607359254E-2</v>
      </c>
      <c r="AG112" s="1">
        <f>(Table2[[#This Row],[Close Price]]/Table2[[#This Row],[Current Month Low]])-1</f>
        <v>5.9329993738259201E-2</v>
      </c>
      <c r="AH112" s="1">
        <f>(Table2[[#This Row],[Current Month High]]/Table2[[#This Row],[Close Price]])-1</f>
        <v>9.0586670607359254E-2</v>
      </c>
      <c r="AI112">
        <v>27.725929568316602</v>
      </c>
      <c r="AJ112">
        <v>213.50948220636801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-0.02</v>
      </c>
      <c r="AM112" t="s">
        <v>3113</v>
      </c>
      <c r="AN112">
        <v>-4.6399999999999997</v>
      </c>
      <c r="AO112" t="s">
        <v>3113</v>
      </c>
      <c r="AP112">
        <v>0.104204024838381</v>
      </c>
      <c r="AQ112">
        <f>(Table2[[#This Row],[Sharpe Ratio]]-AVERAGE(Table2[Sharpe Ratio]))/_xlfn.STDEV.P(Table2[Sharpe Ratio])</f>
        <v>0.51321715117171063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26</v>
      </c>
      <c r="AT112">
        <f>_xlfn.RANK.AVG(Table2[[#This Row],[6M Return vs Nifty Z-Score]],Table2[6M Return vs Nifty Z-Score])</f>
        <v>260</v>
      </c>
      <c r="AU112">
        <f>_xlfn.RANK.AVG(Table2[[#This Row],[Sharpe Ratio Z-Score]],Table2[Sharpe Ratio Z-Score])</f>
        <v>215</v>
      </c>
      <c r="AV112">
        <f>(Table2[[#This Row],[Rank 1Y]]+Table2[[#This Row],[Rank 6M]]+Table2[[#This Row],[Rank Sharpe]])/3</f>
        <v>167</v>
      </c>
    </row>
    <row r="113" spans="1:48" x14ac:dyDescent="0.3">
      <c r="A113" t="s">
        <v>1201</v>
      </c>
      <c r="B113" t="s">
        <v>1202</v>
      </c>
      <c r="C113" t="s">
        <v>3079</v>
      </c>
      <c r="D113" t="s">
        <v>833</v>
      </c>
      <c r="E113">
        <v>9638.0246461400002</v>
      </c>
      <c r="F113">
        <v>207.1</v>
      </c>
      <c r="G113">
        <v>93.063237846455806</v>
      </c>
      <c r="H113">
        <f>(Table2[[#This Row],[1Y Return vs Nifty]]-AVERAGE(Table2[1Y Return vs Nifty]))/_xlfn.STDEV.P(Table2[1Y Return vs Nifty])</f>
        <v>0.89257507931346292</v>
      </c>
      <c r="I113">
        <v>-19.758853158668799</v>
      </c>
      <c r="J113">
        <f>(Table2[[#This Row],[1M Return vs Nifty]]-AVERAGE(Table2[1M Return vs Nifty]))/_xlfn.STDEV.P(Table2[1M Return vs Nifty])</f>
        <v>-1.8829710722488247</v>
      </c>
      <c r="K113">
        <v>10.526839081824001</v>
      </c>
      <c r="L113">
        <f>(Table2[[#This Row],[6M Return vs Nifty]]-AVERAGE(Table2[6M Return vs Nifty]))/_xlfn.STDEV.P(Table2[6M Return vs Nifty])</f>
        <v>0.21929910648596679</v>
      </c>
      <c r="M113">
        <v>-12.081695987106899</v>
      </c>
      <c r="N113">
        <f>(Table2[[#This Row],[1W Return vs Nifty]]-AVERAGE(Table2[1W Return vs Nifty]))/_xlfn.STDEV.P(Table2[1W Return vs Nifty])</f>
        <v>-2.4168253781215259</v>
      </c>
      <c r="O113">
        <v>233.65</v>
      </c>
      <c r="P113">
        <v>231.14275519465099</v>
      </c>
      <c r="Q113">
        <v>187.201460730831</v>
      </c>
      <c r="R113">
        <v>22.722416709875102</v>
      </c>
      <c r="S113" s="1">
        <f>(Table2[[#This Row],[Close Price]]-Table2[[#This Row],[20D EMA]])/Table2[[#This Row],[20D EMA]]</f>
        <v>-0.1136315001069977</v>
      </c>
      <c r="T113" s="1">
        <f>(Table2[[#This Row],[Close Price]]-Table2[[#This Row],[50D EMA]])/Table2[[#This Row],[50D EMA]]</f>
        <v>-0.10401691013159378</v>
      </c>
      <c r="U113" s="1">
        <f>(Table2[[#This Row],[Close Price]]-Table2[[#This Row],[200D EMA]])/Table2[[#This Row],[200D EMA]]</f>
        <v>0.10629478633064864</v>
      </c>
      <c r="V113">
        <v>1.59883649690878</v>
      </c>
      <c r="W113">
        <v>206.25</v>
      </c>
      <c r="X113">
        <v>212.75</v>
      </c>
      <c r="Y113">
        <v>197</v>
      </c>
      <c r="Z113">
        <v>229</v>
      </c>
      <c r="AA113">
        <v>197</v>
      </c>
      <c r="AB113">
        <v>249.05</v>
      </c>
      <c r="AC113" s="1">
        <f>(Table2[[#This Row],[Close Price]]/Table2[[#This Row],[Day Low]])-1</f>
        <v>4.1212121212121922E-3</v>
      </c>
      <c r="AD113" s="1">
        <f>(Table2[[#This Row],[Day High]]/Table2[[#This Row],[Close Price]])-1</f>
        <v>2.7281506518590071E-2</v>
      </c>
      <c r="AE113" s="1">
        <f>(Table2[[#This Row],[Close Price]]/Table2[[#This Row],[Current Week Low]])-1</f>
        <v>5.1269035532995E-2</v>
      </c>
      <c r="AF113" s="1">
        <f>(Table2[[#This Row],[Current Week High]]/Table2[[#This Row],[Close Price]])-1</f>
        <v>0.10574601641718973</v>
      </c>
      <c r="AG113" s="1">
        <f>(Table2[[#This Row],[Close Price]]/Table2[[#This Row],[Current Month Low]])-1</f>
        <v>5.1269035532995E-2</v>
      </c>
      <c r="AH113" s="1">
        <f>(Table2[[#This Row],[Current Month High]]/Table2[[#This Row],[Close Price]])-1</f>
        <v>0.2025591501690005</v>
      </c>
      <c r="AI113">
        <v>27.4746499275712</v>
      </c>
      <c r="AJ113">
        <v>122.44897959183599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-0.09</v>
      </c>
      <c r="AM113" t="s">
        <v>3113</v>
      </c>
      <c r="AN113">
        <v>-17.920000000000002</v>
      </c>
      <c r="AO113" t="s">
        <v>3113</v>
      </c>
      <c r="AP113">
        <v>0.134536000419302</v>
      </c>
      <c r="AQ113">
        <f>(Table2[[#This Row],[Sharpe Ratio]]-AVERAGE(Table2[Sharpe Ratio]))/_xlfn.STDEV.P(Table2[Sharpe Ratio])</f>
        <v>0.86688634954903632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-2.3210359150218847</v>
      </c>
      <c r="AS113">
        <f>_xlfn.RANK.AVG(Table2[[#This Row],[1Y Return vs Nifty Z-Score]],Table2[1Y Return vs Nifty Z-Score])</f>
        <v>107</v>
      </c>
      <c r="AT113">
        <f>_xlfn.RANK.AVG(Table2[[#This Row],[6M Return vs Nifty Z-Score]],Table2[6M Return vs Nifty Z-Score])</f>
        <v>258</v>
      </c>
      <c r="AU113">
        <f>_xlfn.RANK.AVG(Table2[[#This Row],[Sharpe Ratio Z-Score]],Table2[Sharpe Ratio Z-Score])</f>
        <v>136</v>
      </c>
      <c r="AV113">
        <f>(Table2[[#This Row],[Rank 1Y]]+Table2[[#This Row],[Rank 6M]]+Table2[[#This Row],[Rank Sharpe]])/3</f>
        <v>167</v>
      </c>
    </row>
    <row r="114" spans="1:48" x14ac:dyDescent="0.3">
      <c r="A114" t="s">
        <v>892</v>
      </c>
      <c r="B114" t="s">
        <v>893</v>
      </c>
      <c r="C114" t="s">
        <v>3080</v>
      </c>
      <c r="D114" t="s">
        <v>92</v>
      </c>
      <c r="E114">
        <v>16569.0154652399</v>
      </c>
      <c r="F114">
        <v>2959.6</v>
      </c>
      <c r="G114">
        <v>22.467021526822201</v>
      </c>
      <c r="H114">
        <f>(Table2[[#This Row],[1Y Return vs Nifty]]-AVERAGE(Table2[1Y Return vs Nifty]))/_xlfn.STDEV.P(Table2[1Y Return vs Nifty])</f>
        <v>-0.18194024122564692</v>
      </c>
      <c r="I114">
        <v>-12.249492870581699</v>
      </c>
      <c r="J114">
        <f>(Table2[[#This Row],[1M Return vs Nifty]]-AVERAGE(Table2[1M Return vs Nifty]))/_xlfn.STDEV.P(Table2[1M Return vs Nifty])</f>
        <v>-1.1534466153303982</v>
      </c>
      <c r="K114">
        <v>44.615523031265496</v>
      </c>
      <c r="L114">
        <f>(Table2[[#This Row],[6M Return vs Nifty]]-AVERAGE(Table2[6M Return vs Nifty]))/_xlfn.STDEV.P(Table2[6M Return vs Nifty])</f>
        <v>1.4193304547605539</v>
      </c>
      <c r="M114">
        <v>-3.2108944788898599</v>
      </c>
      <c r="N114">
        <f>(Table2[[#This Row],[1W Return vs Nifty]]-AVERAGE(Table2[1W Return vs Nifty]))/_xlfn.STDEV.P(Table2[1W Return vs Nifty])</f>
        <v>-0.60741303684242587</v>
      </c>
      <c r="O114">
        <v>3117.21</v>
      </c>
      <c r="P114">
        <v>3061.2024997346998</v>
      </c>
      <c r="Q114">
        <v>2589.3611233811998</v>
      </c>
      <c r="R114">
        <v>37.675165422340697</v>
      </c>
      <c r="S114" s="1">
        <f>(Table2[[#This Row],[Close Price]]-Table2[[#This Row],[20D EMA]])/Table2[[#This Row],[20D EMA]]</f>
        <v>-5.0561239056720636E-2</v>
      </c>
      <c r="T114" s="1">
        <f>(Table2[[#This Row],[Close Price]]-Table2[[#This Row],[50D EMA]])/Table2[[#This Row],[50D EMA]]</f>
        <v>-3.31903883338346E-2</v>
      </c>
      <c r="U114" s="1">
        <f>(Table2[[#This Row],[Close Price]]-Table2[[#This Row],[200D EMA]])/Table2[[#This Row],[200D EMA]]</f>
        <v>0.14298464330666261</v>
      </c>
      <c r="V114">
        <v>0.86048048981269398</v>
      </c>
      <c r="W114">
        <v>2960.55</v>
      </c>
      <c r="X114">
        <v>3019.9</v>
      </c>
      <c r="Y114">
        <v>2836.05</v>
      </c>
      <c r="Z114">
        <v>3095.95</v>
      </c>
      <c r="AA114">
        <v>2836.05</v>
      </c>
      <c r="AB114">
        <v>3228.15</v>
      </c>
      <c r="AC114" s="1">
        <f>(Table2[[#This Row],[Close Price]]/Table2[[#This Row],[Day Low]])-1</f>
        <v>-3.2088632179838594E-4</v>
      </c>
      <c r="AD114" s="1">
        <f>(Table2[[#This Row],[Day High]]/Table2[[#This Row],[Close Price]])-1</f>
        <v>2.0374374915529181E-2</v>
      </c>
      <c r="AE114" s="1">
        <f>(Table2[[#This Row],[Close Price]]/Table2[[#This Row],[Current Week Low]])-1</f>
        <v>4.3564112057262738E-2</v>
      </c>
      <c r="AF114" s="1">
        <f>(Table2[[#This Row],[Current Week High]]/Table2[[#This Row],[Close Price]])-1</f>
        <v>4.6070414920935221E-2</v>
      </c>
      <c r="AG114" s="1">
        <f>(Table2[[#This Row],[Close Price]]/Table2[[#This Row],[Current Month Low]])-1</f>
        <v>4.3564112057262738E-2</v>
      </c>
      <c r="AH114" s="1">
        <f>(Table2[[#This Row],[Current Month High]]/Table2[[#This Row],[Close Price]])-1</f>
        <v>9.0738613326125206E-2</v>
      </c>
      <c r="AI114">
        <v>23.496418434923601</v>
      </c>
      <c r="AJ114">
        <v>70.582132564841402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</v>
      </c>
      <c r="AM114">
        <v>0</v>
      </c>
      <c r="AN114">
        <v>-4.41</v>
      </c>
      <c r="AO114" t="s">
        <v>3113</v>
      </c>
      <c r="AP114">
        <v>0.15402911336778999</v>
      </c>
      <c r="AQ114">
        <f>(Table2[[#This Row],[Sharpe Ratio]]-AVERAGE(Table2[Sharpe Ratio]))/_xlfn.STDEV.P(Table2[Sharpe Ratio])</f>
        <v>1.0941749945625465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0.57070555592462957</v>
      </c>
      <c r="AS114">
        <f>_xlfn.RANK.AVG(Table2[[#This Row],[1Y Return vs Nifty Z-Score]],Table2[1Y Return vs Nifty Z-Score])</f>
        <v>341</v>
      </c>
      <c r="AT114">
        <f>_xlfn.RANK.AVG(Table2[[#This Row],[6M Return vs Nifty Z-Score]],Table2[6M Return vs Nifty Z-Score])</f>
        <v>62</v>
      </c>
      <c r="AU114">
        <f>_xlfn.RANK.AVG(Table2[[#This Row],[Sharpe Ratio Z-Score]],Table2[Sharpe Ratio Z-Score])</f>
        <v>103</v>
      </c>
      <c r="AV114">
        <f>(Table2[[#This Row],[Rank 1Y]]+Table2[[#This Row],[Rank 6M]]+Table2[[#This Row],[Rank Sharpe]])/3</f>
        <v>168.66666666666666</v>
      </c>
    </row>
    <row r="115" spans="1:48" x14ac:dyDescent="0.3">
      <c r="A115" t="s">
        <v>1051</v>
      </c>
      <c r="B115" t="s">
        <v>1052</v>
      </c>
      <c r="C115" t="s">
        <v>3075</v>
      </c>
      <c r="D115" t="s">
        <v>210</v>
      </c>
      <c r="E115">
        <v>12238.136585664901</v>
      </c>
      <c r="F115">
        <v>520.15</v>
      </c>
      <c r="G115">
        <v>57.002964880177601</v>
      </c>
      <c r="H115">
        <f>(Table2[[#This Row],[1Y Return vs Nifty]]-AVERAGE(Table2[1Y Return vs Nifty]))/_xlfn.STDEV.P(Table2[1Y Return vs Nifty])</f>
        <v>0.34371682904046413</v>
      </c>
      <c r="I115">
        <v>5.4892021457812596</v>
      </c>
      <c r="J115">
        <f>(Table2[[#This Row],[1M Return vs Nifty]]-AVERAGE(Table2[1M Return vs Nifty]))/_xlfn.STDEV.P(Table2[1M Return vs Nifty])</f>
        <v>0.5698442312658395</v>
      </c>
      <c r="K115">
        <v>16.848861987124099</v>
      </c>
      <c r="L115">
        <f>(Table2[[#This Row],[6M Return vs Nifty]]-AVERAGE(Table2[6M Return vs Nifty]))/_xlfn.STDEV.P(Table2[6M Return vs Nifty])</f>
        <v>0.44185465254700501</v>
      </c>
      <c r="M115">
        <v>8.2895878084712002</v>
      </c>
      <c r="N115">
        <f>(Table2[[#This Row],[1W Return vs Nifty]]-AVERAGE(Table2[1W Return vs Nifty]))/_xlfn.STDEV.P(Table2[1W Return vs Nifty])</f>
        <v>1.7383856558841866</v>
      </c>
      <c r="O115">
        <v>497.5</v>
      </c>
      <c r="P115">
        <v>477.583130449284</v>
      </c>
      <c r="Q115">
        <v>416.247856196334</v>
      </c>
      <c r="R115">
        <v>70.128888840545301</v>
      </c>
      <c r="S115" s="1">
        <f>(Table2[[#This Row],[Close Price]]-Table2[[#This Row],[20D EMA]])/Table2[[#This Row],[20D EMA]]</f>
        <v>4.5527638190954726E-2</v>
      </c>
      <c r="T115" s="1">
        <f>(Table2[[#This Row],[Close Price]]-Table2[[#This Row],[50D EMA]])/Table2[[#This Row],[50D EMA]]</f>
        <v>8.9129759484325596E-2</v>
      </c>
      <c r="U115" s="1">
        <f>(Table2[[#This Row],[Close Price]]-Table2[[#This Row],[200D EMA]])/Table2[[#This Row],[200D EMA]]</f>
        <v>0.24961604548098348</v>
      </c>
      <c r="V115">
        <v>1.0127302474144799</v>
      </c>
      <c r="W115">
        <v>511.1</v>
      </c>
      <c r="X115">
        <v>527</v>
      </c>
      <c r="Y115">
        <v>501.1</v>
      </c>
      <c r="Z115">
        <v>536</v>
      </c>
      <c r="AA115">
        <v>488.45</v>
      </c>
      <c r="AB115">
        <v>536</v>
      </c>
      <c r="AC115" s="1">
        <f>(Table2[[#This Row],[Close Price]]/Table2[[#This Row],[Day Low]])-1</f>
        <v>1.7706906671884015E-2</v>
      </c>
      <c r="AD115" s="1">
        <f>(Table2[[#This Row],[Day High]]/Table2[[#This Row],[Close Price]])-1</f>
        <v>1.3169278092857839E-2</v>
      </c>
      <c r="AE115" s="1">
        <f>(Table2[[#This Row],[Close Price]]/Table2[[#This Row],[Current Week Low]])-1</f>
        <v>3.8016363999201719E-2</v>
      </c>
      <c r="AF115" s="1">
        <f>(Table2[[#This Row],[Current Week High]]/Table2[[#This Row],[Close Price]])-1</f>
        <v>3.0471979236758706E-2</v>
      </c>
      <c r="AG115" s="1">
        <f>(Table2[[#This Row],[Close Price]]/Table2[[#This Row],[Current Month Low]])-1</f>
        <v>6.4899170846555387E-2</v>
      </c>
      <c r="AH115" s="1">
        <f>(Table2[[#This Row],[Current Month High]]/Table2[[#This Row],[Close Price]])-1</f>
        <v>3.0471979236758706E-2</v>
      </c>
      <c r="AI115">
        <v>3.0471979236758702</v>
      </c>
      <c r="AJ115">
        <v>85.767857142857096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0.15</v>
      </c>
      <c r="AM115" t="s">
        <v>3114</v>
      </c>
      <c r="AN115">
        <v>11.6</v>
      </c>
      <c r="AO115" t="s">
        <v>3114</v>
      </c>
      <c r="AP115">
        <v>0.14684082856193201</v>
      </c>
      <c r="AQ115">
        <f>(Table2[[#This Row],[Sharpe Ratio]]-AVERAGE(Table2[Sharpe Ratio]))/_xlfn.STDEV.P(Table2[Sharpe Ratio])</f>
        <v>1.0103599816494144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4.1041613503869101</v>
      </c>
      <c r="AS115">
        <f>_xlfn.RANK.AVG(Table2[[#This Row],[1Y Return vs Nifty Z-Score]],Table2[1Y Return vs Nifty Z-Score])</f>
        <v>201</v>
      </c>
      <c r="AT115">
        <f>_xlfn.RANK.AVG(Table2[[#This Row],[6M Return vs Nifty Z-Score]],Table2[6M Return vs Nifty Z-Score])</f>
        <v>198</v>
      </c>
      <c r="AU115">
        <f>_xlfn.RANK.AVG(Table2[[#This Row],[Sharpe Ratio Z-Score]],Table2[Sharpe Ratio Z-Score])</f>
        <v>114</v>
      </c>
      <c r="AV115">
        <f>(Table2[[#This Row],[Rank 1Y]]+Table2[[#This Row],[Rank 6M]]+Table2[[#This Row],[Rank Sharpe]])/3</f>
        <v>171</v>
      </c>
    </row>
    <row r="116" spans="1:48" x14ac:dyDescent="0.3">
      <c r="A116" t="s">
        <v>1039</v>
      </c>
      <c r="B116" t="s">
        <v>1040</v>
      </c>
      <c r="C116" t="s">
        <v>3083</v>
      </c>
      <c r="D116" t="s">
        <v>380</v>
      </c>
      <c r="E116">
        <v>12418.01484525</v>
      </c>
      <c r="F116">
        <v>983.7</v>
      </c>
      <c r="G116">
        <v>55.122726971927797</v>
      </c>
      <c r="H116">
        <f>(Table2[[#This Row],[1Y Return vs Nifty]]-AVERAGE(Table2[1Y Return vs Nifty]))/_xlfn.STDEV.P(Table2[1Y Return vs Nifty])</f>
        <v>0.31509851854170529</v>
      </c>
      <c r="I116">
        <v>34.429907638915502</v>
      </c>
      <c r="J116">
        <f>(Table2[[#This Row],[1M Return vs Nifty]]-AVERAGE(Table2[1M Return vs Nifty]))/_xlfn.STDEV.P(Table2[1M Return vs Nifty])</f>
        <v>3.3813956348133045</v>
      </c>
      <c r="K116">
        <v>76.557307318610299</v>
      </c>
      <c r="L116">
        <f>(Table2[[#This Row],[6M Return vs Nifty]]-AVERAGE(Table2[6M Return vs Nifty]))/_xlfn.STDEV.P(Table2[6M Return vs Nifty])</f>
        <v>2.5437840277259722</v>
      </c>
      <c r="M116">
        <v>10.5984216872702</v>
      </c>
      <c r="N116">
        <f>(Table2[[#This Row],[1W Return vs Nifty]]-AVERAGE(Table2[1W Return vs Nifty]))/_xlfn.STDEV.P(Table2[1W Return vs Nifty])</f>
        <v>2.2093276006895635</v>
      </c>
      <c r="O116">
        <v>881.25</v>
      </c>
      <c r="P116">
        <v>773.43127405550297</v>
      </c>
      <c r="Q116">
        <v>649.61624062491103</v>
      </c>
      <c r="R116">
        <v>68.060999264452505</v>
      </c>
      <c r="S116" s="1">
        <f>(Table2[[#This Row],[Close Price]]-Table2[[#This Row],[20D EMA]])/Table2[[#This Row],[20D EMA]]</f>
        <v>0.11625531914893622</v>
      </c>
      <c r="T116" s="1">
        <f>(Table2[[#This Row],[Close Price]]-Table2[[#This Row],[50D EMA]])/Table2[[#This Row],[50D EMA]]</f>
        <v>0.271864783592146</v>
      </c>
      <c r="U116" s="1">
        <f>(Table2[[#This Row],[Close Price]]-Table2[[#This Row],[200D EMA]])/Table2[[#This Row],[200D EMA]]</f>
        <v>0.51427864404022694</v>
      </c>
      <c r="V116">
        <v>1.43354410780224</v>
      </c>
      <c r="W116">
        <v>990.9</v>
      </c>
      <c r="X116">
        <v>1014</v>
      </c>
      <c r="Y116">
        <v>908.35</v>
      </c>
      <c r="Z116">
        <v>1036.0999999999999</v>
      </c>
      <c r="AA116">
        <v>908.35</v>
      </c>
      <c r="AB116">
        <v>1036.0999999999999</v>
      </c>
      <c r="AC116" s="1">
        <f>(Table2[[#This Row],[Close Price]]/Table2[[#This Row],[Day Low]])-1</f>
        <v>-7.2661217075384865E-3</v>
      </c>
      <c r="AD116" s="1">
        <f>(Table2[[#This Row],[Day High]]/Table2[[#This Row],[Close Price]])-1</f>
        <v>3.0802073802988605E-2</v>
      </c>
      <c r="AE116" s="1">
        <f>(Table2[[#This Row],[Close Price]]/Table2[[#This Row],[Current Week Low]])-1</f>
        <v>8.2952606374194993E-2</v>
      </c>
      <c r="AF116" s="1">
        <f>(Table2[[#This Row],[Current Week High]]/Table2[[#This Row],[Close Price]])-1</f>
        <v>5.3268272847412756E-2</v>
      </c>
      <c r="AG116" s="1">
        <f>(Table2[[#This Row],[Close Price]]/Table2[[#This Row],[Current Month Low]])-1</f>
        <v>8.2952606374194993E-2</v>
      </c>
      <c r="AH116" s="1">
        <f>(Table2[[#This Row],[Current Month High]]/Table2[[#This Row],[Close Price]])-1</f>
        <v>5.3268272847412756E-2</v>
      </c>
      <c r="AI116">
        <v>5.3268272847412703</v>
      </c>
      <c r="AJ116">
        <v>118.6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0.76</v>
      </c>
      <c r="AM116" t="s">
        <v>3114</v>
      </c>
      <c r="AN116">
        <v>25.57</v>
      </c>
      <c r="AO116" t="s">
        <v>3114</v>
      </c>
      <c r="AP116">
        <v>7.6145903709054996E-2</v>
      </c>
      <c r="AQ116">
        <f>(Table2[[#This Row],[Sharpe Ratio]]-AVERAGE(Table2[Sharpe Ratio]))/_xlfn.STDEV.P(Table2[Sharpe Ratio])</f>
        <v>0.18606097298909191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8.6356667547596384</v>
      </c>
      <c r="AS116">
        <f>_xlfn.RANK.AVG(Table2[[#This Row],[1Y Return vs Nifty Z-Score]],Table2[1Y Return vs Nifty Z-Score])</f>
        <v>212</v>
      </c>
      <c r="AT116">
        <f>_xlfn.RANK.AVG(Table2[[#This Row],[6M Return vs Nifty Z-Score]],Table2[6M Return vs Nifty Z-Score])</f>
        <v>17</v>
      </c>
      <c r="AU116">
        <f>_xlfn.RANK.AVG(Table2[[#This Row],[Sharpe Ratio Z-Score]],Table2[Sharpe Ratio Z-Score])</f>
        <v>286</v>
      </c>
      <c r="AV116">
        <f>(Table2[[#This Row],[Rank 1Y]]+Table2[[#This Row],[Rank 6M]]+Table2[[#This Row],[Rank Sharpe]])/3</f>
        <v>171.66666666666666</v>
      </c>
    </row>
    <row r="117" spans="1:48" x14ac:dyDescent="0.3">
      <c r="A117" t="s">
        <v>1483</v>
      </c>
      <c r="B117" t="s">
        <v>1484</v>
      </c>
      <c r="C117" t="s">
        <v>3072</v>
      </c>
      <c r="D117" t="s">
        <v>46</v>
      </c>
      <c r="E117">
        <v>6661.5619394099904</v>
      </c>
      <c r="F117">
        <v>237.3</v>
      </c>
      <c r="G117">
        <v>108.622299633366</v>
      </c>
      <c r="H117">
        <f>(Table2[[#This Row],[1Y Return vs Nifty]]-AVERAGE(Table2[1Y Return vs Nifty]))/_xlfn.STDEV.P(Table2[1Y Return vs Nifty])</f>
        <v>1.1293930156679362</v>
      </c>
      <c r="I117">
        <v>3.6814642231308001</v>
      </c>
      <c r="J117">
        <f>(Table2[[#This Row],[1M Return vs Nifty]]-AVERAGE(Table2[1M Return vs Nifty]))/_xlfn.STDEV.P(Table2[1M Return vs Nifty])</f>
        <v>0.39422487413304125</v>
      </c>
      <c r="K117">
        <v>20.058579875477601</v>
      </c>
      <c r="L117">
        <f>(Table2[[#This Row],[6M Return vs Nifty]]-AVERAGE(Table2[6M Return vs Nifty]))/_xlfn.STDEV.P(Table2[6M Return vs Nifty])</f>
        <v>0.55484704881711744</v>
      </c>
      <c r="M117">
        <v>-3.35278755048164</v>
      </c>
      <c r="N117">
        <f>(Table2[[#This Row],[1W Return vs Nifty]]-AVERAGE(Table2[1W Return vs Nifty]))/_xlfn.STDEV.P(Table2[1W Return vs Nifty])</f>
        <v>-0.63635552582071542</v>
      </c>
      <c r="O117">
        <v>241.9</v>
      </c>
      <c r="P117">
        <v>228.13811296556801</v>
      </c>
      <c r="Q117">
        <v>181.56831399902299</v>
      </c>
      <c r="R117">
        <v>41.784583207992199</v>
      </c>
      <c r="S117" s="1">
        <f>(Table2[[#This Row],[Close Price]]-Table2[[#This Row],[20D EMA]])/Table2[[#This Row],[20D EMA]]</f>
        <v>-1.9016122364613454E-2</v>
      </c>
      <c r="T117" s="1">
        <f>(Table2[[#This Row],[Close Price]]-Table2[[#This Row],[50D EMA]])/Table2[[#This Row],[50D EMA]]</f>
        <v>4.015938816770509E-2</v>
      </c>
      <c r="U117" s="1">
        <f>(Table2[[#This Row],[Close Price]]-Table2[[#This Row],[200D EMA]])/Table2[[#This Row],[200D EMA]]</f>
        <v>0.30694610074573314</v>
      </c>
      <c r="V117">
        <v>0.60699678272253199</v>
      </c>
      <c r="W117">
        <v>239.15</v>
      </c>
      <c r="X117">
        <v>242.45</v>
      </c>
      <c r="Y117">
        <v>229.1</v>
      </c>
      <c r="Z117">
        <v>259.85000000000002</v>
      </c>
      <c r="AA117">
        <v>229.1</v>
      </c>
      <c r="AB117">
        <v>259.85000000000002</v>
      </c>
      <c r="AC117" s="1">
        <f>(Table2[[#This Row],[Close Price]]/Table2[[#This Row],[Day Low]])-1</f>
        <v>-7.7357307129416464E-3</v>
      </c>
      <c r="AD117" s="1">
        <f>(Table2[[#This Row],[Day High]]/Table2[[#This Row],[Close Price]])-1</f>
        <v>2.1702486304256086E-2</v>
      </c>
      <c r="AE117" s="1">
        <f>(Table2[[#This Row],[Close Price]]/Table2[[#This Row],[Current Week Low]])-1</f>
        <v>3.579223046704505E-2</v>
      </c>
      <c r="AF117" s="1">
        <f>(Table2[[#This Row],[Current Week High]]/Table2[[#This Row],[Close Price]])-1</f>
        <v>9.5027391487568558E-2</v>
      </c>
      <c r="AG117" s="1">
        <f>(Table2[[#This Row],[Close Price]]/Table2[[#This Row],[Current Month Low]])-1</f>
        <v>3.579223046704505E-2</v>
      </c>
      <c r="AH117" s="1">
        <f>(Table2[[#This Row],[Current Month High]]/Table2[[#This Row],[Close Price]])-1</f>
        <v>9.5027391487568558E-2</v>
      </c>
      <c r="AI117">
        <v>14.5806995364517</v>
      </c>
      <c r="AJ117">
        <v>166.77908937605301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0.25</v>
      </c>
      <c r="AM117" t="s">
        <v>3114</v>
      </c>
      <c r="AN117">
        <v>-1.37</v>
      </c>
      <c r="AO117" t="s">
        <v>3113</v>
      </c>
      <c r="AP117">
        <v>8.3106441735837006E-2</v>
      </c>
      <c r="AQ117">
        <f>(Table2[[#This Row],[Sharpe Ratio]]-AVERAGE(Table2[Sharpe Ratio]))/_xlfn.STDEV.P(Table2[Sharpe Ratio])</f>
        <v>0.26722047074878708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1.7093298835461663</v>
      </c>
      <c r="AS117">
        <f>_xlfn.RANK.AVG(Table2[[#This Row],[1Y Return vs Nifty Z-Score]],Table2[1Y Return vs Nifty Z-Score])</f>
        <v>88</v>
      </c>
      <c r="AT117">
        <f>_xlfn.RANK.AVG(Table2[[#This Row],[6M Return vs Nifty Z-Score]],Table2[6M Return vs Nifty Z-Score])</f>
        <v>167</v>
      </c>
      <c r="AU117">
        <f>_xlfn.RANK.AVG(Table2[[#This Row],[Sharpe Ratio Z-Score]],Table2[Sharpe Ratio Z-Score])</f>
        <v>261</v>
      </c>
      <c r="AV117">
        <f>(Table2[[#This Row],[Rank 1Y]]+Table2[[#This Row],[Rank 6M]]+Table2[[#This Row],[Rank Sharpe]])/3</f>
        <v>172</v>
      </c>
    </row>
    <row r="118" spans="1:48" x14ac:dyDescent="0.3">
      <c r="A118" t="s">
        <v>82</v>
      </c>
      <c r="B118" t="s">
        <v>83</v>
      </c>
      <c r="C118" t="s">
        <v>3067</v>
      </c>
      <c r="D118" t="s">
        <v>84</v>
      </c>
      <c r="E118">
        <v>322588.014276815</v>
      </c>
      <c r="F118">
        <v>523.45000000000005</v>
      </c>
      <c r="G118">
        <v>104.110657639336</v>
      </c>
      <c r="H118">
        <f>(Table2[[#This Row],[1Y Return vs Nifty]]-AVERAGE(Table2[1Y Return vs Nifty]))/_xlfn.STDEV.P(Table2[1Y Return vs Nifty])</f>
        <v>1.0607232101726434</v>
      </c>
      <c r="I118">
        <v>8.7439953178760401</v>
      </c>
      <c r="J118">
        <f>(Table2[[#This Row],[1M Return vs Nifty]]-AVERAGE(Table2[1M Return vs Nifty]))/_xlfn.STDEV.P(Table2[1M Return vs Nifty])</f>
        <v>0.88604309910030643</v>
      </c>
      <c r="K118">
        <v>2.9453322384630098</v>
      </c>
      <c r="L118">
        <f>(Table2[[#This Row],[6M Return vs Nifty]]-AVERAGE(Table2[6M Return vs Nifty]))/_xlfn.STDEV.P(Table2[6M Return vs Nifty])</f>
        <v>-4.7594326322563794E-2</v>
      </c>
      <c r="M118">
        <v>3.25479289151995</v>
      </c>
      <c r="N118">
        <f>(Table2[[#This Row],[1W Return vs Nifty]]-AVERAGE(Table2[1W Return vs Nifty]))/_xlfn.STDEV.P(Table2[1W Return vs Nifty])</f>
        <v>0.71141869578455585</v>
      </c>
      <c r="O118">
        <v>508.93</v>
      </c>
      <c r="P118">
        <v>493.87726057145397</v>
      </c>
      <c r="Q118">
        <v>427.310440900174</v>
      </c>
      <c r="R118">
        <v>56.668075842220603</v>
      </c>
      <c r="S118" s="1">
        <f>(Table2[[#This Row],[Close Price]]-Table2[[#This Row],[20D EMA]])/Table2[[#This Row],[20D EMA]]</f>
        <v>2.8530446230326446E-2</v>
      </c>
      <c r="T118" s="1">
        <f>(Table2[[#This Row],[Close Price]]-Table2[[#This Row],[50D EMA]])/Table2[[#This Row],[50D EMA]]</f>
        <v>5.9878722487300057E-2</v>
      </c>
      <c r="U118" s="1">
        <f>(Table2[[#This Row],[Close Price]]-Table2[[#This Row],[200D EMA]])/Table2[[#This Row],[200D EMA]]</f>
        <v>0.22498762000127598</v>
      </c>
      <c r="V118">
        <v>1.1462663108467801</v>
      </c>
      <c r="W118">
        <v>522.1</v>
      </c>
      <c r="X118">
        <v>531.35</v>
      </c>
      <c r="Y118">
        <v>497.55</v>
      </c>
      <c r="Z118">
        <v>535</v>
      </c>
      <c r="AA118">
        <v>497.55</v>
      </c>
      <c r="AB118">
        <v>542.25</v>
      </c>
      <c r="AC118" s="1">
        <f>(Table2[[#This Row],[Close Price]]/Table2[[#This Row],[Day Low]])-1</f>
        <v>2.5857115495115934E-3</v>
      </c>
      <c r="AD118" s="1">
        <f>(Table2[[#This Row],[Day High]]/Table2[[#This Row],[Close Price]])-1</f>
        <v>1.5092176903238164E-2</v>
      </c>
      <c r="AE118" s="1">
        <f>(Table2[[#This Row],[Close Price]]/Table2[[#This Row],[Current Week Low]])-1</f>
        <v>5.2055069842227075E-2</v>
      </c>
      <c r="AF118" s="1">
        <f>(Table2[[#This Row],[Current Week High]]/Table2[[#This Row],[Close Price]])-1</f>
        <v>2.2065144712962059E-2</v>
      </c>
      <c r="AG118" s="1">
        <f>(Table2[[#This Row],[Close Price]]/Table2[[#This Row],[Current Month Low]])-1</f>
        <v>5.2055069842227075E-2</v>
      </c>
      <c r="AH118" s="1">
        <f>(Table2[[#This Row],[Current Month High]]/Table2[[#This Row],[Close Price]])-1</f>
        <v>3.5915560225427301E-2</v>
      </c>
      <c r="AI118">
        <v>3.5915560225427301</v>
      </c>
      <c r="AJ118">
        <v>130.594713656387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0.19</v>
      </c>
      <c r="AM118" t="s">
        <v>3114</v>
      </c>
      <c r="AN118">
        <v>7.48</v>
      </c>
      <c r="AO118" t="s">
        <v>3114</v>
      </c>
      <c r="AP118">
        <v>0.15944159139302999</v>
      </c>
      <c r="AQ118">
        <f>(Table2[[#This Row],[Sharpe Ratio]]-AVERAGE(Table2[Sharpe Ratio]))/_xlfn.STDEV.P(Table2[Sharpe Ratio])</f>
        <v>1.1572841962469098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3.7678748749818518</v>
      </c>
      <c r="AS118">
        <f>_xlfn.RANK.AVG(Table2[[#This Row],[1Y Return vs Nifty Z-Score]],Table2[1Y Return vs Nifty Z-Score])</f>
        <v>94</v>
      </c>
      <c r="AT118">
        <f>_xlfn.RANK.AVG(Table2[[#This Row],[6M Return vs Nifty Z-Score]],Table2[6M Return vs Nifty Z-Score])</f>
        <v>337</v>
      </c>
      <c r="AU118">
        <f>_xlfn.RANK.AVG(Table2[[#This Row],[Sharpe Ratio Z-Score]],Table2[Sharpe Ratio Z-Score])</f>
        <v>90</v>
      </c>
      <c r="AV118">
        <f>(Table2[[#This Row],[Rank 1Y]]+Table2[[#This Row],[Rank 6M]]+Table2[[#This Row],[Rank Sharpe]])/3</f>
        <v>173.66666666666666</v>
      </c>
    </row>
    <row r="119" spans="1:48" x14ac:dyDescent="0.3">
      <c r="A119" t="s">
        <v>397</v>
      </c>
      <c r="B119" t="s">
        <v>398</v>
      </c>
      <c r="C119" t="s">
        <v>3082</v>
      </c>
      <c r="D119" t="s">
        <v>138</v>
      </c>
      <c r="E119">
        <v>59073.174593759999</v>
      </c>
      <c r="F119">
        <v>3305.2</v>
      </c>
      <c r="G119">
        <v>72.304279047850798</v>
      </c>
      <c r="H119">
        <f>(Table2[[#This Row],[1Y Return vs Nifty]]-AVERAGE(Table2[1Y Return vs Nifty]))/_xlfn.STDEV.P(Table2[1Y Return vs Nifty])</f>
        <v>0.57661169727399608</v>
      </c>
      <c r="I119">
        <v>-12.2901200425386</v>
      </c>
      <c r="J119">
        <f>(Table2[[#This Row],[1M Return vs Nifty]]-AVERAGE(Table2[1M Return vs Nifty]))/_xlfn.STDEV.P(Table2[1M Return vs Nifty])</f>
        <v>-1.1573934915516668</v>
      </c>
      <c r="K119">
        <v>6.7146792210255102</v>
      </c>
      <c r="L119">
        <f>(Table2[[#This Row],[6M Return vs Nifty]]-AVERAGE(Table2[6M Return vs Nifty]))/_xlfn.STDEV.P(Table2[6M Return vs Nifty])</f>
        <v>8.509881455398019E-2</v>
      </c>
      <c r="M119">
        <v>-4.4433603953026903</v>
      </c>
      <c r="N119">
        <f>(Table2[[#This Row],[1W Return vs Nifty]]-AVERAGE(Table2[1W Return vs Nifty]))/_xlfn.STDEV.P(Table2[1W Return vs Nifty])</f>
        <v>-0.85880396665835546</v>
      </c>
      <c r="O119">
        <v>3549.65</v>
      </c>
      <c r="P119">
        <v>3517.3030817097901</v>
      </c>
      <c r="Q119">
        <v>2909.6198265418402</v>
      </c>
      <c r="R119">
        <v>30.6210755727293</v>
      </c>
      <c r="S119" s="1">
        <f>(Table2[[#This Row],[Close Price]]-Table2[[#This Row],[20D EMA]])/Table2[[#This Row],[20D EMA]]</f>
        <v>-6.8865944529742443E-2</v>
      </c>
      <c r="T119" s="1">
        <f>(Table2[[#This Row],[Close Price]]-Table2[[#This Row],[50D EMA]])/Table2[[#This Row],[50D EMA]]</f>
        <v>-6.0302759467257869E-2</v>
      </c>
      <c r="U119" s="1">
        <f>(Table2[[#This Row],[Close Price]]-Table2[[#This Row],[200D EMA]])/Table2[[#This Row],[200D EMA]]</f>
        <v>0.1359559657415165</v>
      </c>
      <c r="V119">
        <v>0.70428441575094902</v>
      </c>
      <c r="W119">
        <v>3313.65</v>
      </c>
      <c r="X119">
        <v>3371.95</v>
      </c>
      <c r="Y119">
        <v>3117</v>
      </c>
      <c r="Z119">
        <v>3446</v>
      </c>
      <c r="AA119">
        <v>3117</v>
      </c>
      <c r="AB119">
        <v>3620.65</v>
      </c>
      <c r="AC119" s="1">
        <f>(Table2[[#This Row],[Close Price]]/Table2[[#This Row],[Day Low]])-1</f>
        <v>-2.5500580930394312E-3</v>
      </c>
      <c r="AD119" s="1">
        <f>(Table2[[#This Row],[Day High]]/Table2[[#This Row],[Close Price]])-1</f>
        <v>2.0195449594578196E-2</v>
      </c>
      <c r="AE119" s="1">
        <f>(Table2[[#This Row],[Close Price]]/Table2[[#This Row],[Current Week Low]])-1</f>
        <v>6.037856913699069E-2</v>
      </c>
      <c r="AF119" s="1">
        <f>(Table2[[#This Row],[Current Week High]]/Table2[[#This Row],[Close Price]])-1</f>
        <v>4.2599540118601009E-2</v>
      </c>
      <c r="AG119" s="1">
        <f>(Table2[[#This Row],[Close Price]]/Table2[[#This Row],[Current Month Low]])-1</f>
        <v>6.037856913699069E-2</v>
      </c>
      <c r="AH119" s="1">
        <f>(Table2[[#This Row],[Current Month High]]/Table2[[#This Row],[Close Price]])-1</f>
        <v>9.5440517971681071E-2</v>
      </c>
      <c r="AI119">
        <v>25.1664044535882</v>
      </c>
      <c r="AJ119">
        <v>100.06052902366601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0.05</v>
      </c>
      <c r="AM119" t="s">
        <v>3114</v>
      </c>
      <c r="AN119">
        <v>-12.6</v>
      </c>
      <c r="AO119" t="s">
        <v>3113</v>
      </c>
      <c r="AP119">
        <v>0.17379085773870701</v>
      </c>
      <c r="AQ119">
        <f>(Table2[[#This Row],[Sharpe Ratio]]-AVERAGE(Table2[Sharpe Ratio]))/_xlfn.STDEV.P(Table2[Sharpe Ratio])</f>
        <v>1.3245958674646088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-2.9891078917437253E-2</v>
      </c>
      <c r="AS119">
        <f>_xlfn.RANK.AVG(Table2[[#This Row],[1Y Return vs Nifty Z-Score]],Table2[1Y Return vs Nifty Z-Score])</f>
        <v>151</v>
      </c>
      <c r="AT119">
        <f>_xlfn.RANK.AVG(Table2[[#This Row],[6M Return vs Nifty Z-Score]],Table2[6M Return vs Nifty Z-Score])</f>
        <v>298</v>
      </c>
      <c r="AU119">
        <f>_xlfn.RANK.AVG(Table2[[#This Row],[Sharpe Ratio Z-Score]],Table2[Sharpe Ratio Z-Score])</f>
        <v>73</v>
      </c>
      <c r="AV119">
        <f>(Table2[[#This Row],[Rank 1Y]]+Table2[[#This Row],[Rank 6M]]+Table2[[#This Row],[Rank Sharpe]])/3</f>
        <v>174</v>
      </c>
    </row>
    <row r="120" spans="1:48" x14ac:dyDescent="0.3">
      <c r="A120" t="s">
        <v>405</v>
      </c>
      <c r="B120" t="s">
        <v>406</v>
      </c>
      <c r="C120" t="s">
        <v>3075</v>
      </c>
      <c r="D120" t="s">
        <v>210</v>
      </c>
      <c r="E120">
        <v>56586.717743975001</v>
      </c>
      <c r="F120">
        <v>985.55</v>
      </c>
      <c r="G120">
        <v>46.875404984099198</v>
      </c>
      <c r="H120">
        <f>(Table2[[#This Row],[1Y Return vs Nifty]]-AVERAGE(Table2[1Y Return vs Nifty]))/_xlfn.STDEV.P(Table2[1Y Return vs Nifty])</f>
        <v>0.18956949883875684</v>
      </c>
      <c r="I120">
        <v>-14.475427928411399</v>
      </c>
      <c r="J120">
        <f>(Table2[[#This Row],[1M Return vs Nifty]]-AVERAGE(Table2[1M Return vs Nifty]))/_xlfn.STDEV.P(Table2[1M Return vs Nifty])</f>
        <v>-1.3696932730883198</v>
      </c>
      <c r="K120">
        <v>39.810794090939602</v>
      </c>
      <c r="L120">
        <f>(Table2[[#This Row],[6M Return vs Nifty]]-AVERAGE(Table2[6M Return vs Nifty]))/_xlfn.STDEV.P(Table2[6M Return vs Nifty])</f>
        <v>1.2501885378445246</v>
      </c>
      <c r="M120">
        <v>-0.96399915333929598</v>
      </c>
      <c r="N120">
        <f>(Table2[[#This Row],[1W Return vs Nifty]]-AVERAGE(Table2[1W Return vs Nifty]))/_xlfn.STDEV.P(Table2[1W Return vs Nifty])</f>
        <v>-0.1491049428277447</v>
      </c>
      <c r="O120">
        <v>1017.9</v>
      </c>
      <c r="P120">
        <v>983.28501145987605</v>
      </c>
      <c r="Q120">
        <v>800.18662850483702</v>
      </c>
      <c r="R120">
        <v>37.930696785769499</v>
      </c>
      <c r="S120" s="1">
        <f>(Table2[[#This Row],[Close Price]]-Table2[[#This Row],[20D EMA]])/Table2[[#This Row],[20D EMA]]</f>
        <v>-3.1781117988014564E-2</v>
      </c>
      <c r="T120" s="1">
        <f>(Table2[[#This Row],[Close Price]]-Table2[[#This Row],[50D EMA]])/Table2[[#This Row],[50D EMA]]</f>
        <v>2.3034913720093191E-3</v>
      </c>
      <c r="U120" s="1">
        <f>(Table2[[#This Row],[Close Price]]-Table2[[#This Row],[200D EMA]])/Table2[[#This Row],[200D EMA]]</f>
        <v>0.23165017371199728</v>
      </c>
      <c r="V120">
        <v>0.66145433299916601</v>
      </c>
      <c r="W120">
        <v>972</v>
      </c>
      <c r="X120">
        <v>993</v>
      </c>
      <c r="Y120">
        <v>900</v>
      </c>
      <c r="Z120">
        <v>1015.65</v>
      </c>
      <c r="AA120">
        <v>900</v>
      </c>
      <c r="AB120">
        <v>1049.9000000000001</v>
      </c>
      <c r="AC120" s="1">
        <f>(Table2[[#This Row],[Close Price]]/Table2[[#This Row],[Day Low]])-1</f>
        <v>1.3940329218106839E-2</v>
      </c>
      <c r="AD120" s="1">
        <f>(Table2[[#This Row],[Day High]]/Table2[[#This Row],[Close Price]])-1</f>
        <v>7.5592308863072777E-3</v>
      </c>
      <c r="AE120" s="1">
        <f>(Table2[[#This Row],[Close Price]]/Table2[[#This Row],[Current Week Low]])-1</f>
        <v>9.5055555555555449E-2</v>
      </c>
      <c r="AF120" s="1">
        <f>(Table2[[#This Row],[Current Week High]]/Table2[[#This Row],[Close Price]])-1</f>
        <v>3.054132210440863E-2</v>
      </c>
      <c r="AG120" s="1">
        <f>(Table2[[#This Row],[Close Price]]/Table2[[#This Row],[Current Month Low]])-1</f>
        <v>9.5055555555555449E-2</v>
      </c>
      <c r="AH120" s="1">
        <f>(Table2[[#This Row],[Current Month High]]/Table2[[#This Row],[Close Price]])-1</f>
        <v>6.529349094414294E-2</v>
      </c>
      <c r="AI120">
        <v>22.500126832732899</v>
      </c>
      <c r="AJ120">
        <v>79.648195406489194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0.22</v>
      </c>
      <c r="AM120" t="s">
        <v>3114</v>
      </c>
      <c r="AN120">
        <v>-2.5499999999999998</v>
      </c>
      <c r="AO120" t="s">
        <v>3113</v>
      </c>
      <c r="AP120">
        <v>0.113249826712114</v>
      </c>
      <c r="AQ120">
        <f>(Table2[[#This Row],[Sharpe Ratio]]-AVERAGE(Table2[Sharpe Ratio]))/_xlfn.STDEV.P(Table2[Sharpe Ratio])</f>
        <v>0.61869071285344934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0.53965053362066628</v>
      </c>
      <c r="AS120">
        <f>_xlfn.RANK.AVG(Table2[[#This Row],[1Y Return vs Nifty Z-Score]],Table2[1Y Return vs Nifty Z-Score])</f>
        <v>252</v>
      </c>
      <c r="AT120">
        <f>_xlfn.RANK.AVG(Table2[[#This Row],[6M Return vs Nifty Z-Score]],Table2[6M Return vs Nifty Z-Score])</f>
        <v>79</v>
      </c>
      <c r="AU120">
        <f>_xlfn.RANK.AVG(Table2[[#This Row],[Sharpe Ratio Z-Score]],Table2[Sharpe Ratio Z-Score])</f>
        <v>193</v>
      </c>
      <c r="AV120">
        <f>(Table2[[#This Row],[Rank 1Y]]+Table2[[#This Row],[Rank 6M]]+Table2[[#This Row],[Rank Sharpe]])/3</f>
        <v>174.66666666666666</v>
      </c>
    </row>
    <row r="121" spans="1:48" x14ac:dyDescent="0.3">
      <c r="A121" t="s">
        <v>1233</v>
      </c>
      <c r="B121" t="s">
        <v>1234</v>
      </c>
      <c r="C121" t="s">
        <v>3076</v>
      </c>
      <c r="D121" t="s">
        <v>1235</v>
      </c>
      <c r="E121">
        <v>9104.945766195</v>
      </c>
      <c r="F121">
        <v>447.45</v>
      </c>
      <c r="G121">
        <v>90.605935096051098</v>
      </c>
      <c r="H121">
        <f>(Table2[[#This Row],[1Y Return vs Nifty]]-AVERAGE(Table2[1Y Return vs Nifty]))/_xlfn.STDEV.P(Table2[1Y Return vs Nifty])</f>
        <v>0.85517350752726473</v>
      </c>
      <c r="I121">
        <v>-17.2424112365869</v>
      </c>
      <c r="J121">
        <f>(Table2[[#This Row],[1M Return vs Nifty]]-AVERAGE(Table2[1M Return vs Nifty]))/_xlfn.STDEV.P(Table2[1M Return vs Nifty])</f>
        <v>-1.6385020554291239</v>
      </c>
      <c r="K121">
        <v>20.440530802754999</v>
      </c>
      <c r="L121">
        <f>(Table2[[#This Row],[6M Return vs Nifty]]-AVERAGE(Table2[6M Return vs Nifty]))/_xlfn.STDEV.P(Table2[6M Return vs Nifty])</f>
        <v>0.56829295030499027</v>
      </c>
      <c r="M121">
        <v>-6.2814380092062096</v>
      </c>
      <c r="N121">
        <f>(Table2[[#This Row],[1W Return vs Nifty]]-AVERAGE(Table2[1W Return vs Nifty]))/_xlfn.STDEV.P(Table2[1W Return vs Nifty])</f>
        <v>-1.2337239009782854</v>
      </c>
      <c r="O121">
        <v>480.22</v>
      </c>
      <c r="P121">
        <v>482.794893623745</v>
      </c>
      <c r="Q121">
        <v>385.19689410512399</v>
      </c>
      <c r="R121">
        <v>28.7133412206224</v>
      </c>
      <c r="S121" s="1">
        <f>(Table2[[#This Row],[Close Price]]-Table2[[#This Row],[20D EMA]])/Table2[[#This Row],[20D EMA]]</f>
        <v>-6.8239556869768098E-2</v>
      </c>
      <c r="T121" s="1">
        <f>(Table2[[#This Row],[Close Price]]-Table2[[#This Row],[50D EMA]])/Table2[[#This Row],[50D EMA]]</f>
        <v>-7.3208921822794246E-2</v>
      </c>
      <c r="U121" s="1">
        <f>(Table2[[#This Row],[Close Price]]-Table2[[#This Row],[200D EMA]])/Table2[[#This Row],[200D EMA]]</f>
        <v>0.16161372754445555</v>
      </c>
      <c r="V121">
        <v>0.50918277921166499</v>
      </c>
      <c r="W121">
        <v>440.6</v>
      </c>
      <c r="X121">
        <v>454.55</v>
      </c>
      <c r="Y121">
        <v>431</v>
      </c>
      <c r="Z121">
        <v>462.85</v>
      </c>
      <c r="AA121">
        <v>431</v>
      </c>
      <c r="AB121">
        <v>506</v>
      </c>
      <c r="AC121" s="1">
        <f>(Table2[[#This Row],[Close Price]]/Table2[[#This Row],[Day Low]])-1</f>
        <v>1.5546981389015002E-2</v>
      </c>
      <c r="AD121" s="1">
        <f>(Table2[[#This Row],[Day High]]/Table2[[#This Row],[Close Price]])-1</f>
        <v>1.5867694714493341E-2</v>
      </c>
      <c r="AE121" s="1">
        <f>(Table2[[#This Row],[Close Price]]/Table2[[#This Row],[Current Week Low]])-1</f>
        <v>3.8167053364269066E-2</v>
      </c>
      <c r="AF121" s="1">
        <f>(Table2[[#This Row],[Current Week High]]/Table2[[#This Row],[Close Price]])-1</f>
        <v>3.4417253324393826E-2</v>
      </c>
      <c r="AG121" s="1">
        <f>(Table2[[#This Row],[Close Price]]/Table2[[#This Row],[Current Month Low]])-1</f>
        <v>3.8167053364269066E-2</v>
      </c>
      <c r="AH121" s="1">
        <f>(Table2[[#This Row],[Current Month High]]/Table2[[#This Row],[Close Price]])-1</f>
        <v>0.13085260923008168</v>
      </c>
      <c r="AI121">
        <v>31.4113308749581</v>
      </c>
      <c r="AJ121">
        <v>130.70378963650401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-0.06</v>
      </c>
      <c r="AM121" t="s">
        <v>3113</v>
      </c>
      <c r="AN121">
        <v>-6.43</v>
      </c>
      <c r="AO121" t="s">
        <v>3113</v>
      </c>
      <c r="AP121">
        <v>8.7514105481973997E-2</v>
      </c>
      <c r="AQ121">
        <f>(Table2[[#This Row],[Sharpe Ratio]]-AVERAGE(Table2[Sharpe Ratio]))/_xlfn.STDEV.P(Table2[Sharpe Ratio])</f>
        <v>0.31861359216464363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109</v>
      </c>
      <c r="AT121">
        <f>_xlfn.RANK.AVG(Table2[[#This Row],[6M Return vs Nifty Z-Score]],Table2[6M Return vs Nifty Z-Score])</f>
        <v>163</v>
      </c>
      <c r="AU121">
        <f>_xlfn.RANK.AVG(Table2[[#This Row],[Sharpe Ratio Z-Score]],Table2[Sharpe Ratio Z-Score])</f>
        <v>252</v>
      </c>
      <c r="AV121">
        <f>(Table2[[#This Row],[Rank 1Y]]+Table2[[#This Row],[Rank 6M]]+Table2[[#This Row],[Rank Sharpe]])/3</f>
        <v>174.66666666666666</v>
      </c>
    </row>
    <row r="122" spans="1:48" x14ac:dyDescent="0.3">
      <c r="A122" t="s">
        <v>1556</v>
      </c>
      <c r="B122" t="s">
        <v>1557</v>
      </c>
      <c r="C122" t="s">
        <v>3075</v>
      </c>
      <c r="D122" t="s">
        <v>210</v>
      </c>
      <c r="E122">
        <v>6052.6351906800001</v>
      </c>
      <c r="F122">
        <v>496.6</v>
      </c>
      <c r="G122">
        <v>55.596880947986399</v>
      </c>
      <c r="H122">
        <f>(Table2[[#This Row],[1Y Return vs Nifty]]-AVERAGE(Table2[1Y Return vs Nifty]))/_xlfn.STDEV.P(Table2[1Y Return vs Nifty])</f>
        <v>0.32231541681374209</v>
      </c>
      <c r="I122">
        <v>0.97964018509987205</v>
      </c>
      <c r="J122">
        <f>(Table2[[#This Row],[1M Return vs Nifty]]-AVERAGE(Table2[1M Return vs Nifty]))/_xlfn.STDEV.P(Table2[1M Return vs Nifty])</f>
        <v>0.13174622902654071</v>
      </c>
      <c r="K122">
        <v>8.7317068726765701</v>
      </c>
      <c r="L122">
        <f>(Table2[[#This Row],[6M Return vs Nifty]]-AVERAGE(Table2[6M Return vs Nifty]))/_xlfn.STDEV.P(Table2[6M Return vs Nifty])</f>
        <v>0.15610467725926666</v>
      </c>
      <c r="M122">
        <v>0.84615122174270496</v>
      </c>
      <c r="N122">
        <f>(Table2[[#This Row],[1W Return vs Nifty]]-AVERAGE(Table2[1W Return vs Nifty]))/_xlfn.STDEV.P(Table2[1W Return vs Nifty])</f>
        <v>0.22011856253537726</v>
      </c>
      <c r="O122">
        <v>495.57</v>
      </c>
      <c r="P122">
        <v>480.717832483336</v>
      </c>
      <c r="Q122">
        <v>411.80753775882198</v>
      </c>
      <c r="R122">
        <v>49.327375563273499</v>
      </c>
      <c r="S122" s="1">
        <f>(Table2[[#This Row],[Close Price]]-Table2[[#This Row],[20D EMA]])/Table2[[#This Row],[20D EMA]]</f>
        <v>2.07841475472694E-3</v>
      </c>
      <c r="T122" s="1">
        <f>(Table2[[#This Row],[Close Price]]-Table2[[#This Row],[50D EMA]])/Table2[[#This Row],[50D EMA]]</f>
        <v>3.3038440522621094E-2</v>
      </c>
      <c r="U122" s="1">
        <f>(Table2[[#This Row],[Close Price]]-Table2[[#This Row],[200D EMA]])/Table2[[#This Row],[200D EMA]]</f>
        <v>0.20590313305735883</v>
      </c>
      <c r="V122">
        <v>1.33515433193186</v>
      </c>
      <c r="W122">
        <v>504.4</v>
      </c>
      <c r="X122">
        <v>521</v>
      </c>
      <c r="Y122">
        <v>474.1</v>
      </c>
      <c r="Z122">
        <v>510</v>
      </c>
      <c r="AA122">
        <v>474.1</v>
      </c>
      <c r="AB122">
        <v>542.5</v>
      </c>
      <c r="AC122" s="1">
        <f>(Table2[[#This Row],[Close Price]]/Table2[[#This Row],[Day Low]])-1</f>
        <v>-1.5463917525773141E-2</v>
      </c>
      <c r="AD122" s="1">
        <f>(Table2[[#This Row],[Day High]]/Table2[[#This Row],[Close Price]])-1</f>
        <v>4.9134111961337101E-2</v>
      </c>
      <c r="AE122" s="1">
        <f>(Table2[[#This Row],[Close Price]]/Table2[[#This Row],[Current Week Low]])-1</f>
        <v>4.7458342121915242E-2</v>
      </c>
      <c r="AF122" s="1">
        <f>(Table2[[#This Row],[Current Week High]]/Table2[[#This Row],[Close Price]])-1</f>
        <v>2.6983487716471855E-2</v>
      </c>
      <c r="AG122" s="1">
        <f>(Table2[[#This Row],[Close Price]]/Table2[[#This Row],[Current Month Low]])-1</f>
        <v>4.7458342121915242E-2</v>
      </c>
      <c r="AH122" s="1">
        <f>(Table2[[#This Row],[Current Month High]]/Table2[[#This Row],[Close Price]])-1</f>
        <v>9.2428513894482478E-2</v>
      </c>
      <c r="AI122">
        <v>9.2428513894482407</v>
      </c>
      <c r="AJ122">
        <v>81.838154522153005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0.03</v>
      </c>
      <c r="AM122" t="s">
        <v>3114</v>
      </c>
      <c r="AN122">
        <v>3.03</v>
      </c>
      <c r="AO122" t="s">
        <v>3114</v>
      </c>
      <c r="AP122">
        <v>0.19277488451324601</v>
      </c>
      <c r="AQ122">
        <f>(Table2[[#This Row],[Sharpe Ratio]]-AVERAGE(Table2[Sharpe Ratio]))/_xlfn.STDEV.P(Table2[Sharpe Ratio])</f>
        <v>1.5459485951632319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2.3762334807981582</v>
      </c>
      <c r="AS122">
        <f>_xlfn.RANK.AVG(Table2[[#This Row],[1Y Return vs Nifty Z-Score]],Table2[1Y Return vs Nifty Z-Score])</f>
        <v>208</v>
      </c>
      <c r="AT122">
        <f>_xlfn.RANK.AVG(Table2[[#This Row],[6M Return vs Nifty Z-Score]],Table2[6M Return vs Nifty Z-Score])</f>
        <v>274</v>
      </c>
      <c r="AU122">
        <f>_xlfn.RANK.AVG(Table2[[#This Row],[Sharpe Ratio Z-Score]],Table2[Sharpe Ratio Z-Score])</f>
        <v>43</v>
      </c>
      <c r="AV122">
        <f>(Table2[[#This Row],[Rank 1Y]]+Table2[[#This Row],[Rank 6M]]+Table2[[#This Row],[Rank Sharpe]])/3</f>
        <v>175</v>
      </c>
    </row>
    <row r="123" spans="1:48" x14ac:dyDescent="0.3">
      <c r="A123" t="s">
        <v>266</v>
      </c>
      <c r="B123" t="s">
        <v>267</v>
      </c>
      <c r="C123" t="s">
        <v>3080</v>
      </c>
      <c r="D123" t="s">
        <v>237</v>
      </c>
      <c r="E123">
        <v>99741.330818999995</v>
      </c>
      <c r="F123">
        <v>6632.4</v>
      </c>
      <c r="G123">
        <v>18.743581289430001</v>
      </c>
      <c r="H123">
        <f>(Table2[[#This Row],[1Y Return vs Nifty]]-AVERAGE(Table2[1Y Return vs Nifty]))/_xlfn.STDEV.P(Table2[1Y Return vs Nifty])</f>
        <v>-0.23861315924826629</v>
      </c>
      <c r="I123">
        <v>1.80116645019914</v>
      </c>
      <c r="J123">
        <f>(Table2[[#This Row],[1M Return vs Nifty]]-AVERAGE(Table2[1M Return vs Nifty]))/_xlfn.STDEV.P(Table2[1M Return vs Nifty])</f>
        <v>0.21155642315739595</v>
      </c>
      <c r="K123">
        <v>42.495602128919302</v>
      </c>
      <c r="L123">
        <f>(Table2[[#This Row],[6M Return vs Nifty]]-AVERAGE(Table2[6M Return vs Nifty]))/_xlfn.STDEV.P(Table2[6M Return vs Nifty])</f>
        <v>1.344702418593154</v>
      </c>
      <c r="M123">
        <v>0.73082482097919599</v>
      </c>
      <c r="N123">
        <f>(Table2[[#This Row],[1W Return vs Nifty]]-AVERAGE(Table2[1W Return vs Nifty]))/_xlfn.STDEV.P(Table2[1W Return vs Nifty])</f>
        <v>0.19659498209864917</v>
      </c>
      <c r="O123">
        <v>6599.77</v>
      </c>
      <c r="P123">
        <v>6539.2370747834602</v>
      </c>
      <c r="Q123">
        <v>5681.1674702754699</v>
      </c>
      <c r="R123">
        <v>52.189853441965802</v>
      </c>
      <c r="S123" s="1">
        <f>(Table2[[#This Row],[Close Price]]-Table2[[#This Row],[20D EMA]])/Table2[[#This Row],[20D EMA]]</f>
        <v>4.9441116887405465E-3</v>
      </c>
      <c r="T123" s="1">
        <f>(Table2[[#This Row],[Close Price]]-Table2[[#This Row],[50D EMA]])/Table2[[#This Row],[50D EMA]]</f>
        <v>1.4246757557665761E-2</v>
      </c>
      <c r="U123" s="1">
        <f>(Table2[[#This Row],[Close Price]]-Table2[[#This Row],[200D EMA]])/Table2[[#This Row],[200D EMA]]</f>
        <v>0.16743610088973598</v>
      </c>
      <c r="V123">
        <v>0.59863713066233804</v>
      </c>
      <c r="W123">
        <v>6635.5</v>
      </c>
      <c r="X123">
        <v>6729.95</v>
      </c>
      <c r="Y123">
        <v>6386.45</v>
      </c>
      <c r="Z123">
        <v>6750</v>
      </c>
      <c r="AA123">
        <v>6386.45</v>
      </c>
      <c r="AB123">
        <v>6906</v>
      </c>
      <c r="AC123" s="1">
        <f>(Table2[[#This Row],[Close Price]]/Table2[[#This Row],[Day Low]])-1</f>
        <v>-4.6718408560020297E-4</v>
      </c>
      <c r="AD123" s="1">
        <f>(Table2[[#This Row],[Day High]]/Table2[[#This Row],[Close Price]])-1</f>
        <v>1.4708099632109173E-2</v>
      </c>
      <c r="AE123" s="1">
        <f>(Table2[[#This Row],[Close Price]]/Table2[[#This Row],[Current Week Low]])-1</f>
        <v>3.8511222979902726E-2</v>
      </c>
      <c r="AF123" s="1">
        <f>(Table2[[#This Row],[Current Week High]]/Table2[[#This Row],[Close Price]])-1</f>
        <v>1.7731138049574824E-2</v>
      </c>
      <c r="AG123" s="1">
        <f>(Table2[[#This Row],[Close Price]]/Table2[[#This Row],[Current Month Low]])-1</f>
        <v>3.8511222979902726E-2</v>
      </c>
      <c r="AH123" s="1">
        <f>(Table2[[#This Row],[Current Month High]]/Table2[[#This Row],[Close Price]])-1</f>
        <v>4.1252035462276071E-2</v>
      </c>
      <c r="AI123">
        <v>10.5399252156082</v>
      </c>
      <c r="AJ123">
        <v>74.490923441199598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-0.09</v>
      </c>
      <c r="AM123" t="s">
        <v>3113</v>
      </c>
      <c r="AN123">
        <v>6.86</v>
      </c>
      <c r="AO123" t="s">
        <v>3114</v>
      </c>
      <c r="AP123">
        <v>0.15552539352258499</v>
      </c>
      <c r="AQ123">
        <f>(Table2[[#This Row],[Sharpe Ratio]]-AVERAGE(Table2[Sharpe Ratio]))/_xlfn.STDEV.P(Table2[Sharpe Ratio])</f>
        <v>1.1116215404191609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2.6258622050200935</v>
      </c>
      <c r="AS123">
        <f>_xlfn.RANK.AVG(Table2[[#This Row],[1Y Return vs Nifty Z-Score]],Table2[1Y Return vs Nifty Z-Score])</f>
        <v>361</v>
      </c>
      <c r="AT123">
        <f>_xlfn.RANK.AVG(Table2[[#This Row],[6M Return vs Nifty Z-Score]],Table2[6M Return vs Nifty Z-Score])</f>
        <v>67</v>
      </c>
      <c r="AU123">
        <f>_xlfn.RANK.AVG(Table2[[#This Row],[Sharpe Ratio Z-Score]],Table2[Sharpe Ratio Z-Score])</f>
        <v>98</v>
      </c>
      <c r="AV123">
        <f>(Table2[[#This Row],[Rank 1Y]]+Table2[[#This Row],[Rank 6M]]+Table2[[#This Row],[Rank Sharpe]])/3</f>
        <v>175.33333333333334</v>
      </c>
    </row>
    <row r="124" spans="1:48" x14ac:dyDescent="0.3">
      <c r="A124" t="s">
        <v>556</v>
      </c>
      <c r="B124" t="s">
        <v>557</v>
      </c>
      <c r="C124" t="s">
        <v>3069</v>
      </c>
      <c r="D124" t="s">
        <v>558</v>
      </c>
      <c r="E124">
        <v>35195.145812820003</v>
      </c>
      <c r="F124">
        <v>2599.8000000000002</v>
      </c>
      <c r="G124">
        <v>171.33233242164499</v>
      </c>
      <c r="H124">
        <f>(Table2[[#This Row],[1Y Return vs Nifty]]-AVERAGE(Table2[1Y Return vs Nifty]))/_xlfn.STDEV.P(Table2[1Y Return vs Nifty])</f>
        <v>2.0838760530793299</v>
      </c>
      <c r="I124">
        <v>0.11492963416831201</v>
      </c>
      <c r="J124">
        <f>(Table2[[#This Row],[1M Return vs Nifty]]-AVERAGE(Table2[1M Return vs Nifty]))/_xlfn.STDEV.P(Table2[1M Return vs Nifty])</f>
        <v>4.7740738430926473E-2</v>
      </c>
      <c r="K124">
        <v>-7.5408684631869596</v>
      </c>
      <c r="L124">
        <f>(Table2[[#This Row],[6M Return vs Nifty]]-AVERAGE(Table2[6M Return vs Nifty]))/_xlfn.STDEV.P(Table2[6M Return vs Nifty])</f>
        <v>-0.41674232819152729</v>
      </c>
      <c r="M124">
        <v>-5.3291840886405701</v>
      </c>
      <c r="N124">
        <f>(Table2[[#This Row],[1W Return vs Nifty]]-AVERAGE(Table2[1W Return vs Nifty]))/_xlfn.STDEV.P(Table2[1W Return vs Nifty])</f>
        <v>-1.0394889162018999</v>
      </c>
      <c r="O124">
        <v>2446.94</v>
      </c>
      <c r="P124">
        <v>2493.0162160064901</v>
      </c>
      <c r="Q124">
        <v>2268.47102363269</v>
      </c>
      <c r="R124">
        <v>62.180166714842002</v>
      </c>
      <c r="S124" s="1">
        <f>(Table2[[#This Row],[Close Price]]-Table2[[#This Row],[20D EMA]])/Table2[[#This Row],[20D EMA]]</f>
        <v>6.2469860315332672E-2</v>
      </c>
      <c r="T124" s="1">
        <f>(Table2[[#This Row],[Close Price]]-Table2[[#This Row],[50D EMA]])/Table2[[#This Row],[50D EMA]]</f>
        <v>4.2833168636409721E-2</v>
      </c>
      <c r="U124" s="1">
        <f>(Table2[[#This Row],[Close Price]]-Table2[[#This Row],[200D EMA]])/Table2[[#This Row],[200D EMA]]</f>
        <v>0.14605828018765066</v>
      </c>
      <c r="V124">
        <v>1.44896419054744</v>
      </c>
      <c r="W124">
        <v>2562.15</v>
      </c>
      <c r="X124">
        <v>2673.3</v>
      </c>
      <c r="Y124">
        <v>2306.1</v>
      </c>
      <c r="Z124">
        <v>2657</v>
      </c>
      <c r="AA124">
        <v>2306.1</v>
      </c>
      <c r="AB124">
        <v>2660</v>
      </c>
      <c r="AC124" s="1">
        <f>(Table2[[#This Row],[Close Price]]/Table2[[#This Row],[Day Low]])-1</f>
        <v>1.469469000643997E-2</v>
      </c>
      <c r="AD124" s="1">
        <f>(Table2[[#This Row],[Day High]]/Table2[[#This Row],[Close Price]])-1</f>
        <v>2.8271405492730217E-2</v>
      </c>
      <c r="AE124" s="1">
        <f>(Table2[[#This Row],[Close Price]]/Table2[[#This Row],[Current Week Low]])-1</f>
        <v>0.12735787693508538</v>
      </c>
      <c r="AF124" s="1">
        <f>(Table2[[#This Row],[Current Week High]]/Table2[[#This Row],[Close Price]])-1</f>
        <v>2.2001692437879861E-2</v>
      </c>
      <c r="AG124" s="1">
        <f>(Table2[[#This Row],[Close Price]]/Table2[[#This Row],[Current Month Low]])-1</f>
        <v>0.12735787693508538</v>
      </c>
      <c r="AH124" s="1">
        <f>(Table2[[#This Row],[Current Month High]]/Table2[[#This Row],[Close Price]])-1</f>
        <v>2.3155627355950337E-2</v>
      </c>
      <c r="AI124">
        <v>25.575044234171799</v>
      </c>
      <c r="AJ124">
        <v>211.16696588868899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-0.1</v>
      </c>
      <c r="AM124" t="s">
        <v>3113</v>
      </c>
      <c r="AN124">
        <v>16.78</v>
      </c>
      <c r="AO124" t="s">
        <v>3114</v>
      </c>
      <c r="AP124">
        <v>0.18028217716272099</v>
      </c>
      <c r="AQ124">
        <f>(Table2[[#This Row],[Sharpe Ratio]]-AVERAGE(Table2[Sharpe Ratio]))/_xlfn.STDEV.P(Table2[Sharpe Ratio])</f>
        <v>1.4002843016378925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27</v>
      </c>
      <c r="AT124">
        <f>_xlfn.RANK.AVG(Table2[[#This Row],[6M Return vs Nifty Z-Score]],Table2[6M Return vs Nifty Z-Score])</f>
        <v>448</v>
      </c>
      <c r="AU124">
        <f>_xlfn.RANK.AVG(Table2[[#This Row],[Sharpe Ratio Z-Score]],Table2[Sharpe Ratio Z-Score])</f>
        <v>62</v>
      </c>
      <c r="AV124">
        <f>(Table2[[#This Row],[Rank 1Y]]+Table2[[#This Row],[Rank 6M]]+Table2[[#This Row],[Rank Sharpe]])/3</f>
        <v>179</v>
      </c>
    </row>
    <row r="125" spans="1:48" x14ac:dyDescent="0.3">
      <c r="A125" t="s">
        <v>678</v>
      </c>
      <c r="B125" t="s">
        <v>679</v>
      </c>
      <c r="C125" t="s">
        <v>3073</v>
      </c>
      <c r="D125" t="s">
        <v>51</v>
      </c>
      <c r="E125">
        <v>25270.663182119999</v>
      </c>
      <c r="F125">
        <v>992.7</v>
      </c>
      <c r="G125">
        <v>79.548871133059706</v>
      </c>
      <c r="H125">
        <f>(Table2[[#This Row],[1Y Return vs Nifty]]-AVERAGE(Table2[1Y Return vs Nifty]))/_xlfn.STDEV.P(Table2[1Y Return vs Nifty])</f>
        <v>0.68687858681051661</v>
      </c>
      <c r="I125">
        <v>21.928832217008701</v>
      </c>
      <c r="J125">
        <f>(Table2[[#This Row],[1M Return vs Nifty]]-AVERAGE(Table2[1M Return vs Nifty]))/_xlfn.STDEV.P(Table2[1M Return vs Nifty])</f>
        <v>2.166932630217477</v>
      </c>
      <c r="K125">
        <v>45.395180267890403</v>
      </c>
      <c r="L125">
        <f>(Table2[[#This Row],[6M Return vs Nifty]]-AVERAGE(Table2[6M Return vs Nifty]))/_xlfn.STDEV.P(Table2[6M Return vs Nifty])</f>
        <v>1.4467768978748341</v>
      </c>
      <c r="M125">
        <v>2.4751406189099399</v>
      </c>
      <c r="N125">
        <f>(Table2[[#This Row],[1W Return vs Nifty]]-AVERAGE(Table2[1W Return vs Nifty]))/_xlfn.STDEV.P(Table2[1W Return vs Nifty])</f>
        <v>0.55238994932234453</v>
      </c>
      <c r="O125">
        <v>923.38</v>
      </c>
      <c r="P125">
        <v>833.49151959969902</v>
      </c>
      <c r="Q125">
        <v>696.75030967372402</v>
      </c>
      <c r="R125">
        <v>67.674766501036601</v>
      </c>
      <c r="S125" s="1">
        <f>(Table2[[#This Row],[Close Price]]-Table2[[#This Row],[20D EMA]])/Table2[[#This Row],[20D EMA]]</f>
        <v>7.5072018020749906E-2</v>
      </c>
      <c r="T125" s="1">
        <f>(Table2[[#This Row],[Close Price]]-Table2[[#This Row],[50D EMA]])/Table2[[#This Row],[50D EMA]]</f>
        <v>0.19101391754623262</v>
      </c>
      <c r="U125" s="1">
        <f>(Table2[[#This Row],[Close Price]]-Table2[[#This Row],[200D EMA]])/Table2[[#This Row],[200D EMA]]</f>
        <v>0.42475717085057929</v>
      </c>
      <c r="V125">
        <v>2.3559645374618099</v>
      </c>
      <c r="W125">
        <v>992.75</v>
      </c>
      <c r="X125">
        <v>1019.1</v>
      </c>
      <c r="Y125">
        <v>922.05</v>
      </c>
      <c r="Z125">
        <v>1019</v>
      </c>
      <c r="AA125">
        <v>922.05</v>
      </c>
      <c r="AB125">
        <v>1019</v>
      </c>
      <c r="AC125" s="1">
        <f>(Table2[[#This Row],[Close Price]]/Table2[[#This Row],[Day Low]])-1</f>
        <v>-5.0365147318043313E-5</v>
      </c>
      <c r="AD125" s="1">
        <f>(Table2[[#This Row],[Day High]]/Table2[[#This Row],[Close Price]])-1</f>
        <v>2.6594137201571444E-2</v>
      </c>
      <c r="AE125" s="1">
        <f>(Table2[[#This Row],[Close Price]]/Table2[[#This Row],[Current Week Low]])-1</f>
        <v>7.6622742801366606E-2</v>
      </c>
      <c r="AF125" s="1">
        <f>(Table2[[#This Row],[Current Week High]]/Table2[[#This Row],[Close Price]])-1</f>
        <v>2.6493401833383556E-2</v>
      </c>
      <c r="AG125" s="1">
        <f>(Table2[[#This Row],[Close Price]]/Table2[[#This Row],[Current Month Low]])-1</f>
        <v>7.6622742801366606E-2</v>
      </c>
      <c r="AH125" s="1">
        <f>(Table2[[#This Row],[Current Month High]]/Table2[[#This Row],[Close Price]])-1</f>
        <v>2.6493401833383556E-2</v>
      </c>
      <c r="AI125">
        <v>7.85735871864612</v>
      </c>
      <c r="AJ125">
        <v>104.04933196300099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0.37</v>
      </c>
      <c r="AM125" t="s">
        <v>3114</v>
      </c>
      <c r="AN125">
        <v>14.49</v>
      </c>
      <c r="AO125" t="s">
        <v>3114</v>
      </c>
      <c r="AP125">
        <v>5.8723651099247001E-2</v>
      </c>
      <c r="AQ125">
        <f>(Table2[[#This Row],[Sharpe Ratio]]-AVERAGE(Table2[Sharpe Ratio]))/_xlfn.STDEV.P(Table2[Sharpe Ratio])</f>
        <v>-1.7081552231514547E-2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4.8358965119936581</v>
      </c>
      <c r="AS125">
        <f>_xlfn.RANK.AVG(Table2[[#This Row],[1Y Return vs Nifty Z-Score]],Table2[1Y Return vs Nifty Z-Score])</f>
        <v>128</v>
      </c>
      <c r="AT125">
        <f>_xlfn.RANK.AVG(Table2[[#This Row],[6M Return vs Nifty Z-Score]],Table2[6M Return vs Nifty Z-Score])</f>
        <v>60</v>
      </c>
      <c r="AU125">
        <f>_xlfn.RANK.AVG(Table2[[#This Row],[Sharpe Ratio Z-Score]],Table2[Sharpe Ratio Z-Score])</f>
        <v>349</v>
      </c>
      <c r="AV125">
        <f>(Table2[[#This Row],[Rank 1Y]]+Table2[[#This Row],[Rank 6M]]+Table2[[#This Row],[Rank Sharpe]])/3</f>
        <v>179</v>
      </c>
    </row>
    <row r="126" spans="1:48" x14ac:dyDescent="0.3">
      <c r="A126" t="s">
        <v>365</v>
      </c>
      <c r="B126" t="s">
        <v>366</v>
      </c>
      <c r="C126" t="s">
        <v>3083</v>
      </c>
      <c r="D126" t="s">
        <v>295</v>
      </c>
      <c r="E126">
        <v>65338.375345875</v>
      </c>
      <c r="F126">
        <v>7661.25</v>
      </c>
      <c r="G126">
        <v>28.8868834698612</v>
      </c>
      <c r="H126">
        <f>(Table2[[#This Row],[1Y Return vs Nifty]]-AVERAGE(Table2[1Y Return vs Nifty]))/_xlfn.STDEV.P(Table2[1Y Return vs Nifty])</f>
        <v>-8.4226222356580352E-2</v>
      </c>
      <c r="I126">
        <v>-12.8219173733637</v>
      </c>
      <c r="J126">
        <f>(Table2[[#This Row],[1M Return vs Nifty]]-AVERAGE(Table2[1M Return vs Nifty]))/_xlfn.STDEV.P(Table2[1M Return vs Nifty])</f>
        <v>-1.2090569014930317</v>
      </c>
      <c r="K126">
        <v>25.9047082032004</v>
      </c>
      <c r="L126">
        <f>(Table2[[#This Row],[6M Return vs Nifty]]-AVERAGE(Table2[6M Return vs Nifty]))/_xlfn.STDEV.P(Table2[6M Return vs Nifty])</f>
        <v>0.76064957465556038</v>
      </c>
      <c r="M126">
        <v>-1.60009911255265</v>
      </c>
      <c r="N126">
        <f>(Table2[[#This Row],[1W Return vs Nifty]]-AVERAGE(Table2[1W Return vs Nifty]))/_xlfn.STDEV.P(Table2[1W Return vs Nifty])</f>
        <v>-0.2788527582220619</v>
      </c>
      <c r="O126">
        <v>8092.06</v>
      </c>
      <c r="P126">
        <v>8231.8689579012407</v>
      </c>
      <c r="Q126">
        <v>7135.8291250227703</v>
      </c>
      <c r="R126">
        <v>26.690694087453501</v>
      </c>
      <c r="S126" s="1">
        <f>(Table2[[#This Row],[Close Price]]-Table2[[#This Row],[20D EMA]])/Table2[[#This Row],[20D EMA]]</f>
        <v>-5.3238606733019819E-2</v>
      </c>
      <c r="T126" s="1">
        <f>(Table2[[#This Row],[Close Price]]-Table2[[#This Row],[50D EMA]])/Table2[[#This Row],[50D EMA]]</f>
        <v>-6.9318275208151897E-2</v>
      </c>
      <c r="U126" s="1">
        <f>(Table2[[#This Row],[Close Price]]-Table2[[#This Row],[200D EMA]])/Table2[[#This Row],[200D EMA]]</f>
        <v>7.3631370058283602E-2</v>
      </c>
      <c r="V126">
        <v>0.63276455566780698</v>
      </c>
      <c r="W126">
        <v>7655</v>
      </c>
      <c r="X126">
        <v>7815.15</v>
      </c>
      <c r="Y126">
        <v>7540.9</v>
      </c>
      <c r="Z126">
        <v>7994.95</v>
      </c>
      <c r="AA126">
        <v>7540.9</v>
      </c>
      <c r="AB126">
        <v>8294.75</v>
      </c>
      <c r="AC126" s="1">
        <f>(Table2[[#This Row],[Close Price]]/Table2[[#This Row],[Day Low]])-1</f>
        <v>8.1645983017630819E-4</v>
      </c>
      <c r="AD126" s="1">
        <f>(Table2[[#This Row],[Day High]]/Table2[[#This Row],[Close Price]])-1</f>
        <v>2.0088105726872252E-2</v>
      </c>
      <c r="AE126" s="1">
        <f>(Table2[[#This Row],[Close Price]]/Table2[[#This Row],[Current Week Low]])-1</f>
        <v>1.5959633465501444E-2</v>
      </c>
      <c r="AF126" s="1">
        <f>(Table2[[#This Row],[Current Week High]]/Table2[[#This Row],[Close Price]])-1</f>
        <v>4.3556860825583188E-2</v>
      </c>
      <c r="AG126" s="1">
        <f>(Table2[[#This Row],[Close Price]]/Table2[[#This Row],[Current Month Low]])-1</f>
        <v>1.5959633465501444E-2</v>
      </c>
      <c r="AH126" s="1">
        <f>(Table2[[#This Row],[Current Month High]]/Table2[[#This Row],[Close Price]])-1</f>
        <v>8.2688856257138177E-2</v>
      </c>
      <c r="AI126">
        <v>29.679229890683601</v>
      </c>
      <c r="AJ126">
        <v>57.250615763546797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-0.24</v>
      </c>
      <c r="AM126" t="s">
        <v>3113</v>
      </c>
      <c r="AN126">
        <v>-3.68</v>
      </c>
      <c r="AO126" t="s">
        <v>3113</v>
      </c>
      <c r="AP126">
        <v>0.15592166169112201</v>
      </c>
      <c r="AQ126">
        <f>(Table2[[#This Row],[Sharpe Ratio]]-AVERAGE(Table2[Sharpe Ratio]))/_xlfn.STDEV.P(Table2[Sharpe Ratio])</f>
        <v>1.1162420058792841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312</v>
      </c>
      <c r="AT126">
        <f>_xlfn.RANK.AVG(Table2[[#This Row],[6M Return vs Nifty Z-Score]],Table2[6M Return vs Nifty Z-Score])</f>
        <v>131</v>
      </c>
      <c r="AU126">
        <f>_xlfn.RANK.AVG(Table2[[#This Row],[Sharpe Ratio Z-Score]],Table2[Sharpe Ratio Z-Score])</f>
        <v>97</v>
      </c>
      <c r="AV126">
        <f>(Table2[[#This Row],[Rank 1Y]]+Table2[[#This Row],[Rank 6M]]+Table2[[#This Row],[Rank Sharpe]])/3</f>
        <v>180</v>
      </c>
    </row>
    <row r="127" spans="1:48" x14ac:dyDescent="0.3">
      <c r="A127" t="s">
        <v>878</v>
      </c>
      <c r="B127" t="s">
        <v>879</v>
      </c>
      <c r="C127" t="s">
        <v>3075</v>
      </c>
      <c r="D127" t="s">
        <v>708</v>
      </c>
      <c r="E127">
        <v>16862.925939270001</v>
      </c>
      <c r="F127">
        <v>933.55</v>
      </c>
      <c r="G127">
        <v>35.483832429389302</v>
      </c>
      <c r="H127">
        <f>(Table2[[#This Row],[1Y Return vs Nifty]]-AVERAGE(Table2[1Y Return vs Nifty]))/_xlfn.STDEV.P(Table2[1Y Return vs Nifty])</f>
        <v>1.6183163519473857E-2</v>
      </c>
      <c r="I127">
        <v>-4.9401259974664802</v>
      </c>
      <c r="J127">
        <f>(Table2[[#This Row],[1M Return vs Nifty]]-AVERAGE(Table2[1M Return vs Nifty]))/_xlfn.STDEV.P(Table2[1M Return vs Nifty])</f>
        <v>-0.44335125514556167</v>
      </c>
      <c r="K127">
        <v>16.977469266106201</v>
      </c>
      <c r="L127">
        <f>(Table2[[#This Row],[6M Return vs Nifty]]-AVERAGE(Table2[6M Return vs Nifty]))/_xlfn.STDEV.P(Table2[6M Return vs Nifty])</f>
        <v>0.4463820425343602</v>
      </c>
      <c r="M127">
        <v>12.0959120043872</v>
      </c>
      <c r="N127">
        <f>(Table2[[#This Row],[1W Return vs Nifty]]-AVERAGE(Table2[1W Return vs Nifty]))/_xlfn.STDEV.P(Table2[1W Return vs Nifty])</f>
        <v>2.5147766019131357</v>
      </c>
      <c r="O127">
        <v>881.8</v>
      </c>
      <c r="P127">
        <v>849.99290313783104</v>
      </c>
      <c r="Q127">
        <v>739.12710695623502</v>
      </c>
      <c r="R127">
        <v>66.397025720738597</v>
      </c>
      <c r="S127" s="1">
        <f>(Table2[[#This Row],[Close Price]]-Table2[[#This Row],[20D EMA]])/Table2[[#This Row],[20D EMA]]</f>
        <v>5.8686777046949426E-2</v>
      </c>
      <c r="T127" s="1">
        <f>(Table2[[#This Row],[Close Price]]-Table2[[#This Row],[50D EMA]])/Table2[[#This Row],[50D EMA]]</f>
        <v>9.8303287655355495E-2</v>
      </c>
      <c r="U127" s="1">
        <f>(Table2[[#This Row],[Close Price]]-Table2[[#This Row],[200D EMA]])/Table2[[#This Row],[200D EMA]]</f>
        <v>0.26304392196412441</v>
      </c>
      <c r="V127">
        <v>1.3494824892608099</v>
      </c>
      <c r="W127">
        <v>924.5</v>
      </c>
      <c r="X127">
        <v>946.5</v>
      </c>
      <c r="Y127">
        <v>837.2</v>
      </c>
      <c r="Z127">
        <v>953.4</v>
      </c>
      <c r="AA127">
        <v>835</v>
      </c>
      <c r="AB127">
        <v>953.4</v>
      </c>
      <c r="AC127" s="1">
        <f>(Table2[[#This Row],[Close Price]]/Table2[[#This Row],[Day Low]])-1</f>
        <v>9.7890751757705452E-3</v>
      </c>
      <c r="AD127" s="1">
        <f>(Table2[[#This Row],[Day High]]/Table2[[#This Row],[Close Price]])-1</f>
        <v>1.387177976541154E-2</v>
      </c>
      <c r="AE127" s="1">
        <f>(Table2[[#This Row],[Close Price]]/Table2[[#This Row],[Current Week Low]])-1</f>
        <v>0.11508600095556609</v>
      </c>
      <c r="AF127" s="1">
        <f>(Table2[[#This Row],[Current Week High]]/Table2[[#This Row],[Close Price]])-1</f>
        <v>2.1262921107600086E-2</v>
      </c>
      <c r="AG127" s="1">
        <f>(Table2[[#This Row],[Close Price]]/Table2[[#This Row],[Current Month Low]])-1</f>
        <v>0.1180239520958084</v>
      </c>
      <c r="AH127" s="1">
        <f>(Table2[[#This Row],[Current Month High]]/Table2[[#This Row],[Close Price]])-1</f>
        <v>2.1262921107600086E-2</v>
      </c>
      <c r="AI127">
        <v>6.9519575812757797</v>
      </c>
      <c r="AJ127">
        <v>65.669920141969797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0.19</v>
      </c>
      <c r="AM127" t="s">
        <v>3114</v>
      </c>
      <c r="AN127">
        <v>5.0199999999999996</v>
      </c>
      <c r="AO127" t="s">
        <v>3114</v>
      </c>
      <c r="AP127">
        <v>0.18182368087881901</v>
      </c>
      <c r="AQ127">
        <f>(Table2[[#This Row],[Sharpe Ratio]]-AVERAGE(Table2[Sharpe Ratio]))/_xlfn.STDEV.P(Table2[Sharpe Ratio])</f>
        <v>1.4182581517787642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3.9522487046001724</v>
      </c>
      <c r="AS127">
        <f>_xlfn.RANK.AVG(Table2[[#This Row],[1Y Return vs Nifty Z-Score]],Table2[1Y Return vs Nifty Z-Score])</f>
        <v>286</v>
      </c>
      <c r="AT127">
        <f>_xlfn.RANK.AVG(Table2[[#This Row],[6M Return vs Nifty Z-Score]],Table2[6M Return vs Nifty Z-Score])</f>
        <v>197</v>
      </c>
      <c r="AU127">
        <f>_xlfn.RANK.AVG(Table2[[#This Row],[Sharpe Ratio Z-Score]],Table2[Sharpe Ratio Z-Score])</f>
        <v>60</v>
      </c>
      <c r="AV127">
        <f>(Table2[[#This Row],[Rank 1Y]]+Table2[[#This Row],[Rank 6M]]+Table2[[#This Row],[Rank Sharpe]])/3</f>
        <v>181</v>
      </c>
    </row>
    <row r="128" spans="1:48" x14ac:dyDescent="0.3">
      <c r="A128" t="s">
        <v>1562</v>
      </c>
      <c r="B128" t="s">
        <v>1563</v>
      </c>
      <c r="C128" t="s">
        <v>3072</v>
      </c>
      <c r="D128" t="s">
        <v>46</v>
      </c>
      <c r="E128">
        <v>6005.1928836899997</v>
      </c>
      <c r="F128">
        <v>793.65</v>
      </c>
      <c r="G128">
        <v>79.284205922582203</v>
      </c>
      <c r="H128">
        <f>(Table2[[#This Row],[1Y Return vs Nifty]]-AVERAGE(Table2[1Y Return vs Nifty]))/_xlfn.STDEV.P(Table2[1Y Return vs Nifty])</f>
        <v>0.68285022894238123</v>
      </c>
      <c r="I128">
        <v>-9.7499856171016805</v>
      </c>
      <c r="J128">
        <f>(Table2[[#This Row],[1M Return vs Nifty]]-AVERAGE(Table2[1M Return vs Nifty]))/_xlfn.STDEV.P(Table2[1M Return vs Nifty])</f>
        <v>-0.91062277925059065</v>
      </c>
      <c r="K128">
        <v>6.7320448374734596</v>
      </c>
      <c r="L128">
        <f>(Table2[[#This Row],[6M Return vs Nifty]]-AVERAGE(Table2[6M Return vs Nifty]))/_xlfn.STDEV.P(Table2[6M Return vs Nifty])</f>
        <v>8.5710140123208961E-2</v>
      </c>
      <c r="M128">
        <v>-2.8031553219669401</v>
      </c>
      <c r="N128">
        <f>(Table2[[#This Row],[1W Return vs Nifty]]-AVERAGE(Table2[1W Return vs Nifty]))/_xlfn.STDEV.P(Table2[1W Return vs Nifty])</f>
        <v>-0.52424487420507337</v>
      </c>
      <c r="O128">
        <v>828.72</v>
      </c>
      <c r="P128">
        <v>807.73001150005598</v>
      </c>
      <c r="Q128">
        <v>655.04660623744496</v>
      </c>
      <c r="R128">
        <v>36.288072964723298</v>
      </c>
      <c r="S128" s="1">
        <f>(Table2[[#This Row],[Close Price]]-Table2[[#This Row],[20D EMA]])/Table2[[#This Row],[20D EMA]]</f>
        <v>-4.2318273964668467E-2</v>
      </c>
      <c r="T128" s="1">
        <f>(Table2[[#This Row],[Close Price]]-Table2[[#This Row],[50D EMA]])/Table2[[#This Row],[50D EMA]]</f>
        <v>-1.7431581468549937E-2</v>
      </c>
      <c r="U128" s="1">
        <f>(Table2[[#This Row],[Close Price]]-Table2[[#This Row],[200D EMA]])/Table2[[#This Row],[200D EMA]]</f>
        <v>0.21159317893223811</v>
      </c>
      <c r="V128">
        <v>0.50540822091990301</v>
      </c>
      <c r="W128">
        <v>800.45</v>
      </c>
      <c r="X128">
        <v>823.25</v>
      </c>
      <c r="Y128">
        <v>763.75</v>
      </c>
      <c r="Z128">
        <v>840.6</v>
      </c>
      <c r="AA128">
        <v>763.75</v>
      </c>
      <c r="AB128">
        <v>867.5</v>
      </c>
      <c r="AC128" s="1">
        <f>(Table2[[#This Row],[Close Price]]/Table2[[#This Row],[Day Low]])-1</f>
        <v>-8.4952214379412361E-3</v>
      </c>
      <c r="AD128" s="1">
        <f>(Table2[[#This Row],[Day High]]/Table2[[#This Row],[Close Price]])-1</f>
        <v>3.7296037296037365E-2</v>
      </c>
      <c r="AE128" s="1">
        <f>(Table2[[#This Row],[Close Price]]/Table2[[#This Row],[Current Week Low]])-1</f>
        <v>3.9148936170212645E-2</v>
      </c>
      <c r="AF128" s="1">
        <f>(Table2[[#This Row],[Current Week High]]/Table2[[#This Row],[Close Price]])-1</f>
        <v>5.9157059157059155E-2</v>
      </c>
      <c r="AG128" s="1">
        <f>(Table2[[#This Row],[Close Price]]/Table2[[#This Row],[Current Month Low]])-1</f>
        <v>3.9148936170212645E-2</v>
      </c>
      <c r="AH128" s="1">
        <f>(Table2[[#This Row],[Current Month High]]/Table2[[#This Row],[Close Price]])-1</f>
        <v>9.3051093051093048E-2</v>
      </c>
      <c r="AI128">
        <v>18.036918036917999</v>
      </c>
      <c r="AJ128">
        <v>111.55537784886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0.14000000000000001</v>
      </c>
      <c r="AM128" t="s">
        <v>3114</v>
      </c>
      <c r="AN128">
        <v>-1.96</v>
      </c>
      <c r="AO128" t="s">
        <v>3113</v>
      </c>
      <c r="AP128">
        <v>0.144297693503388</v>
      </c>
      <c r="AQ128">
        <f>(Table2[[#This Row],[Sharpe Ratio]]-AVERAGE(Table2[Sharpe Ratio]))/_xlfn.STDEV.P(Table2[Sharpe Ratio])</f>
        <v>0.98070716410968661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0.3143998797196127</v>
      </c>
      <c r="AS128">
        <f>_xlfn.RANK.AVG(Table2[[#This Row],[1Y Return vs Nifty Z-Score]],Table2[1Y Return vs Nifty Z-Score])</f>
        <v>129</v>
      </c>
      <c r="AT128">
        <f>_xlfn.RANK.AVG(Table2[[#This Row],[6M Return vs Nifty Z-Score]],Table2[6M Return vs Nifty Z-Score])</f>
        <v>297</v>
      </c>
      <c r="AU128">
        <f>_xlfn.RANK.AVG(Table2[[#This Row],[Sharpe Ratio Z-Score]],Table2[Sharpe Ratio Z-Score])</f>
        <v>119</v>
      </c>
      <c r="AV128">
        <f>(Table2[[#This Row],[Rank 1Y]]+Table2[[#This Row],[Rank 6M]]+Table2[[#This Row],[Rank Sharpe]])/3</f>
        <v>181.66666666666666</v>
      </c>
    </row>
    <row r="129" spans="1:48" x14ac:dyDescent="0.3">
      <c r="A129" t="s">
        <v>109</v>
      </c>
      <c r="B129" t="s">
        <v>110</v>
      </c>
      <c r="C129" t="s">
        <v>3076</v>
      </c>
      <c r="D129" t="s">
        <v>111</v>
      </c>
      <c r="E129">
        <v>253498.01340500001</v>
      </c>
      <c r="F129">
        <v>599.95000000000005</v>
      </c>
      <c r="G129">
        <v>64.577978219003796</v>
      </c>
      <c r="H129">
        <f>(Table2[[#This Row],[1Y Return vs Nifty]]-AVERAGE(Table2[1Y Return vs Nifty]))/_xlfn.STDEV.P(Table2[1Y Return vs Nifty])</f>
        <v>0.45901292152514289</v>
      </c>
      <c r="I129">
        <v>-13.7512667797887</v>
      </c>
      <c r="J129">
        <f>(Table2[[#This Row],[1M Return vs Nifty]]-AVERAGE(Table2[1M Return vs Nifty]))/_xlfn.STDEV.P(Table2[1M Return vs Nifty])</f>
        <v>-1.2993419717253414</v>
      </c>
      <c r="K129">
        <v>79.807750970440694</v>
      </c>
      <c r="L129">
        <f>(Table2[[#This Row],[6M Return vs Nifty]]-AVERAGE(Table2[6M Return vs Nifty]))/_xlfn.STDEV.P(Table2[6M Return vs Nifty])</f>
        <v>2.6582101018971493</v>
      </c>
      <c r="M129">
        <v>-4.36148693183807</v>
      </c>
      <c r="N129">
        <f>(Table2[[#This Row],[1W Return vs Nifty]]-AVERAGE(Table2[1W Return vs Nifty]))/_xlfn.STDEV.P(Table2[1W Return vs Nifty])</f>
        <v>-0.84210391367228399</v>
      </c>
      <c r="O129">
        <v>631.77</v>
      </c>
      <c r="P129">
        <v>624.42659713681701</v>
      </c>
      <c r="Q129">
        <v>482.31357371129599</v>
      </c>
      <c r="R129">
        <v>32.526756195339303</v>
      </c>
      <c r="S129" s="1">
        <f>(Table2[[#This Row],[Close Price]]-Table2[[#This Row],[20D EMA]])/Table2[[#This Row],[20D EMA]]</f>
        <v>-5.0366430821343108E-2</v>
      </c>
      <c r="T129" s="1">
        <f>(Table2[[#This Row],[Close Price]]-Table2[[#This Row],[50D EMA]])/Table2[[#This Row],[50D EMA]]</f>
        <v>-3.9198517886729192E-2</v>
      </c>
      <c r="U129" s="1">
        <f>(Table2[[#This Row],[Close Price]]-Table2[[#This Row],[200D EMA]])/Table2[[#This Row],[200D EMA]]</f>
        <v>0.24390030200377286</v>
      </c>
      <c r="V129">
        <v>0.25396315920857199</v>
      </c>
      <c r="W129">
        <v>600</v>
      </c>
      <c r="X129">
        <v>610.4</v>
      </c>
      <c r="Y129">
        <v>588</v>
      </c>
      <c r="Z129">
        <v>636</v>
      </c>
      <c r="AA129">
        <v>588</v>
      </c>
      <c r="AB129">
        <v>663.15</v>
      </c>
      <c r="AC129" s="1">
        <f>(Table2[[#This Row],[Close Price]]/Table2[[#This Row],[Day Low]])-1</f>
        <v>-8.3333333333213133E-5</v>
      </c>
      <c r="AD129" s="1">
        <f>(Table2[[#This Row],[Day High]]/Table2[[#This Row],[Close Price]])-1</f>
        <v>1.7418118176514508E-2</v>
      </c>
      <c r="AE129" s="1">
        <f>(Table2[[#This Row],[Close Price]]/Table2[[#This Row],[Current Week Low]])-1</f>
        <v>2.0323129251700767E-2</v>
      </c>
      <c r="AF129" s="1">
        <f>(Table2[[#This Row],[Current Week High]]/Table2[[#This Row],[Close Price]])-1</f>
        <v>6.0088340695057862E-2</v>
      </c>
      <c r="AG129" s="1">
        <f>(Table2[[#This Row],[Close Price]]/Table2[[#This Row],[Current Month Low]])-1</f>
        <v>2.0323129251700767E-2</v>
      </c>
      <c r="AH129" s="1">
        <f>(Table2[[#This Row],[Current Month High]]/Table2[[#This Row],[Close Price]])-1</f>
        <v>0.10534211184265341</v>
      </c>
      <c r="AI129">
        <v>34.627885657138101</v>
      </c>
      <c r="AJ129">
        <v>110.804638088545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-0.1</v>
      </c>
      <c r="AM129" t="s">
        <v>3113</v>
      </c>
      <c r="AN129">
        <v>-3.61</v>
      </c>
      <c r="AO129" t="s">
        <v>3113</v>
      </c>
      <c r="AP129">
        <v>5.6337564866670999E-2</v>
      </c>
      <c r="AQ129">
        <f>(Table2[[#This Row],[Sharpe Ratio]]-AVERAGE(Table2[Sharpe Ratio]))/_xlfn.STDEV.P(Table2[Sharpe Ratio])</f>
        <v>-4.4903188935756684E-2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0.93087394908891008</v>
      </c>
      <c r="AS129">
        <f>_xlfn.RANK.AVG(Table2[[#This Row],[1Y Return vs Nifty Z-Score]],Table2[1Y Return vs Nifty Z-Score])</f>
        <v>177</v>
      </c>
      <c r="AT129">
        <f>_xlfn.RANK.AVG(Table2[[#This Row],[6M Return vs Nifty Z-Score]],Table2[6M Return vs Nifty Z-Score])</f>
        <v>14</v>
      </c>
      <c r="AU129">
        <f>_xlfn.RANK.AVG(Table2[[#This Row],[Sharpe Ratio Z-Score]],Table2[Sharpe Ratio Z-Score])</f>
        <v>356</v>
      </c>
      <c r="AV129">
        <f>(Table2[[#This Row],[Rank 1Y]]+Table2[[#This Row],[Rank 6M]]+Table2[[#This Row],[Rank Sharpe]])/3</f>
        <v>182.33333333333334</v>
      </c>
    </row>
    <row r="130" spans="1:48" x14ac:dyDescent="0.3">
      <c r="A130" t="s">
        <v>447</v>
      </c>
      <c r="B130" t="s">
        <v>448</v>
      </c>
      <c r="C130" t="s">
        <v>3080</v>
      </c>
      <c r="D130" t="s">
        <v>260</v>
      </c>
      <c r="E130">
        <v>49085.0238585599</v>
      </c>
      <c r="F130">
        <v>4358.3999999999996</v>
      </c>
      <c r="G130">
        <v>48.024247761971303</v>
      </c>
      <c r="H130">
        <f>(Table2[[#This Row],[1Y Return vs Nifty]]-AVERAGE(Table2[1Y Return vs Nifty]))/_xlfn.STDEV.P(Table2[1Y Return vs Nifty])</f>
        <v>0.20705555163406753</v>
      </c>
      <c r="I130">
        <v>-20.9139763411502</v>
      </c>
      <c r="J130">
        <f>(Table2[[#This Row],[1M Return vs Nifty]]-AVERAGE(Table2[1M Return vs Nifty]))/_xlfn.STDEV.P(Table2[1M Return vs Nifty])</f>
        <v>-1.9951897673233543</v>
      </c>
      <c r="K130">
        <v>24.7822011889183</v>
      </c>
      <c r="L130">
        <f>(Table2[[#This Row],[6M Return vs Nifty]]-AVERAGE(Table2[6M Return vs Nifty]))/_xlfn.STDEV.P(Table2[6M Return vs Nifty])</f>
        <v>0.7211337163198589</v>
      </c>
      <c r="M130">
        <v>-9.3577728871621897</v>
      </c>
      <c r="N130">
        <f>(Table2[[#This Row],[1W Return vs Nifty]]-AVERAGE(Table2[1W Return vs Nifty]))/_xlfn.STDEV.P(Table2[1W Return vs Nifty])</f>
        <v>-1.8612160491144778</v>
      </c>
      <c r="O130">
        <v>4881.38</v>
      </c>
      <c r="P130">
        <v>4973.15502691037</v>
      </c>
      <c r="Q130">
        <v>4179.1755529003303</v>
      </c>
      <c r="R130">
        <v>16.705044917703098</v>
      </c>
      <c r="S130" s="1">
        <f>(Table2[[#This Row],[Close Price]]-Table2[[#This Row],[20D EMA]])/Table2[[#This Row],[20D EMA]]</f>
        <v>-0.10713773564033131</v>
      </c>
      <c r="T130" s="1">
        <f>(Table2[[#This Row],[Close Price]]-Table2[[#This Row],[50D EMA]])/Table2[[#This Row],[50D EMA]]</f>
        <v>-0.1236146919981085</v>
      </c>
      <c r="U130" s="1">
        <f>(Table2[[#This Row],[Close Price]]-Table2[[#This Row],[200D EMA]])/Table2[[#This Row],[200D EMA]]</f>
        <v>4.2885120481547682E-2</v>
      </c>
      <c r="V130">
        <v>0.354918051242538</v>
      </c>
      <c r="W130">
        <v>4301.05</v>
      </c>
      <c r="X130">
        <v>4420.05</v>
      </c>
      <c r="Y130">
        <v>4345</v>
      </c>
      <c r="Z130">
        <v>4923.8999999999996</v>
      </c>
      <c r="AA130">
        <v>4345</v>
      </c>
      <c r="AB130">
        <v>5215.05</v>
      </c>
      <c r="AC130" s="1">
        <f>(Table2[[#This Row],[Close Price]]/Table2[[#This Row],[Day Low]])-1</f>
        <v>1.3333953336975624E-2</v>
      </c>
      <c r="AD130" s="1">
        <f>(Table2[[#This Row],[Day High]]/Table2[[#This Row],[Close Price]])-1</f>
        <v>1.4145099118942905E-2</v>
      </c>
      <c r="AE130" s="1">
        <f>(Table2[[#This Row],[Close Price]]/Table2[[#This Row],[Current Week Low]])-1</f>
        <v>3.0840046029918522E-3</v>
      </c>
      <c r="AF130" s="1">
        <f>(Table2[[#This Row],[Current Week High]]/Table2[[#This Row],[Close Price]])-1</f>
        <v>0.12974944933920707</v>
      </c>
      <c r="AG130" s="1">
        <f>(Table2[[#This Row],[Close Price]]/Table2[[#This Row],[Current Month Low]])-1</f>
        <v>3.0840046029918522E-3</v>
      </c>
      <c r="AH130" s="1">
        <f>(Table2[[#This Row],[Current Month High]]/Table2[[#This Row],[Close Price]])-1</f>
        <v>0.19655148678414114</v>
      </c>
      <c r="AI130">
        <v>33.992979074889803</v>
      </c>
      <c r="AJ130">
        <v>74.318568143185601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-0.17</v>
      </c>
      <c r="AM130" t="s">
        <v>3113</v>
      </c>
      <c r="AN130">
        <v>-12.37</v>
      </c>
      <c r="AO130" t="s">
        <v>3113</v>
      </c>
      <c r="AP130">
        <v>0.123545234188398</v>
      </c>
      <c r="AQ130">
        <f>(Table2[[#This Row],[Sharpe Ratio]]-AVERAGE(Table2[Sharpe Ratio]))/_xlfn.STDEV.P(Table2[Sharpe Ratio])</f>
        <v>0.73873460842468286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241</v>
      </c>
      <c r="AT130">
        <f>_xlfn.RANK.AVG(Table2[[#This Row],[6M Return vs Nifty Z-Score]],Table2[6M Return vs Nifty Z-Score])</f>
        <v>139</v>
      </c>
      <c r="AU130">
        <f>_xlfn.RANK.AVG(Table2[[#This Row],[Sharpe Ratio Z-Score]],Table2[Sharpe Ratio Z-Score])</f>
        <v>172</v>
      </c>
      <c r="AV130">
        <f>(Table2[[#This Row],[Rank 1Y]]+Table2[[#This Row],[Rank 6M]]+Table2[[#This Row],[Rank Sharpe]])/3</f>
        <v>184</v>
      </c>
    </row>
    <row r="131" spans="1:48" x14ac:dyDescent="0.3">
      <c r="A131" t="s">
        <v>718</v>
      </c>
      <c r="B131" t="s">
        <v>719</v>
      </c>
      <c r="C131" t="s">
        <v>3074</v>
      </c>
      <c r="D131" t="s">
        <v>60</v>
      </c>
      <c r="E131">
        <v>23160.36655296</v>
      </c>
      <c r="F131">
        <v>174.72</v>
      </c>
      <c r="G131">
        <v>100.483997868252</v>
      </c>
      <c r="H131">
        <f>(Table2[[#This Row],[1Y Return vs Nifty]]-AVERAGE(Table2[1Y Return vs Nifty]))/_xlfn.STDEV.P(Table2[1Y Return vs Nifty])</f>
        <v>1.0055233469282894</v>
      </c>
      <c r="I131">
        <v>3.5039035230299902</v>
      </c>
      <c r="J131">
        <f>(Table2[[#This Row],[1M Return vs Nifty]]-AVERAGE(Table2[1M Return vs Nifty]))/_xlfn.STDEV.P(Table2[1M Return vs Nifty])</f>
        <v>0.37697508608963176</v>
      </c>
      <c r="K131">
        <v>14.8779318241113</v>
      </c>
      <c r="L131">
        <f>(Table2[[#This Row],[6M Return vs Nifty]]-AVERAGE(Table2[6M Return vs Nifty]))/_xlfn.STDEV.P(Table2[6M Return vs Nifty])</f>
        <v>0.37247156975087226</v>
      </c>
      <c r="M131">
        <v>3.9991580503209501</v>
      </c>
      <c r="N131">
        <f>(Table2[[#This Row],[1W Return vs Nifty]]-AVERAGE(Table2[1W Return vs Nifty]))/_xlfn.STDEV.P(Table2[1W Return vs Nifty])</f>
        <v>0.86324979058530238</v>
      </c>
      <c r="O131">
        <v>172.19</v>
      </c>
      <c r="P131">
        <v>164.34549698744101</v>
      </c>
      <c r="Q131">
        <v>136.71719364020299</v>
      </c>
      <c r="R131">
        <v>53.417732562145297</v>
      </c>
      <c r="S131" s="1">
        <f>(Table2[[#This Row],[Close Price]]-Table2[[#This Row],[20D EMA]])/Table2[[#This Row],[20D EMA]]</f>
        <v>1.4693071606945822E-2</v>
      </c>
      <c r="T131" s="1">
        <f>(Table2[[#This Row],[Close Price]]-Table2[[#This Row],[50D EMA]])/Table2[[#This Row],[50D EMA]]</f>
        <v>6.312617749028919E-2</v>
      </c>
      <c r="U131" s="1">
        <f>(Table2[[#This Row],[Close Price]]-Table2[[#This Row],[200D EMA]])/Table2[[#This Row],[200D EMA]]</f>
        <v>0.2779665479369664</v>
      </c>
      <c r="V131">
        <v>1.15414779523906</v>
      </c>
      <c r="W131">
        <v>175.2</v>
      </c>
      <c r="X131">
        <v>178.2</v>
      </c>
      <c r="Y131">
        <v>166.75</v>
      </c>
      <c r="Z131">
        <v>178.8</v>
      </c>
      <c r="AA131">
        <v>166.75</v>
      </c>
      <c r="AB131">
        <v>183</v>
      </c>
      <c r="AC131" s="1">
        <f>(Table2[[#This Row],[Close Price]]/Table2[[#This Row],[Day Low]])-1</f>
        <v>-2.739726027397249E-3</v>
      </c>
      <c r="AD131" s="1">
        <f>(Table2[[#This Row],[Day High]]/Table2[[#This Row],[Close Price]])-1</f>
        <v>1.9917582417582347E-2</v>
      </c>
      <c r="AE131" s="1">
        <f>(Table2[[#This Row],[Close Price]]/Table2[[#This Row],[Current Week Low]])-1</f>
        <v>4.7796101949025394E-2</v>
      </c>
      <c r="AF131" s="1">
        <f>(Table2[[#This Row],[Current Week High]]/Table2[[#This Row],[Close Price]])-1</f>
        <v>2.3351648351648491E-2</v>
      </c>
      <c r="AG131" s="1">
        <f>(Table2[[#This Row],[Close Price]]/Table2[[#This Row],[Current Month Low]])-1</f>
        <v>4.7796101949025394E-2</v>
      </c>
      <c r="AH131" s="1">
        <f>(Table2[[#This Row],[Current Month High]]/Table2[[#This Row],[Close Price]])-1</f>
        <v>4.7390109890109944E-2</v>
      </c>
      <c r="AI131">
        <v>10.2907509157509</v>
      </c>
      <c r="AJ131">
        <v>127.796610169491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0.14000000000000001</v>
      </c>
      <c r="AM131" t="s">
        <v>3114</v>
      </c>
      <c r="AN131">
        <v>5.85</v>
      </c>
      <c r="AO131" t="s">
        <v>3114</v>
      </c>
      <c r="AP131">
        <v>9.1350723057814998E-2</v>
      </c>
      <c r="AQ131">
        <f>(Table2[[#This Row],[Sharpe Ratio]]-AVERAGE(Table2[Sharpe Ratio]))/_xlfn.STDEV.P(Table2[Sharpe Ratio])</f>
        <v>0.36334834605194199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2.9815681394060376</v>
      </c>
      <c r="AS131">
        <f>_xlfn.RANK.AVG(Table2[[#This Row],[1Y Return vs Nifty Z-Score]],Table2[1Y Return vs Nifty Z-Score])</f>
        <v>98</v>
      </c>
      <c r="AT131">
        <f>_xlfn.RANK.AVG(Table2[[#This Row],[6M Return vs Nifty Z-Score]],Table2[6M Return vs Nifty Z-Score])</f>
        <v>211</v>
      </c>
      <c r="AU131">
        <f>_xlfn.RANK.AVG(Table2[[#This Row],[Sharpe Ratio Z-Score]],Table2[Sharpe Ratio Z-Score])</f>
        <v>243</v>
      </c>
      <c r="AV131">
        <f>(Table2[[#This Row],[Rank 1Y]]+Table2[[#This Row],[Rank 6M]]+Table2[[#This Row],[Rank Sharpe]])/3</f>
        <v>184</v>
      </c>
    </row>
    <row r="132" spans="1:48" x14ac:dyDescent="0.3">
      <c r="A132" t="s">
        <v>915</v>
      </c>
      <c r="B132" t="s">
        <v>916</v>
      </c>
      <c r="C132" t="s">
        <v>3073</v>
      </c>
      <c r="D132" t="s">
        <v>51</v>
      </c>
      <c r="E132">
        <v>15823.041624060001</v>
      </c>
      <c r="F132">
        <v>652.85</v>
      </c>
      <c r="G132">
        <v>78.828995968047195</v>
      </c>
      <c r="H132">
        <f>(Table2[[#This Row],[1Y Return vs Nifty]]-AVERAGE(Table2[1Y Return vs Nifty]))/_xlfn.STDEV.P(Table2[1Y Return vs Nifty])</f>
        <v>0.6759216696553626</v>
      </c>
      <c r="I132">
        <v>25.535322032943199</v>
      </c>
      <c r="J132">
        <f>(Table2[[#This Row],[1M Return vs Nifty]]-AVERAGE(Table2[1M Return vs Nifty]))/_xlfn.STDEV.P(Table2[1M Return vs Nifty])</f>
        <v>2.5172983635709985</v>
      </c>
      <c r="K132">
        <v>41.792188794414201</v>
      </c>
      <c r="L132">
        <f>(Table2[[#This Row],[6M Return vs Nifty]]-AVERAGE(Table2[6M Return vs Nifty]))/_xlfn.STDEV.P(Table2[6M Return vs Nifty])</f>
        <v>1.3199400061323963</v>
      </c>
      <c r="M132">
        <v>7.5772125461899504</v>
      </c>
      <c r="N132">
        <f>(Table2[[#This Row],[1W Return vs Nifty]]-AVERAGE(Table2[1W Return vs Nifty]))/_xlfn.STDEV.P(Table2[1W Return vs Nifty])</f>
        <v>1.5930796663408917</v>
      </c>
      <c r="O132">
        <v>587.9</v>
      </c>
      <c r="P132">
        <v>531.856352302152</v>
      </c>
      <c r="Q132">
        <v>444.86328377696498</v>
      </c>
      <c r="R132">
        <v>85.875460078730399</v>
      </c>
      <c r="S132" s="1">
        <f>(Table2[[#This Row],[Close Price]]-Table2[[#This Row],[20D EMA]])/Table2[[#This Row],[20D EMA]]</f>
        <v>0.11047797244429333</v>
      </c>
      <c r="T132" s="1">
        <f>(Table2[[#This Row],[Close Price]]-Table2[[#This Row],[50D EMA]])/Table2[[#This Row],[50D EMA]]</f>
        <v>0.22749309503237919</v>
      </c>
      <c r="U132" s="1">
        <f>(Table2[[#This Row],[Close Price]]-Table2[[#This Row],[200D EMA]])/Table2[[#This Row],[200D EMA]]</f>
        <v>0.46752951706239371</v>
      </c>
      <c r="V132">
        <v>1.75435633502717</v>
      </c>
      <c r="W132">
        <v>651.79999999999995</v>
      </c>
      <c r="X132">
        <v>659.85</v>
      </c>
      <c r="Y132">
        <v>626.5</v>
      </c>
      <c r="Z132">
        <v>664</v>
      </c>
      <c r="AA132">
        <v>622.1</v>
      </c>
      <c r="AB132">
        <v>664</v>
      </c>
      <c r="AC132" s="1">
        <f>(Table2[[#This Row],[Close Price]]/Table2[[#This Row],[Day Low]])-1</f>
        <v>1.6109235961951907E-3</v>
      </c>
      <c r="AD132" s="1">
        <f>(Table2[[#This Row],[Day High]]/Table2[[#This Row],[Close Price]])-1</f>
        <v>1.0722217967373826E-2</v>
      </c>
      <c r="AE132" s="1">
        <f>(Table2[[#This Row],[Close Price]]/Table2[[#This Row],[Current Week Low]])-1</f>
        <v>4.2059058260175641E-2</v>
      </c>
      <c r="AF132" s="1">
        <f>(Table2[[#This Row],[Current Week High]]/Table2[[#This Row],[Close Price]])-1</f>
        <v>1.7078961476602483E-2</v>
      </c>
      <c r="AG132" s="1">
        <f>(Table2[[#This Row],[Close Price]]/Table2[[#This Row],[Current Month Low]])-1</f>
        <v>4.9429352194181098E-2</v>
      </c>
      <c r="AH132" s="1">
        <f>(Table2[[#This Row],[Current Month High]]/Table2[[#This Row],[Close Price]])-1</f>
        <v>1.7078961476602483E-2</v>
      </c>
      <c r="AI132">
        <v>1.7078961476602399</v>
      </c>
      <c r="AJ132">
        <v>126.920403197775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0.39</v>
      </c>
      <c r="AM132" t="s">
        <v>3114</v>
      </c>
      <c r="AN132">
        <v>23.94</v>
      </c>
      <c r="AO132" t="s">
        <v>3114</v>
      </c>
      <c r="AP132">
        <v>5.7473214242985002E-2</v>
      </c>
      <c r="AQ132">
        <f>(Table2[[#This Row],[Sharpe Ratio]]-AVERAGE(Table2[Sharpe Ratio]))/_xlfn.STDEV.P(Table2[Sharpe Ratio])</f>
        <v>-3.1661578494420313E-2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6.0745781272052284</v>
      </c>
      <c r="AS132">
        <f>_xlfn.RANK.AVG(Table2[[#This Row],[1Y Return vs Nifty Z-Score]],Table2[1Y Return vs Nifty Z-Score])</f>
        <v>131</v>
      </c>
      <c r="AT132">
        <f>_xlfn.RANK.AVG(Table2[[#This Row],[6M Return vs Nifty Z-Score]],Table2[6M Return vs Nifty Z-Score])</f>
        <v>68</v>
      </c>
      <c r="AU132">
        <f>_xlfn.RANK.AVG(Table2[[#This Row],[Sharpe Ratio Z-Score]],Table2[Sharpe Ratio Z-Score])</f>
        <v>353</v>
      </c>
      <c r="AV132">
        <f>(Table2[[#This Row],[Rank 1Y]]+Table2[[#This Row],[Rank 6M]]+Table2[[#This Row],[Rank Sharpe]])/3</f>
        <v>184</v>
      </c>
    </row>
    <row r="133" spans="1:48" x14ac:dyDescent="0.3">
      <c r="A133" t="s">
        <v>1505</v>
      </c>
      <c r="B133" t="s">
        <v>1506</v>
      </c>
      <c r="C133" t="s">
        <v>3078</v>
      </c>
      <c r="D133" t="s">
        <v>392</v>
      </c>
      <c r="E133">
        <v>6433.2231334039998</v>
      </c>
      <c r="F133">
        <v>207.08</v>
      </c>
      <c r="G133">
        <v>108.793218611607</v>
      </c>
      <c r="H133">
        <f>(Table2[[#This Row],[1Y Return vs Nifty]]-AVERAGE(Table2[1Y Return vs Nifty]))/_xlfn.STDEV.P(Table2[1Y Return vs Nifty])</f>
        <v>1.1319945015586153</v>
      </c>
      <c r="I133">
        <v>0.82812112696420903</v>
      </c>
      <c r="J133">
        <f>(Table2[[#This Row],[1M Return vs Nifty]]-AVERAGE(Table2[1M Return vs Nifty]))/_xlfn.STDEV.P(Table2[1M Return vs Nifty])</f>
        <v>0.11702635218502497</v>
      </c>
      <c r="K133">
        <v>9.9822457230482993</v>
      </c>
      <c r="L133">
        <f>(Table2[[#This Row],[6M Return vs Nifty]]-AVERAGE(Table2[6M Return vs Nifty]))/_xlfn.STDEV.P(Table2[6M Return vs Nifty])</f>
        <v>0.20012766814114039</v>
      </c>
      <c r="M133">
        <v>1.6176800901181601</v>
      </c>
      <c r="N133">
        <f>(Table2[[#This Row],[1W Return vs Nifty]]-AVERAGE(Table2[1W Return vs Nifty]))/_xlfn.STDEV.P(Table2[1W Return vs Nifty])</f>
        <v>0.37749034622352723</v>
      </c>
      <c r="O133">
        <v>211.12</v>
      </c>
      <c r="P133">
        <v>203.98265201001399</v>
      </c>
      <c r="Q133">
        <v>168.58989271859201</v>
      </c>
      <c r="R133">
        <v>37.109602029467901</v>
      </c>
      <c r="S133" s="1">
        <f>(Table2[[#This Row],[Close Price]]-Table2[[#This Row],[20D EMA]])/Table2[[#This Row],[20D EMA]]</f>
        <v>-1.9136036377415649E-2</v>
      </c>
      <c r="T133" s="1">
        <f>(Table2[[#This Row],[Close Price]]-Table2[[#This Row],[50D EMA]])/Table2[[#This Row],[50D EMA]]</f>
        <v>1.5184369648424628E-2</v>
      </c>
      <c r="U133" s="1">
        <f>(Table2[[#This Row],[Close Price]]-Table2[[#This Row],[200D EMA]])/Table2[[#This Row],[200D EMA]]</f>
        <v>0.22830613781607401</v>
      </c>
      <c r="V133">
        <v>0.638986800434025</v>
      </c>
      <c r="W133">
        <v>207.45</v>
      </c>
      <c r="X133">
        <v>208.6</v>
      </c>
      <c r="Y133">
        <v>206.46</v>
      </c>
      <c r="Z133">
        <v>215</v>
      </c>
      <c r="AA133">
        <v>206.46</v>
      </c>
      <c r="AB133">
        <v>219.3</v>
      </c>
      <c r="AC133" s="1">
        <f>(Table2[[#This Row],[Close Price]]/Table2[[#This Row],[Day Low]])-1</f>
        <v>-1.7835623041695392E-3</v>
      </c>
      <c r="AD133" s="1">
        <f>(Table2[[#This Row],[Day High]]/Table2[[#This Row],[Close Price]])-1</f>
        <v>7.3401583928915937E-3</v>
      </c>
      <c r="AE133" s="1">
        <f>(Table2[[#This Row],[Close Price]]/Table2[[#This Row],[Current Week Low]])-1</f>
        <v>3.0030030030030463E-3</v>
      </c>
      <c r="AF133" s="1">
        <f>(Table2[[#This Row],[Current Week High]]/Table2[[#This Row],[Close Price]])-1</f>
        <v>3.8246088468224748E-2</v>
      </c>
      <c r="AG133" s="1">
        <f>(Table2[[#This Row],[Close Price]]/Table2[[#This Row],[Current Month Low]])-1</f>
        <v>3.0030030030030463E-3</v>
      </c>
      <c r="AH133" s="1">
        <f>(Table2[[#This Row],[Current Month High]]/Table2[[#This Row],[Close Price]])-1</f>
        <v>5.9011010237589367E-2</v>
      </c>
      <c r="AI133">
        <v>7.2725516708518301</v>
      </c>
      <c r="AJ133">
        <v>190.434782608695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</v>
      </c>
      <c r="AM133" t="s">
        <v>3114</v>
      </c>
      <c r="AN133">
        <v>-0.96</v>
      </c>
      <c r="AO133" t="s">
        <v>3113</v>
      </c>
      <c r="AP133">
        <v>0.108545529270236</v>
      </c>
      <c r="AQ133">
        <f>(Table2[[#This Row],[Sharpe Ratio]]-AVERAGE(Table2[Sharpe Ratio]))/_xlfn.STDEV.P(Table2[Sharpe Ratio])</f>
        <v>0.56383885855339455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2.3904777266617026</v>
      </c>
      <c r="AS133">
        <f>_xlfn.RANK.AVG(Table2[[#This Row],[1Y Return vs Nifty Z-Score]],Table2[1Y Return vs Nifty Z-Score])</f>
        <v>86</v>
      </c>
      <c r="AT133">
        <f>_xlfn.RANK.AVG(Table2[[#This Row],[6M Return vs Nifty Z-Score]],Table2[6M Return vs Nifty Z-Score])</f>
        <v>263</v>
      </c>
      <c r="AU133">
        <f>_xlfn.RANK.AVG(Table2[[#This Row],[Sharpe Ratio Z-Score]],Table2[Sharpe Ratio Z-Score])</f>
        <v>204</v>
      </c>
      <c r="AV133">
        <f>(Table2[[#This Row],[Rank 1Y]]+Table2[[#This Row],[Rank 6M]]+Table2[[#This Row],[Rank Sharpe]])/3</f>
        <v>184.33333333333334</v>
      </c>
    </row>
    <row r="134" spans="1:48" x14ac:dyDescent="0.3">
      <c r="A134" t="s">
        <v>610</v>
      </c>
      <c r="B134" t="s">
        <v>611</v>
      </c>
      <c r="C134" t="s">
        <v>3072</v>
      </c>
      <c r="D134" t="s">
        <v>46</v>
      </c>
      <c r="E134">
        <v>30432.6</v>
      </c>
      <c r="F134">
        <v>169.07</v>
      </c>
      <c r="G134">
        <v>227.174954725742</v>
      </c>
      <c r="H134">
        <f>(Table2[[#This Row],[1Y Return vs Nifty]]-AVERAGE(Table2[1Y Return vs Nifty]))/_xlfn.STDEV.P(Table2[1Y Return vs Nifty])</f>
        <v>2.9338331234859987</v>
      </c>
      <c r="I134">
        <v>-8.8148360074805794</v>
      </c>
      <c r="J134">
        <f>(Table2[[#This Row],[1M Return vs Nifty]]-AVERAGE(Table2[1M Return vs Nifty]))/_xlfn.STDEV.P(Table2[1M Return vs Nifty])</f>
        <v>-0.81977422692069624</v>
      </c>
      <c r="K134">
        <v>-1.1893424677243301</v>
      </c>
      <c r="L134">
        <f>(Table2[[#This Row],[6M Return vs Nifty]]-AVERAGE(Table2[6M Return vs Nifty]))/_xlfn.STDEV.P(Table2[6M Return vs Nifty])</f>
        <v>-0.19314817843670851</v>
      </c>
      <c r="M134">
        <v>-2.6130479977250598</v>
      </c>
      <c r="N134">
        <f>(Table2[[#This Row],[1W Return vs Nifty]]-AVERAGE(Table2[1W Return vs Nifty]))/_xlfn.STDEV.P(Table2[1W Return vs Nifty])</f>
        <v>-0.48546793411322559</v>
      </c>
      <c r="O134">
        <v>175.42</v>
      </c>
      <c r="P134">
        <v>167.647427943602</v>
      </c>
      <c r="Q134">
        <v>128.53345203414901</v>
      </c>
      <c r="R134">
        <v>41.193978078961898</v>
      </c>
      <c r="S134" s="1">
        <f>(Table2[[#This Row],[Close Price]]-Table2[[#This Row],[20D EMA]])/Table2[[#This Row],[20D EMA]]</f>
        <v>-3.6198837076730106E-2</v>
      </c>
      <c r="T134" s="1">
        <f>(Table2[[#This Row],[Close Price]]-Table2[[#This Row],[50D EMA]])/Table2[[#This Row],[50D EMA]]</f>
        <v>8.4854988462844862E-3</v>
      </c>
      <c r="U134" s="1">
        <f>(Table2[[#This Row],[Close Price]]-Table2[[#This Row],[200D EMA]])/Table2[[#This Row],[200D EMA]]</f>
        <v>0.31537741595146113</v>
      </c>
      <c r="V134">
        <v>0.74038820058853505</v>
      </c>
      <c r="W134">
        <v>169.8</v>
      </c>
      <c r="X134">
        <v>173.4</v>
      </c>
      <c r="Y134">
        <v>163</v>
      </c>
      <c r="Z134">
        <v>176.24</v>
      </c>
      <c r="AA134">
        <v>163</v>
      </c>
      <c r="AB134">
        <v>185.29</v>
      </c>
      <c r="AC134" s="1">
        <f>(Table2[[#This Row],[Close Price]]/Table2[[#This Row],[Day Low]])-1</f>
        <v>-4.2991755005890031E-3</v>
      </c>
      <c r="AD134" s="1">
        <f>(Table2[[#This Row],[Day High]]/Table2[[#This Row],[Close Price]])-1</f>
        <v>2.561069379546943E-2</v>
      </c>
      <c r="AE134" s="1">
        <f>(Table2[[#This Row],[Close Price]]/Table2[[#This Row],[Current Week Low]])-1</f>
        <v>3.7239263803680922E-2</v>
      </c>
      <c r="AF134" s="1">
        <f>(Table2[[#This Row],[Current Week High]]/Table2[[#This Row],[Close Price]])-1</f>
        <v>4.2408469864553267E-2</v>
      </c>
      <c r="AG134" s="1">
        <f>(Table2[[#This Row],[Close Price]]/Table2[[#This Row],[Current Month Low]])-1</f>
        <v>3.7239263803680922E-2</v>
      </c>
      <c r="AH134" s="1">
        <f>(Table2[[#This Row],[Current Month High]]/Table2[[#This Row],[Close Price]])-1</f>
        <v>9.5936594310049195E-2</v>
      </c>
      <c r="AI134">
        <v>17.2886969894126</v>
      </c>
      <c r="AJ134">
        <v>262.81115879828297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0.13</v>
      </c>
      <c r="AM134" t="s">
        <v>3114</v>
      </c>
      <c r="AN134">
        <v>-4.62</v>
      </c>
      <c r="AO134" t="s">
        <v>3113</v>
      </c>
      <c r="AP134">
        <v>0.12693769725681001</v>
      </c>
      <c r="AQ134">
        <f>(Table2[[#This Row],[Sharpe Ratio]]-AVERAGE(Table2[Sharpe Ratio]))/_xlfn.STDEV.P(Table2[Sharpe Ratio])</f>
        <v>0.77829054472461334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2.2137333287399819</v>
      </c>
      <c r="AS134">
        <f>_xlfn.RANK.AVG(Table2[[#This Row],[1Y Return vs Nifty Z-Score]],Table2[1Y Return vs Nifty Z-Score])</f>
        <v>11</v>
      </c>
      <c r="AT134">
        <f>_xlfn.RANK.AVG(Table2[[#This Row],[6M Return vs Nifty Z-Score]],Table2[6M Return vs Nifty Z-Score])</f>
        <v>383</v>
      </c>
      <c r="AU134">
        <f>_xlfn.RANK.AVG(Table2[[#This Row],[Sharpe Ratio Z-Score]],Table2[Sharpe Ratio Z-Score])</f>
        <v>163</v>
      </c>
      <c r="AV134">
        <f>(Table2[[#This Row],[Rank 1Y]]+Table2[[#This Row],[Rank 6M]]+Table2[[#This Row],[Rank Sharpe]])/3</f>
        <v>185.66666666666666</v>
      </c>
    </row>
    <row r="135" spans="1:48" x14ac:dyDescent="0.3">
      <c r="A135" t="s">
        <v>896</v>
      </c>
      <c r="B135" t="s">
        <v>897</v>
      </c>
      <c r="C135" t="s">
        <v>3075</v>
      </c>
      <c r="D135" t="s">
        <v>491</v>
      </c>
      <c r="E135">
        <v>16501.415135379899</v>
      </c>
      <c r="F135">
        <v>595.29999999999995</v>
      </c>
      <c r="G135">
        <v>142.52973821945</v>
      </c>
      <c r="H135">
        <f>(Table2[[#This Row],[1Y Return vs Nifty]]-AVERAGE(Table2[1Y Return vs Nifty]))/_xlfn.STDEV.P(Table2[1Y Return vs Nifty])</f>
        <v>1.6454838791786128</v>
      </c>
      <c r="I135">
        <v>4.91009421673433</v>
      </c>
      <c r="J135">
        <f>(Table2[[#This Row],[1M Return vs Nifty]]-AVERAGE(Table2[1M Return vs Nifty]))/_xlfn.STDEV.P(Table2[1M Return vs Nifty])</f>
        <v>0.51358465904830575</v>
      </c>
      <c r="K135">
        <v>-10.4549764812876</v>
      </c>
      <c r="L135">
        <f>(Table2[[#This Row],[6M Return vs Nifty]]-AVERAGE(Table2[6M Return vs Nifty]))/_xlfn.STDEV.P(Table2[6M Return vs Nifty])</f>
        <v>-0.51932830596543289</v>
      </c>
      <c r="M135">
        <v>2.9138162749768899</v>
      </c>
      <c r="N135">
        <f>(Table2[[#This Row],[1W Return vs Nifty]]-AVERAGE(Table2[1W Return vs Nifty]))/_xlfn.STDEV.P(Table2[1W Return vs Nifty])</f>
        <v>0.64186835160324296</v>
      </c>
      <c r="O135">
        <v>595.59</v>
      </c>
      <c r="P135">
        <v>564.82492435396296</v>
      </c>
      <c r="Q135">
        <v>465.13343046654199</v>
      </c>
      <c r="R135">
        <v>47.994103436085503</v>
      </c>
      <c r="S135" s="1">
        <f>(Table2[[#This Row],[Close Price]]-Table2[[#This Row],[20D EMA]])/Table2[[#This Row],[20D EMA]]</f>
        <v>-4.8691213754441362E-4</v>
      </c>
      <c r="T135" s="1">
        <f>(Table2[[#This Row],[Close Price]]-Table2[[#This Row],[50D EMA]])/Table2[[#This Row],[50D EMA]]</f>
        <v>5.3954905904504601E-2</v>
      </c>
      <c r="U135" s="1">
        <f>(Table2[[#This Row],[Close Price]]-Table2[[#This Row],[200D EMA]])/Table2[[#This Row],[200D EMA]]</f>
        <v>0.27984780496834472</v>
      </c>
      <c r="V135">
        <v>0.88393117333617899</v>
      </c>
      <c r="W135">
        <v>606.95000000000005</v>
      </c>
      <c r="X135">
        <v>622.65</v>
      </c>
      <c r="Y135">
        <v>561.45000000000005</v>
      </c>
      <c r="Z135">
        <v>634.9</v>
      </c>
      <c r="AA135">
        <v>561.45000000000005</v>
      </c>
      <c r="AB135">
        <v>634.9</v>
      </c>
      <c r="AC135" s="1">
        <f>(Table2[[#This Row],[Close Price]]/Table2[[#This Row],[Day Low]])-1</f>
        <v>-1.9194332317324481E-2</v>
      </c>
      <c r="AD135" s="1">
        <f>(Table2[[#This Row],[Day High]]/Table2[[#This Row],[Close Price]])-1</f>
        <v>4.5943221904921838E-2</v>
      </c>
      <c r="AE135" s="1">
        <f>(Table2[[#This Row],[Close Price]]/Table2[[#This Row],[Current Week Low]])-1</f>
        <v>6.0290319707898998E-2</v>
      </c>
      <c r="AF135" s="1">
        <f>(Table2[[#This Row],[Current Week High]]/Table2[[#This Row],[Close Price]])-1</f>
        <v>6.6521081807492166E-2</v>
      </c>
      <c r="AG135" s="1">
        <f>(Table2[[#This Row],[Close Price]]/Table2[[#This Row],[Current Month Low]])-1</f>
        <v>6.0290319707898998E-2</v>
      </c>
      <c r="AH135" s="1">
        <f>(Table2[[#This Row],[Current Month High]]/Table2[[#This Row],[Close Price]])-1</f>
        <v>6.6521081807492166E-2</v>
      </c>
      <c r="AI135">
        <v>15.009239039139899</v>
      </c>
      <c r="AJ135">
        <v>182.13270142179999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0.06</v>
      </c>
      <c r="AM135" t="s">
        <v>3114</v>
      </c>
      <c r="AN135">
        <v>0.28000000000000003</v>
      </c>
      <c r="AO135" t="s">
        <v>3114</v>
      </c>
      <c r="AP135">
        <v>0.22978580820333999</v>
      </c>
      <c r="AQ135">
        <f>(Table2[[#This Row],[Sharpe Ratio]]-AVERAGE(Table2[Sharpe Ratio]))/_xlfn.STDEV.P(Table2[Sharpe Ratio])</f>
        <v>1.9774939680572206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4.2591025519219485</v>
      </c>
      <c r="AS135">
        <f>_xlfn.RANK.AVG(Table2[[#This Row],[1Y Return vs Nifty Z-Score]],Table2[1Y Return vs Nifty Z-Score])</f>
        <v>45</v>
      </c>
      <c r="AT135">
        <f>_xlfn.RANK.AVG(Table2[[#This Row],[6M Return vs Nifty Z-Score]],Table2[6M Return vs Nifty Z-Score])</f>
        <v>498</v>
      </c>
      <c r="AU135">
        <f>_xlfn.RANK.AVG(Table2[[#This Row],[Sharpe Ratio Z-Score]],Table2[Sharpe Ratio Z-Score])</f>
        <v>16</v>
      </c>
      <c r="AV135">
        <f>(Table2[[#This Row],[Rank 1Y]]+Table2[[#This Row],[Rank 6M]]+Table2[[#This Row],[Rank Sharpe]])/3</f>
        <v>186.33333333333334</v>
      </c>
    </row>
    <row r="136" spans="1:48" x14ac:dyDescent="0.3">
      <c r="A136" t="s">
        <v>772</v>
      </c>
      <c r="B136" t="s">
        <v>773</v>
      </c>
      <c r="C136" t="s">
        <v>3080</v>
      </c>
      <c r="D136" t="s">
        <v>411</v>
      </c>
      <c r="E136">
        <v>20202.519526025</v>
      </c>
      <c r="F136">
        <v>634.75</v>
      </c>
      <c r="G136">
        <v>66.815719827663102</v>
      </c>
      <c r="H136">
        <f>(Table2[[#This Row],[1Y Return vs Nifty]]-AVERAGE(Table2[1Y Return vs Nifty]))/_xlfn.STDEV.P(Table2[1Y Return vs Nifty])</f>
        <v>0.49307264550561264</v>
      </c>
      <c r="I136">
        <v>16.005563121187802</v>
      </c>
      <c r="J136">
        <f>(Table2[[#This Row],[1M Return vs Nifty]]-AVERAGE(Table2[1M Return vs Nifty]))/_xlfn.STDEV.P(Table2[1M Return vs Nifty])</f>
        <v>1.591494842638477</v>
      </c>
      <c r="K136">
        <v>6.9917293035992198</v>
      </c>
      <c r="L136">
        <f>(Table2[[#This Row],[6M Return vs Nifty]]-AVERAGE(Table2[6M Return vs Nifty]))/_xlfn.STDEV.P(Table2[6M Return vs Nifty])</f>
        <v>9.4851868811622234E-2</v>
      </c>
      <c r="M136">
        <v>2.9434461553353701</v>
      </c>
      <c r="N136">
        <f>(Table2[[#This Row],[1W Return vs Nifty]]-AVERAGE(Table2[1W Return vs Nifty]))/_xlfn.STDEV.P(Table2[1W Return vs Nifty])</f>
        <v>0.64791207506403692</v>
      </c>
      <c r="O136">
        <v>601.4</v>
      </c>
      <c r="P136">
        <v>573.64419022115101</v>
      </c>
      <c r="Q136">
        <v>491.17840451819399</v>
      </c>
      <c r="R136">
        <v>61.915388519125898</v>
      </c>
      <c r="S136" s="1">
        <f>(Table2[[#This Row],[Close Price]]-Table2[[#This Row],[20D EMA]])/Table2[[#This Row],[20D EMA]]</f>
        <v>5.5453940804788868E-2</v>
      </c>
      <c r="T136" s="1">
        <f>(Table2[[#This Row],[Close Price]]-Table2[[#This Row],[50D EMA]])/Table2[[#This Row],[50D EMA]]</f>
        <v>0.10652214529583488</v>
      </c>
      <c r="U136" s="1">
        <f>(Table2[[#This Row],[Close Price]]-Table2[[#This Row],[200D EMA]])/Table2[[#This Row],[200D EMA]]</f>
        <v>0.29230030099274834</v>
      </c>
      <c r="V136">
        <v>1.98380795132718</v>
      </c>
      <c r="W136">
        <v>632.9</v>
      </c>
      <c r="X136">
        <v>646.35</v>
      </c>
      <c r="Y136">
        <v>597.5</v>
      </c>
      <c r="Z136">
        <v>654.4</v>
      </c>
      <c r="AA136">
        <v>597.5</v>
      </c>
      <c r="AB136">
        <v>664</v>
      </c>
      <c r="AC136" s="1">
        <f>(Table2[[#This Row],[Close Price]]/Table2[[#This Row],[Day Low]])-1</f>
        <v>2.9230526149470748E-3</v>
      </c>
      <c r="AD136" s="1">
        <f>(Table2[[#This Row],[Day High]]/Table2[[#This Row],[Close Price]])-1</f>
        <v>1.8274911382434089E-2</v>
      </c>
      <c r="AE136" s="1">
        <f>(Table2[[#This Row],[Close Price]]/Table2[[#This Row],[Current Week Low]])-1</f>
        <v>6.234309623430967E-2</v>
      </c>
      <c r="AF136" s="1">
        <f>(Table2[[#This Row],[Current Week High]]/Table2[[#This Row],[Close Price]])-1</f>
        <v>3.0957069712485241E-2</v>
      </c>
      <c r="AG136" s="1">
        <f>(Table2[[#This Row],[Close Price]]/Table2[[#This Row],[Current Month Low]])-1</f>
        <v>6.234309623430967E-2</v>
      </c>
      <c r="AH136" s="1">
        <f>(Table2[[#This Row],[Current Month High]]/Table2[[#This Row],[Close Price]])-1</f>
        <v>4.6081134304844396E-2</v>
      </c>
      <c r="AI136">
        <v>4.6081134304844298</v>
      </c>
      <c r="AJ136">
        <v>109.86939990081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0.28999999999999998</v>
      </c>
      <c r="AM136" t="s">
        <v>3114</v>
      </c>
      <c r="AN136">
        <v>16.39</v>
      </c>
      <c r="AO136" t="s">
        <v>3114</v>
      </c>
      <c r="AP136">
        <v>0.15431572878285499</v>
      </c>
      <c r="AQ136">
        <f>(Table2[[#This Row],[Sharpe Ratio]]-AVERAGE(Table2[Sharpe Ratio]))/_xlfn.STDEV.P(Table2[Sharpe Ratio])</f>
        <v>1.0975169148347093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3.9248483468544584</v>
      </c>
      <c r="AS136">
        <f>_xlfn.RANK.AVG(Table2[[#This Row],[1Y Return vs Nifty Z-Score]],Table2[1Y Return vs Nifty Z-Score])</f>
        <v>168</v>
      </c>
      <c r="AT136">
        <f>_xlfn.RANK.AVG(Table2[[#This Row],[6M Return vs Nifty Z-Score]],Table2[6M Return vs Nifty Z-Score])</f>
        <v>292</v>
      </c>
      <c r="AU136">
        <f>_xlfn.RANK.AVG(Table2[[#This Row],[Sharpe Ratio Z-Score]],Table2[Sharpe Ratio Z-Score])</f>
        <v>101</v>
      </c>
      <c r="AV136">
        <f>(Table2[[#This Row],[Rank 1Y]]+Table2[[#This Row],[Rank 6M]]+Table2[[#This Row],[Rank Sharpe]])/3</f>
        <v>187</v>
      </c>
    </row>
    <row r="137" spans="1:48" x14ac:dyDescent="0.3">
      <c r="A137" t="s">
        <v>160</v>
      </c>
      <c r="B137" t="s">
        <v>161</v>
      </c>
      <c r="C137" t="s">
        <v>3069</v>
      </c>
      <c r="D137" t="s">
        <v>124</v>
      </c>
      <c r="E137">
        <v>162414.5081184</v>
      </c>
      <c r="F137">
        <v>492.15</v>
      </c>
      <c r="G137">
        <v>105.465047566238</v>
      </c>
      <c r="H137">
        <f>(Table2[[#This Row],[1Y Return vs Nifty]]-AVERAGE(Table2[1Y Return vs Nifty]))/_xlfn.STDEV.P(Table2[1Y Return vs Nifty])</f>
        <v>1.0813378096839108</v>
      </c>
      <c r="I137">
        <v>-7.0439098216903497</v>
      </c>
      <c r="J137">
        <f>(Table2[[#This Row],[1M Return vs Nifty]]-AVERAGE(Table2[1M Return vs Nifty]))/_xlfn.STDEV.P(Table2[1M Return vs Nifty])</f>
        <v>-0.64773108151711634</v>
      </c>
      <c r="K137">
        <v>-6.0095767921775298</v>
      </c>
      <c r="L137">
        <f>(Table2[[#This Row],[6M Return vs Nifty]]-AVERAGE(Table2[6M Return vs Nifty]))/_xlfn.STDEV.P(Table2[6M Return vs Nifty])</f>
        <v>-0.36283593475936898</v>
      </c>
      <c r="M137">
        <v>-7.81484717107785</v>
      </c>
      <c r="N137">
        <f>(Table2[[#This Row],[1W Return vs Nifty]]-AVERAGE(Table2[1W Return vs Nifty]))/_xlfn.STDEV.P(Table2[1W Return vs Nifty])</f>
        <v>-1.546499410513799</v>
      </c>
      <c r="O137">
        <v>520.87</v>
      </c>
      <c r="P137">
        <v>508.97542191447599</v>
      </c>
      <c r="Q137">
        <v>418.61563382243799</v>
      </c>
      <c r="R137">
        <v>34.128918529206501</v>
      </c>
      <c r="S137" s="1">
        <f>(Table2[[#This Row],[Close Price]]-Table2[[#This Row],[20D EMA]])/Table2[[#This Row],[20D EMA]]</f>
        <v>-5.5138518248315373E-2</v>
      </c>
      <c r="T137" s="1">
        <f>(Table2[[#This Row],[Close Price]]-Table2[[#This Row],[50D EMA]])/Table2[[#This Row],[50D EMA]]</f>
        <v>-3.3057434976306609E-2</v>
      </c>
      <c r="U137" s="1">
        <f>(Table2[[#This Row],[Close Price]]-Table2[[#This Row],[200D EMA]])/Table2[[#This Row],[200D EMA]]</f>
        <v>0.17566082161363492</v>
      </c>
      <c r="V137">
        <v>0.70879056145067498</v>
      </c>
      <c r="W137">
        <v>499</v>
      </c>
      <c r="X137">
        <v>508.85</v>
      </c>
      <c r="Y137">
        <v>471.35</v>
      </c>
      <c r="Z137">
        <v>527.6</v>
      </c>
      <c r="AA137">
        <v>471.35</v>
      </c>
      <c r="AB137">
        <v>559.5</v>
      </c>
      <c r="AC137" s="1">
        <f>(Table2[[#This Row],[Close Price]]/Table2[[#This Row],[Day Low]])-1</f>
        <v>-1.3727454909819636E-2</v>
      </c>
      <c r="AD137" s="1">
        <f>(Table2[[#This Row],[Day High]]/Table2[[#This Row],[Close Price]])-1</f>
        <v>3.3932744082088906E-2</v>
      </c>
      <c r="AE137" s="1">
        <f>(Table2[[#This Row],[Close Price]]/Table2[[#This Row],[Current Week Low]])-1</f>
        <v>4.4128566882358999E-2</v>
      </c>
      <c r="AF137" s="1">
        <f>(Table2[[#This Row],[Current Week High]]/Table2[[#This Row],[Close Price]])-1</f>
        <v>7.2030884892817282E-2</v>
      </c>
      <c r="AG137" s="1">
        <f>(Table2[[#This Row],[Close Price]]/Table2[[#This Row],[Current Month Low]])-1</f>
        <v>4.4128566882358999E-2</v>
      </c>
      <c r="AH137" s="1">
        <f>(Table2[[#This Row],[Current Month High]]/Table2[[#This Row],[Close Price]])-1</f>
        <v>0.13684852179213669</v>
      </c>
      <c r="AI137">
        <v>17.850248907853199</v>
      </c>
      <c r="AJ137">
        <v>145.52257420803099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-0.02</v>
      </c>
      <c r="AM137" t="s">
        <v>3113</v>
      </c>
      <c r="AN137">
        <v>-6</v>
      </c>
      <c r="AO137" t="s">
        <v>3113</v>
      </c>
      <c r="AP137">
        <v>0.19092525835919999</v>
      </c>
      <c r="AQ137">
        <f>(Table2[[#This Row],[Sharpe Ratio]]-AVERAGE(Table2[Sharpe Ratio]))/_xlfn.STDEV.P(Table2[Sharpe Ratio])</f>
        <v>1.5243820540240303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4.8653436917656778E-2</v>
      </c>
      <c r="AS137">
        <f>_xlfn.RANK.AVG(Table2[[#This Row],[1Y Return vs Nifty Z-Score]],Table2[1Y Return vs Nifty Z-Score])</f>
        <v>92</v>
      </c>
      <c r="AT137">
        <f>_xlfn.RANK.AVG(Table2[[#This Row],[6M Return vs Nifty Z-Score]],Table2[6M Return vs Nifty Z-Score])</f>
        <v>429</v>
      </c>
      <c r="AU137">
        <f>_xlfn.RANK.AVG(Table2[[#This Row],[Sharpe Ratio Z-Score]],Table2[Sharpe Ratio Z-Score])</f>
        <v>46</v>
      </c>
      <c r="AV137">
        <f>(Table2[[#This Row],[Rank 1Y]]+Table2[[#This Row],[Rank 6M]]+Table2[[#This Row],[Rank Sharpe]])/3</f>
        <v>189</v>
      </c>
    </row>
    <row r="138" spans="1:48" x14ac:dyDescent="0.3">
      <c r="A138" t="s">
        <v>284</v>
      </c>
      <c r="B138" t="s">
        <v>285</v>
      </c>
      <c r="C138" t="s">
        <v>3071</v>
      </c>
      <c r="D138" t="s">
        <v>176</v>
      </c>
      <c r="E138">
        <v>94304.218948649999</v>
      </c>
      <c r="F138">
        <v>3467.25</v>
      </c>
      <c r="G138">
        <v>52.150172318735599</v>
      </c>
      <c r="H138">
        <f>(Table2[[#This Row],[1Y Return vs Nifty]]-AVERAGE(Table2[1Y Return vs Nifty]))/_xlfn.STDEV.P(Table2[1Y Return vs Nifty])</f>
        <v>0.26985451422377787</v>
      </c>
      <c r="I138">
        <v>18.4393147715138</v>
      </c>
      <c r="J138">
        <f>(Table2[[#This Row],[1M Return vs Nifty]]-AVERAGE(Table2[1M Return vs Nifty]))/_xlfn.STDEV.P(Table2[1M Return vs Nifty])</f>
        <v>1.8279306085179001</v>
      </c>
      <c r="K138">
        <v>27.740758505491002</v>
      </c>
      <c r="L138">
        <f>(Table2[[#This Row],[6M Return vs Nifty]]-AVERAGE(Table2[6M Return vs Nifty]))/_xlfn.STDEV.P(Table2[6M Return vs Nifty])</f>
        <v>0.82528445240635873</v>
      </c>
      <c r="M138">
        <v>4.95686988150959</v>
      </c>
      <c r="N138">
        <f>(Table2[[#This Row],[1W Return vs Nifty]]-AVERAGE(Table2[1W Return vs Nifty]))/_xlfn.STDEV.P(Table2[1W Return vs Nifty])</f>
        <v>1.0585980468997453</v>
      </c>
      <c r="O138">
        <v>3253.17</v>
      </c>
      <c r="P138">
        <v>3070.19016330465</v>
      </c>
      <c r="Q138">
        <v>2654.1076838990198</v>
      </c>
      <c r="R138">
        <v>86.329739094951194</v>
      </c>
      <c r="S138" s="1">
        <f>(Table2[[#This Row],[Close Price]]-Table2[[#This Row],[20D EMA]])/Table2[[#This Row],[20D EMA]]</f>
        <v>6.5806582502605127E-2</v>
      </c>
      <c r="T138" s="1">
        <f>(Table2[[#This Row],[Close Price]]-Table2[[#This Row],[50D EMA]])/Table2[[#This Row],[50D EMA]]</f>
        <v>0.12932744083446873</v>
      </c>
      <c r="U138" s="1">
        <f>(Table2[[#This Row],[Close Price]]-Table2[[#This Row],[200D EMA]])/Table2[[#This Row],[200D EMA]]</f>
        <v>0.30637126030486928</v>
      </c>
      <c r="V138">
        <v>1.59069181851733</v>
      </c>
      <c r="W138">
        <v>3467</v>
      </c>
      <c r="X138">
        <v>3490.2</v>
      </c>
      <c r="Y138">
        <v>3302</v>
      </c>
      <c r="Z138">
        <v>3485.85</v>
      </c>
      <c r="AA138">
        <v>3302</v>
      </c>
      <c r="AB138">
        <v>3485.85</v>
      </c>
      <c r="AC138" s="1">
        <f>(Table2[[#This Row],[Close Price]]/Table2[[#This Row],[Day Low]])-1</f>
        <v>7.210845111038644E-5</v>
      </c>
      <c r="AD138" s="1">
        <f>(Table2[[#This Row],[Day High]]/Table2[[#This Row],[Close Price]])-1</f>
        <v>6.6190785204411906E-3</v>
      </c>
      <c r="AE138" s="1">
        <f>(Table2[[#This Row],[Close Price]]/Table2[[#This Row],[Current Week Low]])-1</f>
        <v>5.0045427013930999E-2</v>
      </c>
      <c r="AF138" s="1">
        <f>(Table2[[#This Row],[Current Week High]]/Table2[[#This Row],[Close Price]])-1</f>
        <v>5.3644819381353237E-3</v>
      </c>
      <c r="AG138" s="1">
        <f>(Table2[[#This Row],[Close Price]]/Table2[[#This Row],[Current Month Low]])-1</f>
        <v>5.0045427013930999E-2</v>
      </c>
      <c r="AH138" s="1">
        <f>(Table2[[#This Row],[Current Month High]]/Table2[[#This Row],[Close Price]])-1</f>
        <v>5.3644819381353237E-3</v>
      </c>
      <c r="AI138">
        <v>0.53644819381353204</v>
      </c>
      <c r="AJ138">
        <v>81.626506024096301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0.13</v>
      </c>
      <c r="AM138" t="s">
        <v>3114</v>
      </c>
      <c r="AN138">
        <v>9.42</v>
      </c>
      <c r="AO138" t="s">
        <v>3114</v>
      </c>
      <c r="AP138">
        <v>9.5367418148865998E-2</v>
      </c>
      <c r="AQ138">
        <f>(Table2[[#This Row],[Sharpe Ratio]]-AVERAGE(Table2[Sharpe Ratio]))/_xlfn.STDEV.P(Table2[Sharpe Ratio])</f>
        <v>0.41018279404852093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4.391850416096303</v>
      </c>
      <c r="AS138">
        <f>_xlfn.RANK.AVG(Table2[[#This Row],[1Y Return vs Nifty Z-Score]],Table2[1Y Return vs Nifty Z-Score])</f>
        <v>223</v>
      </c>
      <c r="AT138">
        <f>_xlfn.RANK.AVG(Table2[[#This Row],[6M Return vs Nifty Z-Score]],Table2[6M Return vs Nifty Z-Score])</f>
        <v>124</v>
      </c>
      <c r="AU138">
        <f>_xlfn.RANK.AVG(Table2[[#This Row],[Sharpe Ratio Z-Score]],Table2[Sharpe Ratio Z-Score])</f>
        <v>237</v>
      </c>
      <c r="AV138">
        <f>(Table2[[#This Row],[Rank 1Y]]+Table2[[#This Row],[Rank 6M]]+Table2[[#This Row],[Rank Sharpe]])/3</f>
        <v>194.66666666666666</v>
      </c>
    </row>
    <row r="139" spans="1:48" x14ac:dyDescent="0.3">
      <c r="A139" t="s">
        <v>1372</v>
      </c>
      <c r="B139" t="s">
        <v>1373</v>
      </c>
      <c r="C139" t="s">
        <v>3072</v>
      </c>
      <c r="D139" t="s">
        <v>46</v>
      </c>
      <c r="E139">
        <v>7826.5645726559997</v>
      </c>
      <c r="F139">
        <v>46.59</v>
      </c>
      <c r="G139">
        <v>117.628955849438</v>
      </c>
      <c r="H139">
        <f>(Table2[[#This Row],[1Y Return vs Nifty]]-AVERAGE(Table2[1Y Return vs Nifty]))/_xlfn.STDEV.P(Table2[1Y Return vs Nifty])</f>
        <v>1.2664795423336248</v>
      </c>
      <c r="I139">
        <v>-1.5602845200903701</v>
      </c>
      <c r="J139">
        <f>(Table2[[#This Row],[1M Return vs Nifty]]-AVERAGE(Table2[1M Return vs Nifty]))/_xlfn.STDEV.P(Table2[1M Return vs Nifty])</f>
        <v>-0.11500410922891871</v>
      </c>
      <c r="K139">
        <v>-0.114012021160974</v>
      </c>
      <c r="L139">
        <f>(Table2[[#This Row],[6M Return vs Nifty]]-AVERAGE(Table2[6M Return vs Nifty]))/_xlfn.STDEV.P(Table2[6M Return vs Nifty])</f>
        <v>-0.15529308706550643</v>
      </c>
      <c r="M139">
        <v>-11.3096792124215</v>
      </c>
      <c r="N139">
        <f>(Table2[[#This Row],[1W Return vs Nifty]]-AVERAGE(Table2[1W Return vs Nifty]))/_xlfn.STDEV.P(Table2[1W Return vs Nifty])</f>
        <v>-2.2593540742606177</v>
      </c>
      <c r="O139">
        <v>50.06</v>
      </c>
      <c r="P139">
        <v>47.590712671674297</v>
      </c>
      <c r="Q139">
        <v>38.244317876609202</v>
      </c>
      <c r="R139">
        <v>34.580835223911599</v>
      </c>
      <c r="S139" s="1">
        <f>(Table2[[#This Row],[Close Price]]-Table2[[#This Row],[20D EMA]])/Table2[[#This Row],[20D EMA]]</f>
        <v>-6.931681981622051E-2</v>
      </c>
      <c r="T139" s="1">
        <f>(Table2[[#This Row],[Close Price]]-Table2[[#This Row],[50D EMA]])/Table2[[#This Row],[50D EMA]]</f>
        <v>-2.1027478167392758E-2</v>
      </c>
      <c r="U139" s="1">
        <f>(Table2[[#This Row],[Close Price]]-Table2[[#This Row],[200D EMA]])/Table2[[#This Row],[200D EMA]]</f>
        <v>0.21822018503028776</v>
      </c>
      <c r="V139">
        <v>1.1572717656978999</v>
      </c>
      <c r="W139">
        <v>46.62</v>
      </c>
      <c r="X139">
        <v>47.71</v>
      </c>
      <c r="Y139">
        <v>45.55</v>
      </c>
      <c r="Z139">
        <v>50.9</v>
      </c>
      <c r="AA139">
        <v>45.55</v>
      </c>
      <c r="AB139">
        <v>56.04</v>
      </c>
      <c r="AC139" s="1">
        <f>(Table2[[#This Row],[Close Price]]/Table2[[#This Row],[Day Low]])-1</f>
        <v>-6.4350064350049418E-4</v>
      </c>
      <c r="AD139" s="1">
        <f>(Table2[[#This Row],[Day High]]/Table2[[#This Row],[Close Price]])-1</f>
        <v>2.4039493453530847E-2</v>
      </c>
      <c r="AE139" s="1">
        <f>(Table2[[#This Row],[Close Price]]/Table2[[#This Row],[Current Week Low]])-1</f>
        <v>2.28320526893524E-2</v>
      </c>
      <c r="AF139" s="1">
        <f>(Table2[[#This Row],[Current Week High]]/Table2[[#This Row],[Close Price]])-1</f>
        <v>9.2509122129212251E-2</v>
      </c>
      <c r="AG139" s="1">
        <f>(Table2[[#This Row],[Close Price]]/Table2[[#This Row],[Current Month Low]])-1</f>
        <v>2.28320526893524E-2</v>
      </c>
      <c r="AH139" s="1">
        <f>(Table2[[#This Row],[Current Month High]]/Table2[[#This Row],[Close Price]])-1</f>
        <v>0.20283322601416609</v>
      </c>
      <c r="AI139">
        <v>23.417042283751801</v>
      </c>
      <c r="AJ139">
        <v>145.73628587131699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</v>
      </c>
      <c r="AM139" t="s">
        <v>3114</v>
      </c>
      <c r="AN139">
        <v>-2.02</v>
      </c>
      <c r="AO139" t="s">
        <v>3113</v>
      </c>
      <c r="AP139">
        <v>0.13255906771059101</v>
      </c>
      <c r="AQ139">
        <f>(Table2[[#This Row],[Sharpe Ratio]]-AVERAGE(Table2[Sharpe Ratio]))/_xlfn.STDEV.P(Table2[Sharpe Ratio])</f>
        <v>0.84383542085267005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-0.41933630736874794</v>
      </c>
      <c r="AS139">
        <f>_xlfn.RANK.AVG(Table2[[#This Row],[1Y Return vs Nifty Z-Score]],Table2[1Y Return vs Nifty Z-Score])</f>
        <v>74</v>
      </c>
      <c r="AT139">
        <f>_xlfn.RANK.AVG(Table2[[#This Row],[6M Return vs Nifty Z-Score]],Table2[6M Return vs Nifty Z-Score])</f>
        <v>370</v>
      </c>
      <c r="AU139">
        <f>_xlfn.RANK.AVG(Table2[[#This Row],[Sharpe Ratio Z-Score]],Table2[Sharpe Ratio Z-Score])</f>
        <v>143</v>
      </c>
      <c r="AV139">
        <f>(Table2[[#This Row],[Rank 1Y]]+Table2[[#This Row],[Rank 6M]]+Table2[[#This Row],[Rank Sharpe]])/3</f>
        <v>195.66666666666666</v>
      </c>
    </row>
    <row r="140" spans="1:48" x14ac:dyDescent="0.3">
      <c r="A140" t="s">
        <v>608</v>
      </c>
      <c r="B140" t="s">
        <v>609</v>
      </c>
      <c r="C140" t="s">
        <v>3069</v>
      </c>
      <c r="D140" t="s">
        <v>251</v>
      </c>
      <c r="E140">
        <v>30538.81471264</v>
      </c>
      <c r="F140">
        <v>6035.9</v>
      </c>
      <c r="G140">
        <v>118.414623327787</v>
      </c>
      <c r="H140">
        <f>(Table2[[#This Row],[1Y Return vs Nifty]]-AVERAGE(Table2[1Y Return vs Nifty]))/_xlfn.STDEV.P(Table2[1Y Return vs Nifty])</f>
        <v>1.278437856622213</v>
      </c>
      <c r="I140">
        <v>-6.5473397703257596</v>
      </c>
      <c r="J140">
        <f>(Table2[[#This Row],[1M Return vs Nifty]]-AVERAGE(Table2[1M Return vs Nifty]))/_xlfn.STDEV.P(Table2[1M Return vs Nifty])</f>
        <v>-0.59948995535642324</v>
      </c>
      <c r="K140">
        <v>-1.73998177945961</v>
      </c>
      <c r="L140">
        <f>(Table2[[#This Row],[6M Return vs Nifty]]-AVERAGE(Table2[6M Return vs Nifty]))/_xlfn.STDEV.P(Table2[6M Return vs Nifty])</f>
        <v>-0.21253245377730889</v>
      </c>
      <c r="M140">
        <v>-0.88430760439142397</v>
      </c>
      <c r="N140">
        <f>(Table2[[#This Row],[1W Return vs Nifty]]-AVERAGE(Table2[1W Return vs Nifty]))/_xlfn.STDEV.P(Table2[1W Return vs Nifty])</f>
        <v>-0.13284994354404309</v>
      </c>
      <c r="O140">
        <v>6263.65</v>
      </c>
      <c r="P140">
        <v>6400.4861681545499</v>
      </c>
      <c r="Q140">
        <v>5674.0990826756697</v>
      </c>
      <c r="R140">
        <v>31.5080396890808</v>
      </c>
      <c r="S140" s="1">
        <f>(Table2[[#This Row],[Close Price]]-Table2[[#This Row],[20D EMA]])/Table2[[#This Row],[20D EMA]]</f>
        <v>-3.6360588474771104E-2</v>
      </c>
      <c r="T140" s="1">
        <f>(Table2[[#This Row],[Close Price]]-Table2[[#This Row],[50D EMA]])/Table2[[#This Row],[50D EMA]]</f>
        <v>-5.696226170576528E-2</v>
      </c>
      <c r="U140" s="1">
        <f>(Table2[[#This Row],[Close Price]]-Table2[[#This Row],[200D EMA]])/Table2[[#This Row],[200D EMA]]</f>
        <v>6.3763588201868268E-2</v>
      </c>
      <c r="V140">
        <v>0.65898644371785997</v>
      </c>
      <c r="W140">
        <v>6030</v>
      </c>
      <c r="X140">
        <v>6098.35</v>
      </c>
      <c r="Y140">
        <v>5975</v>
      </c>
      <c r="Z140">
        <v>6150</v>
      </c>
      <c r="AA140">
        <v>5975</v>
      </c>
      <c r="AB140">
        <v>6401</v>
      </c>
      <c r="AC140" s="1">
        <f>(Table2[[#This Row],[Close Price]]/Table2[[#This Row],[Day Low]])-1</f>
        <v>9.7844112769474023E-4</v>
      </c>
      <c r="AD140" s="1">
        <f>(Table2[[#This Row],[Day High]]/Table2[[#This Row],[Close Price]])-1</f>
        <v>1.0346427210523812E-2</v>
      </c>
      <c r="AE140" s="1">
        <f>(Table2[[#This Row],[Close Price]]/Table2[[#This Row],[Current Week Low]])-1</f>
        <v>1.019246861924672E-2</v>
      </c>
      <c r="AF140" s="1">
        <f>(Table2[[#This Row],[Current Week High]]/Table2[[#This Row],[Close Price]])-1</f>
        <v>1.8903560363823235E-2</v>
      </c>
      <c r="AG140" s="1">
        <f>(Table2[[#This Row],[Close Price]]/Table2[[#This Row],[Current Month Low]])-1</f>
        <v>1.019246861924672E-2</v>
      </c>
      <c r="AH140" s="1">
        <f>(Table2[[#This Row],[Current Month High]]/Table2[[#This Row],[Close Price]])-1</f>
        <v>6.048807965672065E-2</v>
      </c>
      <c r="AI140">
        <v>61.646978909524599</v>
      </c>
      <c r="AJ140">
        <v>151.391087047063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-0.14000000000000001</v>
      </c>
      <c r="AM140" t="s">
        <v>3113</v>
      </c>
      <c r="AN140">
        <v>-2.72</v>
      </c>
      <c r="AO140" t="s">
        <v>3113</v>
      </c>
      <c r="AP140">
        <v>0.136035768891868</v>
      </c>
      <c r="AQ140">
        <f>(Table2[[#This Row],[Sharpe Ratio]]-AVERAGE(Table2[Sharpe Ratio]))/_xlfn.STDEV.P(Table2[Sharpe Ratio])</f>
        <v>0.88437356900260999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73</v>
      </c>
      <c r="AT140">
        <f>_xlfn.RANK.AVG(Table2[[#This Row],[6M Return vs Nifty Z-Score]],Table2[6M Return vs Nifty Z-Score])</f>
        <v>385</v>
      </c>
      <c r="AU140">
        <f>_xlfn.RANK.AVG(Table2[[#This Row],[Sharpe Ratio Z-Score]],Table2[Sharpe Ratio Z-Score])</f>
        <v>131</v>
      </c>
      <c r="AV140">
        <f>(Table2[[#This Row],[Rank 1Y]]+Table2[[#This Row],[Rank 6M]]+Table2[[#This Row],[Rank Sharpe]])/3</f>
        <v>196.33333333333334</v>
      </c>
    </row>
    <row r="141" spans="1:48" x14ac:dyDescent="0.3">
      <c r="A141" t="s">
        <v>1423</v>
      </c>
      <c r="B141" t="s">
        <v>1424</v>
      </c>
      <c r="C141" t="s">
        <v>3078</v>
      </c>
      <c r="D141" t="s">
        <v>78</v>
      </c>
      <c r="E141">
        <v>7169.3822561999996</v>
      </c>
      <c r="F141">
        <v>349.95</v>
      </c>
      <c r="G141">
        <v>72.656619891515206</v>
      </c>
      <c r="H141">
        <f>(Table2[[#This Row],[1Y Return vs Nifty]]-AVERAGE(Table2[1Y Return vs Nifty]))/_xlfn.STDEV.P(Table2[1Y Return vs Nifty])</f>
        <v>0.58197452908434333</v>
      </c>
      <c r="I141">
        <v>19.484391247990398</v>
      </c>
      <c r="J141">
        <f>(Table2[[#This Row],[1M Return vs Nifty]]-AVERAGE(Table2[1M Return vs Nifty]))/_xlfn.STDEV.P(Table2[1M Return vs Nifty])</f>
        <v>1.9294584111123905</v>
      </c>
      <c r="K141">
        <v>20.070130542125</v>
      </c>
      <c r="L141">
        <f>(Table2[[#This Row],[6M Return vs Nifty]]-AVERAGE(Table2[6M Return vs Nifty]))/_xlfn.STDEV.P(Table2[6M Return vs Nifty])</f>
        <v>0.55525366944497467</v>
      </c>
      <c r="M141">
        <v>5.8809624800979003</v>
      </c>
      <c r="N141">
        <f>(Table2[[#This Row],[1W Return vs Nifty]]-AVERAGE(Table2[1W Return vs Nifty]))/_xlfn.STDEV.P(Table2[1W Return vs Nifty])</f>
        <v>1.2470888558555682</v>
      </c>
      <c r="O141">
        <v>331.86</v>
      </c>
      <c r="P141">
        <v>296.996582406252</v>
      </c>
      <c r="Q141">
        <v>243.03501405168601</v>
      </c>
      <c r="R141">
        <v>58.197985171177002</v>
      </c>
      <c r="S141" s="1">
        <f>(Table2[[#This Row],[Close Price]]-Table2[[#This Row],[20D EMA]])/Table2[[#This Row],[20D EMA]]</f>
        <v>5.4510938347495853E-2</v>
      </c>
      <c r="T141" s="1">
        <f>(Table2[[#This Row],[Close Price]]-Table2[[#This Row],[50D EMA]])/Table2[[#This Row],[50D EMA]]</f>
        <v>0.17829638699786357</v>
      </c>
      <c r="U141" s="1">
        <f>(Table2[[#This Row],[Close Price]]-Table2[[#This Row],[200D EMA]])/Table2[[#This Row],[200D EMA]]</f>
        <v>0.43991597822022666</v>
      </c>
      <c r="V141">
        <v>1.42992315011171</v>
      </c>
      <c r="W141">
        <v>345</v>
      </c>
      <c r="X141">
        <v>359</v>
      </c>
      <c r="Y141">
        <v>334.8</v>
      </c>
      <c r="Z141">
        <v>362.95</v>
      </c>
      <c r="AA141">
        <v>327.55</v>
      </c>
      <c r="AB141">
        <v>369.6</v>
      </c>
      <c r="AC141" s="1">
        <f>(Table2[[#This Row],[Close Price]]/Table2[[#This Row],[Day Low]])-1</f>
        <v>1.4347826086956506E-2</v>
      </c>
      <c r="AD141" s="1">
        <f>(Table2[[#This Row],[Day High]]/Table2[[#This Row],[Close Price]])-1</f>
        <v>2.5860837262466019E-2</v>
      </c>
      <c r="AE141" s="1">
        <f>(Table2[[#This Row],[Close Price]]/Table2[[#This Row],[Current Week Low]])-1</f>
        <v>4.5250896057347667E-2</v>
      </c>
      <c r="AF141" s="1">
        <f>(Table2[[#This Row],[Current Week High]]/Table2[[#This Row],[Close Price]])-1</f>
        <v>3.7148164023431907E-2</v>
      </c>
      <c r="AG141" s="1">
        <f>(Table2[[#This Row],[Close Price]]/Table2[[#This Row],[Current Month Low]])-1</f>
        <v>6.8386505876965265E-2</v>
      </c>
      <c r="AH141" s="1">
        <f>(Table2[[#This Row],[Current Month High]]/Table2[[#This Row],[Close Price]])-1</f>
        <v>5.6150878696956896E-2</v>
      </c>
      <c r="AI141">
        <v>5.6150878696956896</v>
      </c>
      <c r="AJ141">
        <v>117.427772600186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0.6</v>
      </c>
      <c r="AM141" t="s">
        <v>3114</v>
      </c>
      <c r="AN141">
        <v>4.45</v>
      </c>
      <c r="AO141" t="s">
        <v>3114</v>
      </c>
      <c r="AP141">
        <v>7.9192064367465995E-2</v>
      </c>
      <c r="AQ141">
        <f>(Table2[[#This Row],[Sharpe Ratio]]-AVERAGE(Table2[Sharpe Ratio]))/_xlfn.STDEV.P(Table2[Sharpe Ratio])</f>
        <v>0.22157904187697583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4.5353545073742527</v>
      </c>
      <c r="AS141">
        <f>_xlfn.RANK.AVG(Table2[[#This Row],[1Y Return vs Nifty Z-Score]],Table2[1Y Return vs Nifty Z-Score])</f>
        <v>149</v>
      </c>
      <c r="AT141">
        <f>_xlfn.RANK.AVG(Table2[[#This Row],[6M Return vs Nifty Z-Score]],Table2[6M Return vs Nifty Z-Score])</f>
        <v>166</v>
      </c>
      <c r="AU141">
        <f>_xlfn.RANK.AVG(Table2[[#This Row],[Sharpe Ratio Z-Score]],Table2[Sharpe Ratio Z-Score])</f>
        <v>275</v>
      </c>
      <c r="AV141">
        <f>(Table2[[#This Row],[Rank 1Y]]+Table2[[#This Row],[Rank 6M]]+Table2[[#This Row],[Rank Sharpe]])/3</f>
        <v>196.66666666666666</v>
      </c>
    </row>
    <row r="142" spans="1:48" x14ac:dyDescent="0.3">
      <c r="A142" t="s">
        <v>650</v>
      </c>
      <c r="B142" t="s">
        <v>651</v>
      </c>
      <c r="C142" t="s">
        <v>3082</v>
      </c>
      <c r="D142" t="s">
        <v>138</v>
      </c>
      <c r="E142">
        <v>26808.89677938</v>
      </c>
      <c r="F142">
        <v>1159.6500000000001</v>
      </c>
      <c r="G142">
        <v>73.839379619982594</v>
      </c>
      <c r="H142">
        <f>(Table2[[#This Row],[1Y Return vs Nifty]]-AVERAGE(Table2[1Y Return vs Nifty]))/_xlfn.STDEV.P(Table2[1Y Return vs Nifty])</f>
        <v>0.5999768175214566</v>
      </c>
      <c r="I142">
        <v>-12.8143740756329</v>
      </c>
      <c r="J142">
        <f>(Table2[[#This Row],[1M Return vs Nifty]]-AVERAGE(Table2[1M Return vs Nifty]))/_xlfn.STDEV.P(Table2[1M Return vs Nifty])</f>
        <v>-1.2083240800582731</v>
      </c>
      <c r="K142">
        <v>2.0295179868427802</v>
      </c>
      <c r="L142">
        <f>(Table2[[#This Row],[6M Return vs Nifty]]-AVERAGE(Table2[6M Return vs Nifty]))/_xlfn.STDEV.P(Table2[6M Return vs Nifty])</f>
        <v>-7.9833934421570857E-2</v>
      </c>
      <c r="M142">
        <v>-4.5091173811672203</v>
      </c>
      <c r="N142">
        <f>(Table2[[#This Row],[1W Return vs Nifty]]-AVERAGE(Table2[1W Return vs Nifty]))/_xlfn.STDEV.P(Table2[1W Return vs Nifty])</f>
        <v>-0.87221667819726012</v>
      </c>
      <c r="O142">
        <v>1230.1099999999999</v>
      </c>
      <c r="P142">
        <v>1241.1983276667399</v>
      </c>
      <c r="Q142">
        <v>1039.2525565850401</v>
      </c>
      <c r="R142">
        <v>35.3096249254559</v>
      </c>
      <c r="S142" s="1">
        <f>(Table2[[#This Row],[Close Price]]-Table2[[#This Row],[20D EMA]])/Table2[[#This Row],[20D EMA]]</f>
        <v>-5.7279430294851531E-2</v>
      </c>
      <c r="T142" s="1">
        <f>(Table2[[#This Row],[Close Price]]-Table2[[#This Row],[50D EMA]])/Table2[[#This Row],[50D EMA]]</f>
        <v>-6.5701287094092398E-2</v>
      </c>
      <c r="U142" s="1">
        <f>(Table2[[#This Row],[Close Price]]-Table2[[#This Row],[200D EMA]])/Table2[[#This Row],[200D EMA]]</f>
        <v>0.1158500334226583</v>
      </c>
      <c r="V142">
        <v>0.78446800632254099</v>
      </c>
      <c r="W142">
        <v>1143.5999999999999</v>
      </c>
      <c r="X142">
        <v>1176.95</v>
      </c>
      <c r="Y142">
        <v>1114</v>
      </c>
      <c r="Z142">
        <v>1247</v>
      </c>
      <c r="AA142">
        <v>1114</v>
      </c>
      <c r="AB142">
        <v>1282.8499999999999</v>
      </c>
      <c r="AC142" s="1">
        <f>(Table2[[#This Row],[Close Price]]/Table2[[#This Row],[Day Low]])-1</f>
        <v>1.4034627492130358E-2</v>
      </c>
      <c r="AD142" s="1">
        <f>(Table2[[#This Row],[Day High]]/Table2[[#This Row],[Close Price]])-1</f>
        <v>1.4918294312939118E-2</v>
      </c>
      <c r="AE142" s="1">
        <f>(Table2[[#This Row],[Close Price]]/Table2[[#This Row],[Current Week Low]])-1</f>
        <v>4.0978456014362674E-2</v>
      </c>
      <c r="AF142" s="1">
        <f>(Table2[[#This Row],[Current Week High]]/Table2[[#This Row],[Close Price]])-1</f>
        <v>7.5324451343077525E-2</v>
      </c>
      <c r="AG142" s="1">
        <f>(Table2[[#This Row],[Close Price]]/Table2[[#This Row],[Current Month Low]])-1</f>
        <v>4.0978456014362674E-2</v>
      </c>
      <c r="AH142" s="1">
        <f>(Table2[[#This Row],[Current Month High]]/Table2[[#This Row],[Close Price]])-1</f>
        <v>0.10623895140775219</v>
      </c>
      <c r="AI142">
        <v>25.305048937179301</v>
      </c>
      <c r="AJ142">
        <v>109.81545142029999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-0.04</v>
      </c>
      <c r="AM142" t="s">
        <v>3113</v>
      </c>
      <c r="AN142">
        <v>-3.72</v>
      </c>
      <c r="AO142" t="s">
        <v>3113</v>
      </c>
      <c r="AP142">
        <v>0.15471838499326501</v>
      </c>
      <c r="AQ142">
        <f>(Table2[[#This Row],[Sharpe Ratio]]-AVERAGE(Table2[Sharpe Ratio]))/_xlfn.STDEV.P(Table2[Sharpe Ratio])</f>
        <v>1.1022118645183343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146</v>
      </c>
      <c r="AT142">
        <f>_xlfn.RANK.AVG(Table2[[#This Row],[6M Return vs Nifty Z-Score]],Table2[6M Return vs Nifty Z-Score])</f>
        <v>346</v>
      </c>
      <c r="AU142">
        <f>_xlfn.RANK.AVG(Table2[[#This Row],[Sharpe Ratio Z-Score]],Table2[Sharpe Ratio Z-Score])</f>
        <v>99</v>
      </c>
      <c r="AV142">
        <f>(Table2[[#This Row],[Rank 1Y]]+Table2[[#This Row],[Rank 6M]]+Table2[[#This Row],[Rank Sharpe]])/3</f>
        <v>197</v>
      </c>
    </row>
    <row r="143" spans="1:48" x14ac:dyDescent="0.3">
      <c r="A143" t="s">
        <v>1583</v>
      </c>
      <c r="B143" t="s">
        <v>1584</v>
      </c>
      <c r="C143" t="s">
        <v>3071</v>
      </c>
      <c r="D143" t="s">
        <v>1585</v>
      </c>
      <c r="E143">
        <v>5686.7118811800001</v>
      </c>
      <c r="F143">
        <v>1112.05</v>
      </c>
      <c r="G143">
        <v>70.541501406168393</v>
      </c>
      <c r="H143">
        <f>(Table2[[#This Row],[1Y Return vs Nifty]]-AVERAGE(Table2[1Y Return vs Nifty]))/_xlfn.STDEV.P(Table2[1Y Return vs Nifty])</f>
        <v>0.54978120009670239</v>
      </c>
      <c r="I143">
        <v>9.4036912596791993</v>
      </c>
      <c r="J143">
        <f>(Table2[[#This Row],[1M Return vs Nifty]]-AVERAGE(Table2[1M Return vs Nifty]))/_xlfn.STDEV.P(Table2[1M Return vs Nifty])</f>
        <v>0.95013169056644242</v>
      </c>
      <c r="K143">
        <v>57.893979698799498</v>
      </c>
      <c r="L143">
        <f>(Table2[[#This Row],[6M Return vs Nifty]]-AVERAGE(Table2[6M Return vs Nifty]))/_xlfn.STDEV.P(Table2[6M Return vs Nifty])</f>
        <v>1.8867748501317509</v>
      </c>
      <c r="M143">
        <v>1.19803249059074</v>
      </c>
      <c r="N143">
        <f>(Table2[[#This Row],[1W Return vs Nifty]]-AVERAGE(Table2[1W Return vs Nifty]))/_xlfn.STDEV.P(Table2[1W Return vs Nifty])</f>
        <v>0.29189317161988992</v>
      </c>
      <c r="O143">
        <v>1046.08</v>
      </c>
      <c r="P143">
        <v>980.93691275358901</v>
      </c>
      <c r="Q143">
        <v>796.47224134976705</v>
      </c>
      <c r="R143">
        <v>62.847424681952504</v>
      </c>
      <c r="S143" s="1">
        <f>(Table2[[#This Row],[Close Price]]-Table2[[#This Row],[20D EMA]])/Table2[[#This Row],[20D EMA]]</f>
        <v>6.30640104007342E-2</v>
      </c>
      <c r="T143" s="1">
        <f>(Table2[[#This Row],[Close Price]]-Table2[[#This Row],[50D EMA]])/Table2[[#This Row],[50D EMA]]</f>
        <v>0.13366108007737548</v>
      </c>
      <c r="U143" s="1">
        <f>(Table2[[#This Row],[Close Price]]-Table2[[#This Row],[200D EMA]])/Table2[[#This Row],[200D EMA]]</f>
        <v>0.39621940636051423</v>
      </c>
      <c r="V143">
        <v>1.2941271544655499</v>
      </c>
      <c r="W143">
        <v>1098.05</v>
      </c>
      <c r="X143">
        <v>1122.95</v>
      </c>
      <c r="Y143">
        <v>1010</v>
      </c>
      <c r="Z143">
        <v>1134.45</v>
      </c>
      <c r="AA143">
        <v>1010</v>
      </c>
      <c r="AB143">
        <v>1134.45</v>
      </c>
      <c r="AC143" s="1">
        <f>(Table2[[#This Row],[Close Price]]/Table2[[#This Row],[Day Low]])-1</f>
        <v>1.274987477801548E-2</v>
      </c>
      <c r="AD143" s="1">
        <f>(Table2[[#This Row],[Day High]]/Table2[[#This Row],[Close Price]])-1</f>
        <v>9.8017175486715402E-3</v>
      </c>
      <c r="AE143" s="1">
        <f>(Table2[[#This Row],[Close Price]]/Table2[[#This Row],[Current Week Low]])-1</f>
        <v>0.10103960396039602</v>
      </c>
      <c r="AF143" s="1">
        <f>(Table2[[#This Row],[Current Week High]]/Table2[[#This Row],[Close Price]])-1</f>
        <v>2.0142979182590892E-2</v>
      </c>
      <c r="AG143" s="1">
        <f>(Table2[[#This Row],[Close Price]]/Table2[[#This Row],[Current Month Low]])-1</f>
        <v>0.10103960396039602</v>
      </c>
      <c r="AH143" s="1">
        <f>(Table2[[#This Row],[Current Month High]]/Table2[[#This Row],[Close Price]])-1</f>
        <v>2.0142979182590892E-2</v>
      </c>
      <c r="AI143">
        <v>4.1275122521469303</v>
      </c>
      <c r="AJ143">
        <v>107.85981308411201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</v>
      </c>
      <c r="AM143" t="s">
        <v>3114</v>
      </c>
      <c r="AN143">
        <v>11.98</v>
      </c>
      <c r="AO143" t="s">
        <v>3114</v>
      </c>
      <c r="AP143">
        <v>4.4931984581155E-2</v>
      </c>
      <c r="AQ143">
        <f>(Table2[[#This Row],[Sharpe Ratio]]-AVERAGE(Table2[Sharpe Ratio]))/_xlfn.STDEV.P(Table2[Sharpe Ratio])</f>
        <v>-0.17789163955101958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3.5006892728637657</v>
      </c>
      <c r="AS143">
        <f>_xlfn.RANK.AVG(Table2[[#This Row],[1Y Return vs Nifty Z-Score]],Table2[1Y Return vs Nifty Z-Score])</f>
        <v>160</v>
      </c>
      <c r="AT143">
        <f>_xlfn.RANK.AVG(Table2[[#This Row],[6M Return vs Nifty Z-Score]],Table2[6M Return vs Nifty Z-Score])</f>
        <v>42</v>
      </c>
      <c r="AU143">
        <f>_xlfn.RANK.AVG(Table2[[#This Row],[Sharpe Ratio Z-Score]],Table2[Sharpe Ratio Z-Score])</f>
        <v>390</v>
      </c>
      <c r="AV143">
        <f>(Table2[[#This Row],[Rank 1Y]]+Table2[[#This Row],[Rank 6M]]+Table2[[#This Row],[Rank Sharpe]])/3</f>
        <v>197.33333333333334</v>
      </c>
    </row>
    <row r="144" spans="1:48" x14ac:dyDescent="0.3">
      <c r="A144" t="s">
        <v>177</v>
      </c>
      <c r="B144" t="s">
        <v>178</v>
      </c>
      <c r="C144" t="s">
        <v>3067</v>
      </c>
      <c r="D144" t="s">
        <v>179</v>
      </c>
      <c r="E144">
        <v>149458.135365033</v>
      </c>
      <c r="F144">
        <v>227.31</v>
      </c>
      <c r="G144">
        <v>72.054314802661594</v>
      </c>
      <c r="H144">
        <f>(Table2[[#This Row],[1Y Return vs Nifty]]-AVERAGE(Table2[1Y Return vs Nifty]))/_xlfn.STDEV.P(Table2[1Y Return vs Nifty])</f>
        <v>0.57280709661626805</v>
      </c>
      <c r="I144">
        <v>5.2139670735822499</v>
      </c>
      <c r="J144">
        <f>(Table2[[#This Row],[1M Return vs Nifty]]-AVERAGE(Table2[1M Return vs Nifty]))/_xlfn.STDEV.P(Table2[1M Return vs Nifty])</f>
        <v>0.54310550667841728</v>
      </c>
      <c r="K144">
        <v>15.447764428000699</v>
      </c>
      <c r="L144">
        <f>(Table2[[#This Row],[6M Return vs Nifty]]-AVERAGE(Table2[6M Return vs Nifty]))/_xlfn.STDEV.P(Table2[6M Return vs Nifty])</f>
        <v>0.39253151072572523</v>
      </c>
      <c r="M144">
        <v>-0.27211212834280701</v>
      </c>
      <c r="N144">
        <f>(Table2[[#This Row],[1W Return vs Nifty]]-AVERAGE(Table2[1W Return vs Nifty]))/_xlfn.STDEV.P(Table2[1W Return vs Nifty])</f>
        <v>-7.9780197825291173E-3</v>
      </c>
      <c r="O144">
        <v>228.76</v>
      </c>
      <c r="P144">
        <v>221.418200722726</v>
      </c>
      <c r="Q144">
        <v>186.49871576743899</v>
      </c>
      <c r="R144">
        <v>46.243732954247697</v>
      </c>
      <c r="S144" s="1">
        <f>(Table2[[#This Row],[Close Price]]-Table2[[#This Row],[20D EMA]])/Table2[[#This Row],[20D EMA]]</f>
        <v>-6.3385207204056156E-3</v>
      </c>
      <c r="T144" s="1">
        <f>(Table2[[#This Row],[Close Price]]-Table2[[#This Row],[50D EMA]])/Table2[[#This Row],[50D EMA]]</f>
        <v>2.6609372030134464E-2</v>
      </c>
      <c r="U144" s="1">
        <f>(Table2[[#This Row],[Close Price]]-Table2[[#This Row],[200D EMA]])/Table2[[#This Row],[200D EMA]]</f>
        <v>0.21882876814793753</v>
      </c>
      <c r="V144">
        <v>0.87853138948263498</v>
      </c>
      <c r="W144">
        <v>228.05</v>
      </c>
      <c r="X144">
        <v>231.7</v>
      </c>
      <c r="Y144">
        <v>221</v>
      </c>
      <c r="Z144">
        <v>234.08</v>
      </c>
      <c r="AA144">
        <v>221</v>
      </c>
      <c r="AB144">
        <v>243.95</v>
      </c>
      <c r="AC144" s="1">
        <f>(Table2[[#This Row],[Close Price]]/Table2[[#This Row],[Day Low]])-1</f>
        <v>-3.2449024336768106E-3</v>
      </c>
      <c r="AD144" s="1">
        <f>(Table2[[#This Row],[Day High]]/Table2[[#This Row],[Close Price]])-1</f>
        <v>1.9312832695437931E-2</v>
      </c>
      <c r="AE144" s="1">
        <f>(Table2[[#This Row],[Close Price]]/Table2[[#This Row],[Current Week Low]])-1</f>
        <v>2.8552036199094966E-2</v>
      </c>
      <c r="AF144" s="1">
        <f>(Table2[[#This Row],[Current Week High]]/Table2[[#This Row],[Close Price]])-1</f>
        <v>2.978311556904667E-2</v>
      </c>
      <c r="AG144" s="1">
        <f>(Table2[[#This Row],[Close Price]]/Table2[[#This Row],[Current Month Low]])-1</f>
        <v>2.8552036199094966E-2</v>
      </c>
      <c r="AH144" s="1">
        <f>(Table2[[#This Row],[Current Month High]]/Table2[[#This Row],[Close Price]])-1</f>
        <v>7.3203994544894568E-2</v>
      </c>
      <c r="AI144">
        <v>8.3542299062953695</v>
      </c>
      <c r="AJ144">
        <v>103.865470852017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7.0000000000000007E-2</v>
      </c>
      <c r="AM144" t="s">
        <v>3114</v>
      </c>
      <c r="AN144">
        <v>3.42</v>
      </c>
      <c r="AO144" t="s">
        <v>3114</v>
      </c>
      <c r="AP144">
        <v>9.6377954794671997E-2</v>
      </c>
      <c r="AQ144">
        <f>(Table2[[#This Row],[Sharpe Ratio]]-AVERAGE(Table2[Sharpe Ratio]))/_xlfn.STDEV.P(Table2[Sharpe Ratio])</f>
        <v>0.421965596803971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1.9224316910418524</v>
      </c>
      <c r="AS144">
        <f>_xlfn.RANK.AVG(Table2[[#This Row],[1Y Return vs Nifty Z-Score]],Table2[1Y Return vs Nifty Z-Score])</f>
        <v>152</v>
      </c>
      <c r="AT144">
        <f>_xlfn.RANK.AVG(Table2[[#This Row],[6M Return vs Nifty Z-Score]],Table2[6M Return vs Nifty Z-Score])</f>
        <v>208</v>
      </c>
      <c r="AU144">
        <f>_xlfn.RANK.AVG(Table2[[#This Row],[Sharpe Ratio Z-Score]],Table2[Sharpe Ratio Z-Score])</f>
        <v>234</v>
      </c>
      <c r="AV144">
        <f>(Table2[[#This Row],[Rank 1Y]]+Table2[[#This Row],[Rank 6M]]+Table2[[#This Row],[Rank Sharpe]])/3</f>
        <v>198</v>
      </c>
    </row>
    <row r="145" spans="1:48" x14ac:dyDescent="0.3">
      <c r="A145" t="s">
        <v>157</v>
      </c>
      <c r="B145" t="s">
        <v>158</v>
      </c>
      <c r="C145" t="s">
        <v>3077</v>
      </c>
      <c r="D145" t="s">
        <v>159</v>
      </c>
      <c r="E145">
        <v>164417.50461283899</v>
      </c>
      <c r="F145">
        <v>4256.95</v>
      </c>
      <c r="G145">
        <v>43.051423686536502</v>
      </c>
      <c r="H145">
        <f>(Table2[[#This Row],[1Y Return vs Nifty]]-AVERAGE(Table2[1Y Return vs Nifty]))/_xlfn.STDEV.P(Table2[1Y Return vs Nifty])</f>
        <v>0.13136628762014932</v>
      </c>
      <c r="I145">
        <v>0.75484272076544101</v>
      </c>
      <c r="J145">
        <f>(Table2[[#This Row],[1M Return vs Nifty]]-AVERAGE(Table2[1M Return vs Nifty]))/_xlfn.STDEV.P(Table2[1M Return vs Nifty])</f>
        <v>0.10990745158162593</v>
      </c>
      <c r="K145">
        <v>24.854194908802398</v>
      </c>
      <c r="L145">
        <f>(Table2[[#This Row],[6M Return vs Nifty]]-AVERAGE(Table2[6M Return vs Nifty]))/_xlfn.STDEV.P(Table2[6M Return vs Nifty])</f>
        <v>0.7236681268846068</v>
      </c>
      <c r="M145">
        <v>0.523974362624682</v>
      </c>
      <c r="N145">
        <f>(Table2[[#This Row],[1W Return vs Nifty]]-AVERAGE(Table2[1W Return vs Nifty]))/_xlfn.STDEV.P(Table2[1W Return vs Nifty])</f>
        <v>0.15440287896127178</v>
      </c>
      <c r="O145">
        <v>4337.07</v>
      </c>
      <c r="P145">
        <v>4263.4696184853501</v>
      </c>
      <c r="Q145">
        <v>3610.7552650968701</v>
      </c>
      <c r="R145">
        <v>39.306707588682698</v>
      </c>
      <c r="S145" s="1">
        <f>(Table2[[#This Row],[Close Price]]-Table2[[#This Row],[20D EMA]])/Table2[[#This Row],[20D EMA]]</f>
        <v>-1.8473301099590254E-2</v>
      </c>
      <c r="T145" s="1">
        <f>(Table2[[#This Row],[Close Price]]-Table2[[#This Row],[50D EMA]])/Table2[[#This Row],[50D EMA]]</f>
        <v>-1.529181410624539E-3</v>
      </c>
      <c r="U145" s="1">
        <f>(Table2[[#This Row],[Close Price]]-Table2[[#This Row],[200D EMA]])/Table2[[#This Row],[200D EMA]]</f>
        <v>0.1789638697337172</v>
      </c>
      <c r="V145">
        <v>0.76713498575295902</v>
      </c>
      <c r="W145">
        <v>4277.45</v>
      </c>
      <c r="X145">
        <v>4318</v>
      </c>
      <c r="Y145">
        <v>4162.95</v>
      </c>
      <c r="Z145">
        <v>4348</v>
      </c>
      <c r="AA145">
        <v>4162.95</v>
      </c>
      <c r="AB145">
        <v>4468.6000000000004</v>
      </c>
      <c r="AC145" s="1">
        <f>(Table2[[#This Row],[Close Price]]/Table2[[#This Row],[Day Low]])-1</f>
        <v>-4.7925750154882429E-3</v>
      </c>
      <c r="AD145" s="1">
        <f>(Table2[[#This Row],[Day High]]/Table2[[#This Row],[Close Price]])-1</f>
        <v>1.4341253714514002E-2</v>
      </c>
      <c r="AE145" s="1">
        <f>(Table2[[#This Row],[Close Price]]/Table2[[#This Row],[Current Week Low]])-1</f>
        <v>2.2580141486205685E-2</v>
      </c>
      <c r="AF145" s="1">
        <f>(Table2[[#This Row],[Current Week High]]/Table2[[#This Row],[Close Price]])-1</f>
        <v>2.1388552837125152E-2</v>
      </c>
      <c r="AG145" s="1">
        <f>(Table2[[#This Row],[Close Price]]/Table2[[#This Row],[Current Month Low]])-1</f>
        <v>2.2580141486205685E-2</v>
      </c>
      <c r="AH145" s="1">
        <f>(Table2[[#This Row],[Current Month High]]/Table2[[#This Row],[Close Price]])-1</f>
        <v>4.9718695310022598E-2</v>
      </c>
      <c r="AI145">
        <v>8.2887983180446092</v>
      </c>
      <c r="AJ145">
        <v>82.439411147063197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-0.06</v>
      </c>
      <c r="AM145" t="s">
        <v>3113</v>
      </c>
      <c r="AN145">
        <v>-1.35</v>
      </c>
      <c r="AO145" t="s">
        <v>3113</v>
      </c>
      <c r="AP145">
        <v>0.113077278573937</v>
      </c>
      <c r="AQ145">
        <f>(Table2[[#This Row],[Sharpe Ratio]]-AVERAGE(Table2[Sharpe Ratio]))/_xlfn.STDEV.P(Table2[Sharpe Ratio])</f>
        <v>0.61667881087404297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1.7360235559216968</v>
      </c>
      <c r="AS145">
        <f>_xlfn.RANK.AVG(Table2[[#This Row],[1Y Return vs Nifty Z-Score]],Table2[1Y Return vs Nifty Z-Score])</f>
        <v>264</v>
      </c>
      <c r="AT145">
        <f>_xlfn.RANK.AVG(Table2[[#This Row],[6M Return vs Nifty Z-Score]],Table2[6M Return vs Nifty Z-Score])</f>
        <v>138</v>
      </c>
      <c r="AU145">
        <f>_xlfn.RANK.AVG(Table2[[#This Row],[Sharpe Ratio Z-Score]],Table2[Sharpe Ratio Z-Score])</f>
        <v>194</v>
      </c>
      <c r="AV145">
        <f>(Table2[[#This Row],[Rank 1Y]]+Table2[[#This Row],[Rank 6M]]+Table2[[#This Row],[Rank Sharpe]])/3</f>
        <v>198.66666666666666</v>
      </c>
    </row>
    <row r="146" spans="1:48" x14ac:dyDescent="0.3">
      <c r="A146" t="s">
        <v>747</v>
      </c>
      <c r="B146" t="s">
        <v>748</v>
      </c>
      <c r="C146" t="s">
        <v>3070</v>
      </c>
      <c r="D146" t="s">
        <v>639</v>
      </c>
      <c r="E146">
        <v>21120.458379035001</v>
      </c>
      <c r="F146">
        <v>1234.8499999999999</v>
      </c>
      <c r="G146">
        <v>24.905406577005099</v>
      </c>
      <c r="H146">
        <f>(Table2[[#This Row],[1Y Return vs Nifty]]-AVERAGE(Table2[1Y Return vs Nifty]))/_xlfn.STDEV.P(Table2[1Y Return vs Nifty])</f>
        <v>-0.14482660779900142</v>
      </c>
      <c r="I146">
        <v>-9.6085870318053299</v>
      </c>
      <c r="J146">
        <f>(Table2[[#This Row],[1M Return vs Nifty]]-AVERAGE(Table2[1M Return vs Nifty]))/_xlfn.STDEV.P(Table2[1M Return vs Nifty])</f>
        <v>-0.89688609300968714</v>
      </c>
      <c r="K146">
        <v>54.0405058955089</v>
      </c>
      <c r="L146">
        <f>(Table2[[#This Row],[6M Return vs Nifty]]-AVERAGE(Table2[6M Return vs Nifty]))/_xlfn.STDEV.P(Table2[6M Return vs Nifty])</f>
        <v>1.7511201745050204</v>
      </c>
      <c r="M146">
        <v>6.8369899249823503</v>
      </c>
      <c r="N146">
        <f>(Table2[[#This Row],[1W Return vs Nifty]]-AVERAGE(Table2[1W Return vs Nifty]))/_xlfn.STDEV.P(Table2[1W Return vs Nifty])</f>
        <v>1.4420935412577933</v>
      </c>
      <c r="O146">
        <v>1279.49</v>
      </c>
      <c r="P146">
        <v>1272.1267089934699</v>
      </c>
      <c r="Q146">
        <v>1035.6480572737801</v>
      </c>
      <c r="R146">
        <v>45.360597880115698</v>
      </c>
      <c r="S146" s="1">
        <f>(Table2[[#This Row],[Close Price]]-Table2[[#This Row],[20D EMA]])/Table2[[#This Row],[20D EMA]]</f>
        <v>-3.4888901046510795E-2</v>
      </c>
      <c r="T146" s="1">
        <f>(Table2[[#This Row],[Close Price]]-Table2[[#This Row],[50D EMA]])/Table2[[#This Row],[50D EMA]]</f>
        <v>-2.9302669875522113E-2</v>
      </c>
      <c r="U146" s="1">
        <f>(Table2[[#This Row],[Close Price]]-Table2[[#This Row],[200D EMA]])/Table2[[#This Row],[200D EMA]]</f>
        <v>0.19234520967537483</v>
      </c>
      <c r="V146">
        <v>0.69528488049211201</v>
      </c>
      <c r="W146">
        <v>1220.6500000000001</v>
      </c>
      <c r="X146">
        <v>1265.4000000000001</v>
      </c>
      <c r="Y146">
        <v>1106</v>
      </c>
      <c r="Z146">
        <v>1312.95</v>
      </c>
      <c r="AA146">
        <v>1106</v>
      </c>
      <c r="AB146">
        <v>1312.95</v>
      </c>
      <c r="AC146" s="1">
        <f>(Table2[[#This Row],[Close Price]]/Table2[[#This Row],[Day Low]])-1</f>
        <v>1.1633146274525608E-2</v>
      </c>
      <c r="AD146" s="1">
        <f>(Table2[[#This Row],[Day High]]/Table2[[#This Row],[Close Price]])-1</f>
        <v>2.4739846944973332E-2</v>
      </c>
      <c r="AE146" s="1">
        <f>(Table2[[#This Row],[Close Price]]/Table2[[#This Row],[Current Week Low]])-1</f>
        <v>0.11650090415913184</v>
      </c>
      <c r="AF146" s="1">
        <f>(Table2[[#This Row],[Current Week High]]/Table2[[#This Row],[Close Price]])-1</f>
        <v>6.3246548163744754E-2</v>
      </c>
      <c r="AG146" s="1">
        <f>(Table2[[#This Row],[Close Price]]/Table2[[#This Row],[Current Month Low]])-1</f>
        <v>0.11650090415913184</v>
      </c>
      <c r="AH146" s="1">
        <f>(Table2[[#This Row],[Current Month High]]/Table2[[#This Row],[Close Price]])-1</f>
        <v>6.3246548163744754E-2</v>
      </c>
      <c r="AI146">
        <v>21.067336113698001</v>
      </c>
      <c r="AJ146">
        <v>89.612284069097797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-0.01</v>
      </c>
      <c r="AM146" t="s">
        <v>3113</v>
      </c>
      <c r="AN146">
        <v>-2.87</v>
      </c>
      <c r="AO146" t="s">
        <v>3113</v>
      </c>
      <c r="AP146">
        <v>0.100771045827716</v>
      </c>
      <c r="AQ146">
        <f>(Table2[[#This Row],[Sharpe Ratio]]-AVERAGE(Table2[Sharpe Ratio]))/_xlfn.STDEV.P(Table2[Sharpe Ratio])</f>
        <v>0.47318880117159473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2.6246898161257199</v>
      </c>
      <c r="AS146">
        <f>_xlfn.RANK.AVG(Table2[[#This Row],[1Y Return vs Nifty Z-Score]],Table2[1Y Return vs Nifty Z-Score])</f>
        <v>329</v>
      </c>
      <c r="AT146">
        <f>_xlfn.RANK.AVG(Table2[[#This Row],[6M Return vs Nifty Z-Score]],Table2[6M Return vs Nifty Z-Score])</f>
        <v>44</v>
      </c>
      <c r="AU146">
        <f>_xlfn.RANK.AVG(Table2[[#This Row],[Sharpe Ratio Z-Score]],Table2[Sharpe Ratio Z-Score])</f>
        <v>224</v>
      </c>
      <c r="AV146">
        <f>(Table2[[#This Row],[Rank 1Y]]+Table2[[#This Row],[Rank 6M]]+Table2[[#This Row],[Rank Sharpe]])/3</f>
        <v>199</v>
      </c>
    </row>
    <row r="147" spans="1:48" x14ac:dyDescent="0.3">
      <c r="A147" t="s">
        <v>142</v>
      </c>
      <c r="B147" t="s">
        <v>143</v>
      </c>
      <c r="C147" t="s">
        <v>3071</v>
      </c>
      <c r="D147" t="s">
        <v>144</v>
      </c>
      <c r="E147">
        <v>193559.33820945999</v>
      </c>
      <c r="F147">
        <v>1489.55</v>
      </c>
      <c r="G147">
        <v>62.061879443816302</v>
      </c>
      <c r="H147">
        <f>(Table2[[#This Row],[1Y Return vs Nifty]]-AVERAGE(Table2[1Y Return vs Nifty]))/_xlfn.STDEV.P(Table2[1Y Return vs Nifty])</f>
        <v>0.42071644017141407</v>
      </c>
      <c r="I147">
        <v>-4.4079929925082499</v>
      </c>
      <c r="J147">
        <f>(Table2[[#This Row],[1M Return vs Nifty]]-AVERAGE(Table2[1M Return vs Nifty]))/_xlfn.STDEV.P(Table2[1M Return vs Nifty])</f>
        <v>-0.39165523490448029</v>
      </c>
      <c r="K147">
        <v>-2.7430515324592801</v>
      </c>
      <c r="L147">
        <f>(Table2[[#This Row],[6M Return vs Nifty]]-AVERAGE(Table2[6M Return vs Nifty]))/_xlfn.STDEV.P(Table2[6M Return vs Nifty])</f>
        <v>-0.24784373625130926</v>
      </c>
      <c r="M147">
        <v>1.29585943853505E-2</v>
      </c>
      <c r="N147">
        <f>(Table2[[#This Row],[1W Return vs Nifty]]-AVERAGE(Table2[1W Return vs Nifty]))/_xlfn.STDEV.P(Table2[1W Return vs Nifty])</f>
        <v>5.0168978925973648E-2</v>
      </c>
      <c r="O147">
        <v>1563.78</v>
      </c>
      <c r="P147">
        <v>1555.54120360979</v>
      </c>
      <c r="Q147">
        <v>1356.7190470876701</v>
      </c>
      <c r="R147">
        <v>35.481117372167098</v>
      </c>
      <c r="S147" s="1">
        <f>(Table2[[#This Row],[Close Price]]-Table2[[#This Row],[20D EMA]])/Table2[[#This Row],[20D EMA]]</f>
        <v>-4.7468313957206271E-2</v>
      </c>
      <c r="T147" s="1">
        <f>(Table2[[#This Row],[Close Price]]-Table2[[#This Row],[50D EMA]])/Table2[[#This Row],[50D EMA]]</f>
        <v>-4.2423308014375223E-2</v>
      </c>
      <c r="U147" s="1">
        <f>(Table2[[#This Row],[Close Price]]-Table2[[#This Row],[200D EMA]])/Table2[[#This Row],[200D EMA]]</f>
        <v>9.7906013184870119E-2</v>
      </c>
      <c r="V147">
        <v>1.48405778316374</v>
      </c>
      <c r="W147">
        <v>1505.2</v>
      </c>
      <c r="X147">
        <v>1527.5</v>
      </c>
      <c r="Y147">
        <v>1455</v>
      </c>
      <c r="Z147">
        <v>1549.5</v>
      </c>
      <c r="AA147">
        <v>1455</v>
      </c>
      <c r="AB147">
        <v>1593</v>
      </c>
      <c r="AC147" s="1">
        <f>(Table2[[#This Row],[Close Price]]/Table2[[#This Row],[Day Low]])-1</f>
        <v>-1.0397289396757992E-2</v>
      </c>
      <c r="AD147" s="1">
        <f>(Table2[[#This Row],[Day High]]/Table2[[#This Row],[Close Price]])-1</f>
        <v>2.5477493202645141E-2</v>
      </c>
      <c r="AE147" s="1">
        <f>(Table2[[#This Row],[Close Price]]/Table2[[#This Row],[Current Week Low]])-1</f>
        <v>2.3745704467353912E-2</v>
      </c>
      <c r="AF147" s="1">
        <f>(Table2[[#This Row],[Current Week High]]/Table2[[#This Row],[Close Price]])-1</f>
        <v>4.02470544795408E-2</v>
      </c>
      <c r="AG147" s="1">
        <f>(Table2[[#This Row],[Close Price]]/Table2[[#This Row],[Current Month Low]])-1</f>
        <v>2.3745704467353912E-2</v>
      </c>
      <c r="AH147" s="1">
        <f>(Table2[[#This Row],[Current Month High]]/Table2[[#This Row],[Close Price]])-1</f>
        <v>6.9450505186130052E-2</v>
      </c>
      <c r="AI147">
        <v>14.3164042831727</v>
      </c>
      <c r="AJ147">
        <v>85.579019497913094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-0.13</v>
      </c>
      <c r="AM147" t="s">
        <v>3113</v>
      </c>
      <c r="AN147">
        <v>-3.83</v>
      </c>
      <c r="AO147" t="s">
        <v>3113</v>
      </c>
      <c r="AP147">
        <v>0.223848010564106</v>
      </c>
      <c r="AQ147">
        <f>(Table2[[#This Row],[Sharpe Ratio]]-AVERAGE(Table2[Sharpe Ratio]))/_xlfn.STDEV.P(Table2[Sharpe Ratio])</f>
        <v>1.9082595680231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1.7396460159646983</v>
      </c>
      <c r="AS147">
        <f>_xlfn.RANK.AVG(Table2[[#This Row],[1Y Return vs Nifty Z-Score]],Table2[1Y Return vs Nifty Z-Score])</f>
        <v>185</v>
      </c>
      <c r="AT147">
        <f>_xlfn.RANK.AVG(Table2[[#This Row],[6M Return vs Nifty Z-Score]],Table2[6M Return vs Nifty Z-Score])</f>
        <v>394</v>
      </c>
      <c r="AU147">
        <f>_xlfn.RANK.AVG(Table2[[#This Row],[Sharpe Ratio Z-Score]],Table2[Sharpe Ratio Z-Score])</f>
        <v>19</v>
      </c>
      <c r="AV147">
        <f>(Table2[[#This Row],[Rank 1Y]]+Table2[[#This Row],[Rank 6M]]+Table2[[#This Row],[Rank Sharpe]])/3</f>
        <v>199.33333333333334</v>
      </c>
    </row>
    <row r="148" spans="1:48" x14ac:dyDescent="0.3">
      <c r="A148" t="s">
        <v>1087</v>
      </c>
      <c r="B148" t="s">
        <v>1088</v>
      </c>
      <c r="C148" t="s">
        <v>3078</v>
      </c>
      <c r="D148" t="s">
        <v>78</v>
      </c>
      <c r="E148">
        <v>11407.31596881</v>
      </c>
      <c r="F148">
        <v>368.1</v>
      </c>
      <c r="G148">
        <v>47.900516760993099</v>
      </c>
      <c r="H148">
        <f>(Table2[[#This Row],[1Y Return vs Nifty]]-AVERAGE(Table2[1Y Return vs Nifty]))/_xlfn.STDEV.P(Table2[1Y Return vs Nifty])</f>
        <v>0.20517229410118831</v>
      </c>
      <c r="I148">
        <v>30.358796755386301</v>
      </c>
      <c r="J148">
        <f>(Table2[[#This Row],[1M Return vs Nifty]]-AVERAGE(Table2[1M Return vs Nifty]))/_xlfn.STDEV.P(Table2[1M Return vs Nifty])</f>
        <v>2.985892576973221</v>
      </c>
      <c r="K148">
        <v>44.041031135767597</v>
      </c>
      <c r="L148">
        <f>(Table2[[#This Row],[6M Return vs Nifty]]-AVERAGE(Table2[6M Return vs Nifty]))/_xlfn.STDEV.P(Table2[6M Return vs Nifty])</f>
        <v>1.3991064917307794</v>
      </c>
      <c r="M148">
        <v>4.07950619868536</v>
      </c>
      <c r="N148">
        <f>(Table2[[#This Row],[1W Return vs Nifty]]-AVERAGE(Table2[1W Return vs Nifty]))/_xlfn.STDEV.P(Table2[1W Return vs Nifty])</f>
        <v>0.87963871903949198</v>
      </c>
      <c r="O148">
        <v>347.16</v>
      </c>
      <c r="P148">
        <v>304.27549281460898</v>
      </c>
      <c r="Q148">
        <v>252.517321182475</v>
      </c>
      <c r="R148">
        <v>66.569458332169006</v>
      </c>
      <c r="S148" s="1">
        <f>(Table2[[#This Row],[Close Price]]-Table2[[#This Row],[20D EMA]])/Table2[[#This Row],[20D EMA]]</f>
        <v>6.03180089872105E-2</v>
      </c>
      <c r="T148" s="1">
        <f>(Table2[[#This Row],[Close Price]]-Table2[[#This Row],[50D EMA]])/Table2[[#This Row],[50D EMA]]</f>
        <v>0.20975894770558623</v>
      </c>
      <c r="U148" s="1">
        <f>(Table2[[#This Row],[Close Price]]-Table2[[#This Row],[200D EMA]])/Table2[[#This Row],[200D EMA]]</f>
        <v>0.45772178429693638</v>
      </c>
      <c r="V148">
        <v>0.74074368967241599</v>
      </c>
      <c r="W148">
        <v>365.8</v>
      </c>
      <c r="X148">
        <v>371.9</v>
      </c>
      <c r="Y148">
        <v>361.95</v>
      </c>
      <c r="Z148">
        <v>372.9</v>
      </c>
      <c r="AA148">
        <v>359</v>
      </c>
      <c r="AB148">
        <v>375.45</v>
      </c>
      <c r="AC148" s="1">
        <f>(Table2[[#This Row],[Close Price]]/Table2[[#This Row],[Day Low]])-1</f>
        <v>6.2875888463642671E-3</v>
      </c>
      <c r="AD148" s="1">
        <f>(Table2[[#This Row],[Day High]]/Table2[[#This Row],[Close Price]])-1</f>
        <v>1.0323281716924537E-2</v>
      </c>
      <c r="AE148" s="1">
        <f>(Table2[[#This Row],[Close Price]]/Table2[[#This Row],[Current Week Low]])-1</f>
        <v>1.6991297140489081E-2</v>
      </c>
      <c r="AF148" s="1">
        <f>(Table2[[#This Row],[Current Week High]]/Table2[[#This Row],[Close Price]])-1</f>
        <v>1.3039934800325836E-2</v>
      </c>
      <c r="AG148" s="1">
        <f>(Table2[[#This Row],[Close Price]]/Table2[[#This Row],[Current Month Low]])-1</f>
        <v>2.53481894150418E-2</v>
      </c>
      <c r="AH148" s="1">
        <f>(Table2[[#This Row],[Current Month High]]/Table2[[#This Row],[Close Price]])-1</f>
        <v>1.9967400162999027E-2</v>
      </c>
      <c r="AI148">
        <v>4.5911437109481001</v>
      </c>
      <c r="AJ148">
        <v>113.329469718922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0.67</v>
      </c>
      <c r="AM148" t="s">
        <v>3114</v>
      </c>
      <c r="AN148">
        <v>5.01</v>
      </c>
      <c r="AO148" t="s">
        <v>3114</v>
      </c>
      <c r="AP148">
        <v>7.3685966904696004E-2</v>
      </c>
      <c r="AQ148">
        <f>(Table2[[#This Row],[Sharpe Ratio]]-AVERAGE(Table2[Sharpe Ratio]))/_xlfn.STDEV.P(Table2[Sharpe Ratio])</f>
        <v>0.15737824260328206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5.627188324447963</v>
      </c>
      <c r="AS148">
        <f>_xlfn.RANK.AVG(Table2[[#This Row],[1Y Return vs Nifty Z-Score]],Table2[1Y Return vs Nifty Z-Score])</f>
        <v>242</v>
      </c>
      <c r="AT148">
        <f>_xlfn.RANK.AVG(Table2[[#This Row],[6M Return vs Nifty Z-Score]],Table2[6M Return vs Nifty Z-Score])</f>
        <v>63</v>
      </c>
      <c r="AU148">
        <f>_xlfn.RANK.AVG(Table2[[#This Row],[Sharpe Ratio Z-Score]],Table2[Sharpe Ratio Z-Score])</f>
        <v>295</v>
      </c>
      <c r="AV148">
        <f>(Table2[[#This Row],[Rank 1Y]]+Table2[[#This Row],[Rank 6M]]+Table2[[#This Row],[Rank Sharpe]])/3</f>
        <v>200</v>
      </c>
    </row>
    <row r="149" spans="1:48" x14ac:dyDescent="0.3">
      <c r="A149" t="s">
        <v>87</v>
      </c>
      <c r="B149" t="s">
        <v>88</v>
      </c>
      <c r="C149" t="s">
        <v>3074</v>
      </c>
      <c r="D149" t="s">
        <v>89</v>
      </c>
      <c r="E149">
        <v>318685.18985803501</v>
      </c>
      <c r="F149">
        <v>342.65</v>
      </c>
      <c r="G149">
        <v>65.949553609375002</v>
      </c>
      <c r="H149">
        <f>(Table2[[#This Row],[1Y Return vs Nifty]]-AVERAGE(Table2[1Y Return vs Nifty]))/_xlfn.STDEV.P(Table2[1Y Return vs Nifty])</f>
        <v>0.47988909374881483</v>
      </c>
      <c r="I149">
        <v>4.1695036334447302</v>
      </c>
      <c r="J149">
        <f>(Table2[[#This Row],[1M Return vs Nifty]]-AVERAGE(Table2[1M Return vs Nifty]))/_xlfn.STDEV.P(Table2[1M Return vs Nifty])</f>
        <v>0.4416372597564715</v>
      </c>
      <c r="K149">
        <v>13.012260649678399</v>
      </c>
      <c r="L149">
        <f>(Table2[[#This Row],[6M Return vs Nifty]]-AVERAGE(Table2[6M Return vs Nifty]))/_xlfn.STDEV.P(Table2[6M Return vs Nifty])</f>
        <v>0.30679394200166643</v>
      </c>
      <c r="M149">
        <v>3.3895398727925801</v>
      </c>
      <c r="N149">
        <f>(Table2[[#This Row],[1W Return vs Nifty]]-AVERAGE(Table2[1W Return vs Nifty]))/_xlfn.STDEV.P(Table2[1W Return vs Nifty])</f>
        <v>0.73890356855946315</v>
      </c>
      <c r="O149">
        <v>343.64</v>
      </c>
      <c r="P149">
        <v>332.80636955827799</v>
      </c>
      <c r="Q149">
        <v>284.03906619701701</v>
      </c>
      <c r="R149">
        <v>46.783502059170097</v>
      </c>
      <c r="S149" s="1">
        <f>(Table2[[#This Row],[Close Price]]-Table2[[#This Row],[20D EMA]])/Table2[[#This Row],[20D EMA]]</f>
        <v>-2.8809218950064286E-3</v>
      </c>
      <c r="T149" s="1">
        <f>(Table2[[#This Row],[Close Price]]-Table2[[#This Row],[50D EMA]])/Table2[[#This Row],[50D EMA]]</f>
        <v>2.9577650376064267E-2</v>
      </c>
      <c r="U149" s="1">
        <f>(Table2[[#This Row],[Close Price]]-Table2[[#This Row],[200D EMA]])/Table2[[#This Row],[200D EMA]]</f>
        <v>0.20634814283725633</v>
      </c>
      <c r="V149">
        <v>0.99966040543712298</v>
      </c>
      <c r="W149">
        <v>345.2</v>
      </c>
      <c r="X149">
        <v>348.95</v>
      </c>
      <c r="Y149">
        <v>339.25</v>
      </c>
      <c r="Z149">
        <v>355</v>
      </c>
      <c r="AA149">
        <v>339.25</v>
      </c>
      <c r="AB149">
        <v>362.5</v>
      </c>
      <c r="AC149" s="1">
        <f>(Table2[[#This Row],[Close Price]]/Table2[[#This Row],[Day Low]])-1</f>
        <v>-7.3870220162225442E-3</v>
      </c>
      <c r="AD149" s="1">
        <f>(Table2[[#This Row],[Day High]]/Table2[[#This Row],[Close Price]])-1</f>
        <v>1.8386108273748647E-2</v>
      </c>
      <c r="AE149" s="1">
        <f>(Table2[[#This Row],[Close Price]]/Table2[[#This Row],[Current Week Low]])-1</f>
        <v>1.0022107590272666E-2</v>
      </c>
      <c r="AF149" s="1">
        <f>(Table2[[#This Row],[Current Week High]]/Table2[[#This Row],[Close Price]])-1</f>
        <v>3.6042609076317067E-2</v>
      </c>
      <c r="AG149" s="1">
        <f>(Table2[[#This Row],[Close Price]]/Table2[[#This Row],[Current Month Low]])-1</f>
        <v>1.0022107590272666E-2</v>
      </c>
      <c r="AH149" s="1">
        <f>(Table2[[#This Row],[Current Month High]]/Table2[[#This Row],[Close Price]])-1</f>
        <v>5.7930833211732091E-2</v>
      </c>
      <c r="AI149">
        <v>5.7930833211732002</v>
      </c>
      <c r="AJ149">
        <v>90.5596107055961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0.01</v>
      </c>
      <c r="AM149" t="s">
        <v>3114</v>
      </c>
      <c r="AN149">
        <v>2.5099999999999998</v>
      </c>
      <c r="AO149" t="s">
        <v>3114</v>
      </c>
      <c r="AP149">
        <v>0.111833314064675</v>
      </c>
      <c r="AQ149">
        <f>(Table2[[#This Row],[Sharpe Ratio]]-AVERAGE(Table2[Sharpe Ratio]))/_xlfn.STDEV.P(Table2[Sharpe Ratio])</f>
        <v>0.60217425182787043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2.5693981158942862</v>
      </c>
      <c r="AS149">
        <f>_xlfn.RANK.AVG(Table2[[#This Row],[1Y Return vs Nifty Z-Score]],Table2[1Y Return vs Nifty Z-Score])</f>
        <v>173</v>
      </c>
      <c r="AT149">
        <f>_xlfn.RANK.AVG(Table2[[#This Row],[6M Return vs Nifty Z-Score]],Table2[6M Return vs Nifty Z-Score])</f>
        <v>231</v>
      </c>
      <c r="AU149">
        <f>_xlfn.RANK.AVG(Table2[[#This Row],[Sharpe Ratio Z-Score]],Table2[Sharpe Ratio Z-Score])</f>
        <v>197</v>
      </c>
      <c r="AV149">
        <f>(Table2[[#This Row],[Rank 1Y]]+Table2[[#This Row],[Rank 6M]]+Table2[[#This Row],[Rank Sharpe]])/3</f>
        <v>200.33333333333334</v>
      </c>
    </row>
    <row r="150" spans="1:48" x14ac:dyDescent="0.3">
      <c r="A150" t="s">
        <v>1871</v>
      </c>
      <c r="B150" t="s">
        <v>1872</v>
      </c>
      <c r="C150" t="s">
        <v>3068</v>
      </c>
      <c r="D150" t="s">
        <v>309</v>
      </c>
      <c r="E150">
        <v>3702.4373920799999</v>
      </c>
      <c r="F150">
        <v>1356.2</v>
      </c>
      <c r="G150">
        <v>51.9564971762792</v>
      </c>
      <c r="H150">
        <f>(Table2[[#This Row],[1Y Return vs Nifty]]-AVERAGE(Table2[1Y Return vs Nifty]))/_xlfn.STDEV.P(Table2[1Y Return vs Nifty])</f>
        <v>0.26690666632730192</v>
      </c>
      <c r="I150">
        <v>-0.64420766516307204</v>
      </c>
      <c r="J150">
        <f>(Table2[[#This Row],[1M Return vs Nifty]]-AVERAGE(Table2[1M Return vs Nifty]))/_xlfn.STDEV.P(Table2[1M Return vs Nifty])</f>
        <v>-2.6008449885395978E-2</v>
      </c>
      <c r="K150">
        <v>20.8989302608903</v>
      </c>
      <c r="L150">
        <f>(Table2[[#This Row],[6M Return vs Nifty]]-AVERAGE(Table2[6M Return vs Nifty]))/_xlfn.STDEV.P(Table2[6M Return vs Nifty])</f>
        <v>0.5844300860363173</v>
      </c>
      <c r="M150">
        <v>2.6287517437243899</v>
      </c>
      <c r="N150">
        <f>(Table2[[#This Row],[1W Return vs Nifty]]-AVERAGE(Table2[1W Return vs Nifty]))/_xlfn.STDEV.P(Table2[1W Return vs Nifty])</f>
        <v>0.58372261579442919</v>
      </c>
      <c r="O150">
        <v>1358.48</v>
      </c>
      <c r="P150">
        <v>1344.01101807239</v>
      </c>
      <c r="Q150">
        <v>1191.0324799126399</v>
      </c>
      <c r="R150">
        <v>44.532484442455697</v>
      </c>
      <c r="S150" s="1">
        <f>(Table2[[#This Row],[Close Price]]-Table2[[#This Row],[20D EMA]])/Table2[[#This Row],[20D EMA]]</f>
        <v>-1.6783463871385465E-3</v>
      </c>
      <c r="T150" s="1">
        <f>(Table2[[#This Row],[Close Price]]-Table2[[#This Row],[50D EMA]])/Table2[[#This Row],[50D EMA]]</f>
        <v>9.0691086335674045E-3</v>
      </c>
      <c r="U150" s="1">
        <f>(Table2[[#This Row],[Close Price]]-Table2[[#This Row],[200D EMA]])/Table2[[#This Row],[200D EMA]]</f>
        <v>0.13867591595778719</v>
      </c>
      <c r="V150">
        <v>0.76350570570190901</v>
      </c>
      <c r="W150">
        <v>1350.25</v>
      </c>
      <c r="X150">
        <v>1358.25</v>
      </c>
      <c r="Y150">
        <v>1345.5</v>
      </c>
      <c r="Z150">
        <v>1380.75</v>
      </c>
      <c r="AA150">
        <v>1345.5</v>
      </c>
      <c r="AB150">
        <v>1380.75</v>
      </c>
      <c r="AC150" s="1">
        <f>(Table2[[#This Row],[Close Price]]/Table2[[#This Row],[Day Low]])-1</f>
        <v>4.4065913719681937E-3</v>
      </c>
      <c r="AD150" s="1">
        <f>(Table2[[#This Row],[Day High]]/Table2[[#This Row],[Close Price]])-1</f>
        <v>1.5115764636484119E-3</v>
      </c>
      <c r="AE150" s="1">
        <f>(Table2[[#This Row],[Close Price]]/Table2[[#This Row],[Current Week Low]])-1</f>
        <v>7.9524340393906101E-3</v>
      </c>
      <c r="AF150" s="1">
        <f>(Table2[[#This Row],[Current Week High]]/Table2[[#This Row],[Close Price]])-1</f>
        <v>1.8102049845155621E-2</v>
      </c>
      <c r="AG150" s="1">
        <f>(Table2[[#This Row],[Close Price]]/Table2[[#This Row],[Current Month Low]])-1</f>
        <v>7.9524340393906101E-3</v>
      </c>
      <c r="AH150" s="1">
        <f>(Table2[[#This Row],[Current Month High]]/Table2[[#This Row],[Close Price]])-1</f>
        <v>1.8102049845155621E-2</v>
      </c>
      <c r="AI150">
        <v>4.3356437103672096</v>
      </c>
      <c r="AJ150">
        <v>78.906404590726197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-0.1</v>
      </c>
      <c r="AM150" t="s">
        <v>3113</v>
      </c>
      <c r="AN150">
        <v>0.09</v>
      </c>
      <c r="AO150" t="s">
        <v>3114</v>
      </c>
      <c r="AP150">
        <v>0.102262889620549</v>
      </c>
      <c r="AQ150">
        <f>(Table2[[#This Row],[Sharpe Ratio]]-AVERAGE(Table2[Sharpe Ratio]))/_xlfn.STDEV.P(Table2[Sharpe Ratio])</f>
        <v>0.49058361928714511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1.8996345375597974</v>
      </c>
      <c r="AS150">
        <f>_xlfn.RANK.AVG(Table2[[#This Row],[1Y Return vs Nifty Z-Score]],Table2[1Y Return vs Nifty Z-Score])</f>
        <v>225</v>
      </c>
      <c r="AT150">
        <f>_xlfn.RANK.AVG(Table2[[#This Row],[6M Return vs Nifty Z-Score]],Table2[6M Return vs Nifty Z-Score])</f>
        <v>158</v>
      </c>
      <c r="AU150">
        <f>_xlfn.RANK.AVG(Table2[[#This Row],[Sharpe Ratio Z-Score]],Table2[Sharpe Ratio Z-Score])</f>
        <v>220</v>
      </c>
      <c r="AV150">
        <f>(Table2[[#This Row],[Rank 1Y]]+Table2[[#This Row],[Rank 6M]]+Table2[[#This Row],[Rank Sharpe]])/3</f>
        <v>201</v>
      </c>
    </row>
    <row r="151" spans="1:48" x14ac:dyDescent="0.3">
      <c r="A151" t="s">
        <v>25</v>
      </c>
      <c r="B151" t="s">
        <v>26</v>
      </c>
      <c r="C151" t="s">
        <v>3070</v>
      </c>
      <c r="D151" t="s">
        <v>27</v>
      </c>
      <c r="E151">
        <v>867809.47656185995</v>
      </c>
      <c r="F151">
        <v>1451.8</v>
      </c>
      <c r="G151">
        <v>40.741896162592099</v>
      </c>
      <c r="H151">
        <f>(Table2[[#This Row],[1Y Return vs Nifty]]-AVERAGE(Table2[1Y Return vs Nifty]))/_xlfn.STDEV.P(Table2[1Y Return vs Nifty])</f>
        <v>9.6213940411495169E-2</v>
      </c>
      <c r="I151">
        <v>1.26032667737854</v>
      </c>
      <c r="J151">
        <f>(Table2[[#This Row],[1M Return vs Nifty]]-AVERAGE(Table2[1M Return vs Nifty]))/_xlfn.STDEV.P(Table2[1M Return vs Nifty])</f>
        <v>0.1590145518913762</v>
      </c>
      <c r="K151">
        <v>16.064757523864401</v>
      </c>
      <c r="L151">
        <f>(Table2[[#This Row],[6M Return vs Nifty]]-AVERAGE(Table2[6M Return vs Nifty]))/_xlfn.STDEV.P(Table2[6M Return vs Nifty])</f>
        <v>0.41425165274715287</v>
      </c>
      <c r="M151">
        <v>-0.159550567214408</v>
      </c>
      <c r="N151">
        <f>(Table2[[#This Row],[1W Return vs Nifty]]-AVERAGE(Table2[1W Return vs Nifty]))/_xlfn.STDEV.P(Table2[1W Return vs Nifty])</f>
        <v>1.4981605418272282E-2</v>
      </c>
      <c r="O151">
        <v>1461.1</v>
      </c>
      <c r="P151">
        <v>1426.7969853234199</v>
      </c>
      <c r="Q151">
        <v>1235.43602540704</v>
      </c>
      <c r="R151">
        <v>44.038675571355</v>
      </c>
      <c r="S151" s="1">
        <f>(Table2[[#This Row],[Close Price]]-Table2[[#This Row],[20D EMA]])/Table2[[#This Row],[20D EMA]]</f>
        <v>-6.3650674149613E-3</v>
      </c>
      <c r="T151" s="1">
        <f>(Table2[[#This Row],[Close Price]]-Table2[[#This Row],[50D EMA]])/Table2[[#This Row],[50D EMA]]</f>
        <v>1.75238768610886E-2</v>
      </c>
      <c r="U151" s="1">
        <f>(Table2[[#This Row],[Close Price]]-Table2[[#This Row],[200D EMA]])/Table2[[#This Row],[200D EMA]]</f>
        <v>0.17513167023090034</v>
      </c>
      <c r="V151">
        <v>0.73939090821925602</v>
      </c>
      <c r="W151">
        <v>1460.25</v>
      </c>
      <c r="X151">
        <v>1481</v>
      </c>
      <c r="Y151">
        <v>1422.6</v>
      </c>
      <c r="Z151">
        <v>1492.9</v>
      </c>
      <c r="AA151">
        <v>1422.6</v>
      </c>
      <c r="AB151">
        <v>1511</v>
      </c>
      <c r="AC151" s="1">
        <f>(Table2[[#This Row],[Close Price]]/Table2[[#This Row],[Day Low]])-1</f>
        <v>-5.7866803629516017E-3</v>
      </c>
      <c r="AD151" s="1">
        <f>(Table2[[#This Row],[Day High]]/Table2[[#This Row],[Close Price]])-1</f>
        <v>2.0112963218074098E-2</v>
      </c>
      <c r="AE151" s="1">
        <f>(Table2[[#This Row],[Close Price]]/Table2[[#This Row],[Current Week Low]])-1</f>
        <v>2.0525797834950232E-2</v>
      </c>
      <c r="AF151" s="1">
        <f>(Table2[[#This Row],[Current Week High]]/Table2[[#This Row],[Close Price]])-1</f>
        <v>2.8309684529549628E-2</v>
      </c>
      <c r="AG151" s="1">
        <f>(Table2[[#This Row],[Close Price]]/Table2[[#This Row],[Current Month Low]])-1</f>
        <v>2.0525797834950232E-2</v>
      </c>
      <c r="AH151" s="1">
        <f>(Table2[[#This Row],[Current Month High]]/Table2[[#This Row],[Close Price]])-1</f>
        <v>4.0776966524314728E-2</v>
      </c>
      <c r="AI151">
        <v>5.8169169307067099</v>
      </c>
      <c r="AJ151">
        <v>71.394840918481705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</v>
      </c>
      <c r="AM151" t="s">
        <v>3115</v>
      </c>
      <c r="AN151">
        <v>-0.95</v>
      </c>
      <c r="AO151" t="s">
        <v>3113</v>
      </c>
      <c r="AP151">
        <v>0.13641963302898499</v>
      </c>
      <c r="AQ151">
        <f>(Table2[[#This Row],[Sharpe Ratio]]-AVERAGE(Table2[Sharpe Ratio]))/_xlfn.STDEV.P(Table2[Sharpe Ratio])</f>
        <v>0.88884940412577174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1.5733111545940683</v>
      </c>
      <c r="AS151">
        <f>_xlfn.RANK.AVG(Table2[[#This Row],[1Y Return vs Nifty Z-Score]],Table2[1Y Return vs Nifty Z-Score])</f>
        <v>274</v>
      </c>
      <c r="AT151">
        <f>_xlfn.RANK.AVG(Table2[[#This Row],[6M Return vs Nifty Z-Score]],Table2[6M Return vs Nifty Z-Score])</f>
        <v>203</v>
      </c>
      <c r="AU151">
        <f>_xlfn.RANK.AVG(Table2[[#This Row],[Sharpe Ratio Z-Score]],Table2[Sharpe Ratio Z-Score])</f>
        <v>128</v>
      </c>
      <c r="AV151">
        <f>(Table2[[#This Row],[Rank 1Y]]+Table2[[#This Row],[Rank 6M]]+Table2[[#This Row],[Rank Sharpe]])/3</f>
        <v>201.66666666666666</v>
      </c>
    </row>
    <row r="152" spans="1:48" x14ac:dyDescent="0.3">
      <c r="A152" t="s">
        <v>872</v>
      </c>
      <c r="B152" t="s">
        <v>873</v>
      </c>
      <c r="C152" t="s">
        <v>3080</v>
      </c>
      <c r="D152" t="s">
        <v>133</v>
      </c>
      <c r="E152">
        <v>16970.66400194</v>
      </c>
      <c r="F152">
        <v>647.29999999999995</v>
      </c>
      <c r="G152">
        <v>71.802237364275001</v>
      </c>
      <c r="H152">
        <f>(Table2[[#This Row],[1Y Return vs Nifty]]-AVERAGE(Table2[1Y Return vs Nifty]))/_xlfn.STDEV.P(Table2[1Y Return vs Nifty])</f>
        <v>0.56897033193355062</v>
      </c>
      <c r="I152">
        <v>6.3813582081771099</v>
      </c>
      <c r="J152">
        <f>(Table2[[#This Row],[1M Return vs Nifty]]-AVERAGE(Table2[1M Return vs Nifty]))/_xlfn.STDEV.P(Table2[1M Return vs Nifty])</f>
        <v>0.65651601713531316</v>
      </c>
      <c r="K152">
        <v>1.03048396069952</v>
      </c>
      <c r="L152">
        <f>(Table2[[#This Row],[6M Return vs Nifty]]-AVERAGE(Table2[6M Return vs Nifty]))/_xlfn.STDEV.P(Table2[6M Return vs Nifty])</f>
        <v>-0.11500314632611339</v>
      </c>
      <c r="M152">
        <v>4.78484581591721</v>
      </c>
      <c r="N152">
        <f>(Table2[[#This Row],[1W Return vs Nifty]]-AVERAGE(Table2[1W Return vs Nifty]))/_xlfn.STDEV.P(Table2[1W Return vs Nifty])</f>
        <v>1.0235096203363132</v>
      </c>
      <c r="O152">
        <v>636.78</v>
      </c>
      <c r="P152">
        <v>611.89816154364701</v>
      </c>
      <c r="Q152">
        <v>535.88454442131297</v>
      </c>
      <c r="R152">
        <v>54.008895560469597</v>
      </c>
      <c r="S152" s="1">
        <f>(Table2[[#This Row],[Close Price]]-Table2[[#This Row],[20D EMA]])/Table2[[#This Row],[20D EMA]]</f>
        <v>1.6520619366186096E-2</v>
      </c>
      <c r="T152" s="1">
        <f>(Table2[[#This Row],[Close Price]]-Table2[[#This Row],[50D EMA]])/Table2[[#This Row],[50D EMA]]</f>
        <v>5.7855768625034047E-2</v>
      </c>
      <c r="U152" s="1">
        <f>(Table2[[#This Row],[Close Price]]-Table2[[#This Row],[200D EMA]])/Table2[[#This Row],[200D EMA]]</f>
        <v>0.20790944008098142</v>
      </c>
      <c r="V152">
        <v>0.78116048491628298</v>
      </c>
      <c r="W152">
        <v>645</v>
      </c>
      <c r="X152">
        <v>659</v>
      </c>
      <c r="Y152">
        <v>600.6</v>
      </c>
      <c r="Z152">
        <v>664</v>
      </c>
      <c r="AA152">
        <v>600.6</v>
      </c>
      <c r="AB152">
        <v>668</v>
      </c>
      <c r="AC152" s="1">
        <f>(Table2[[#This Row],[Close Price]]/Table2[[#This Row],[Day Low]])-1</f>
        <v>3.5658914728682323E-3</v>
      </c>
      <c r="AD152" s="1">
        <f>(Table2[[#This Row],[Day High]]/Table2[[#This Row],[Close Price]])-1</f>
        <v>1.8075081106133206E-2</v>
      </c>
      <c r="AE152" s="1">
        <f>(Table2[[#This Row],[Close Price]]/Table2[[#This Row],[Current Week Low]])-1</f>
        <v>7.7755577755577621E-2</v>
      </c>
      <c r="AF152" s="1">
        <f>(Table2[[#This Row],[Current Week High]]/Table2[[#This Row],[Close Price]])-1</f>
        <v>2.5799474741232897E-2</v>
      </c>
      <c r="AG152" s="1">
        <f>(Table2[[#This Row],[Close Price]]/Table2[[#This Row],[Current Month Low]])-1</f>
        <v>7.7755577755577621E-2</v>
      </c>
      <c r="AH152" s="1">
        <f>(Table2[[#This Row],[Current Month High]]/Table2[[#This Row],[Close Price]])-1</f>
        <v>3.1978989649312561E-2</v>
      </c>
      <c r="AI152">
        <v>4.8200216283021904</v>
      </c>
      <c r="AJ152">
        <v>108.806451612903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0.18</v>
      </c>
      <c r="AM152" t="s">
        <v>3114</v>
      </c>
      <c r="AN152">
        <v>0.37</v>
      </c>
      <c r="AO152" t="s">
        <v>3114</v>
      </c>
      <c r="AP152">
        <v>0.15600876659851301</v>
      </c>
      <c r="AQ152">
        <f>(Table2[[#This Row],[Sharpe Ratio]]-AVERAGE(Table2[Sharpe Ratio]))/_xlfn.STDEV.P(Table2[Sharpe Ratio])</f>
        <v>1.1172576443987574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3.2512504674778211</v>
      </c>
      <c r="AS152">
        <f>_xlfn.RANK.AVG(Table2[[#This Row],[1Y Return vs Nifty Z-Score]],Table2[1Y Return vs Nifty Z-Score])</f>
        <v>154</v>
      </c>
      <c r="AT152">
        <f>_xlfn.RANK.AVG(Table2[[#This Row],[6M Return vs Nifty Z-Score]],Table2[6M Return vs Nifty Z-Score])</f>
        <v>356</v>
      </c>
      <c r="AU152">
        <f>_xlfn.RANK.AVG(Table2[[#This Row],[Sharpe Ratio Z-Score]],Table2[Sharpe Ratio Z-Score])</f>
        <v>96</v>
      </c>
      <c r="AV152">
        <f>(Table2[[#This Row],[Rank 1Y]]+Table2[[#This Row],[Rank 6M]]+Table2[[#This Row],[Rank Sharpe]])/3</f>
        <v>202</v>
      </c>
    </row>
    <row r="153" spans="1:48" x14ac:dyDescent="0.3">
      <c r="A153" t="s">
        <v>945</v>
      </c>
      <c r="B153" t="s">
        <v>946</v>
      </c>
      <c r="C153" t="s">
        <v>3083</v>
      </c>
      <c r="D153" t="s">
        <v>535</v>
      </c>
      <c r="E153">
        <v>15221.006428189999</v>
      </c>
      <c r="F153">
        <v>809.45</v>
      </c>
      <c r="G153">
        <v>54.535166735976702</v>
      </c>
      <c r="H153">
        <f>(Table2[[#This Row],[1Y Return vs Nifty]]-AVERAGE(Table2[1Y Return vs Nifty]))/_xlfn.STDEV.P(Table2[1Y Return vs Nifty])</f>
        <v>0.30615551127895707</v>
      </c>
      <c r="I153">
        <v>-2.4259968550987301</v>
      </c>
      <c r="J153">
        <f>(Table2[[#This Row],[1M Return vs Nifty]]-AVERAGE(Table2[1M Return vs Nifty]))/_xlfn.STDEV.P(Table2[1M Return vs Nifty])</f>
        <v>-0.19910692182754514</v>
      </c>
      <c r="K153">
        <v>17.744379178386801</v>
      </c>
      <c r="L153">
        <f>(Table2[[#This Row],[6M Return vs Nifty]]-AVERAGE(Table2[6M Return vs Nifty]))/_xlfn.STDEV.P(Table2[6M Return vs Nifty])</f>
        <v>0.47337973881985473</v>
      </c>
      <c r="M153">
        <v>-0.34230148362571899</v>
      </c>
      <c r="N153">
        <f>(Table2[[#This Row],[1W Return vs Nifty]]-AVERAGE(Table2[1W Return vs Nifty]))/_xlfn.STDEV.P(Table2[1W Return vs Nifty])</f>
        <v>-2.2294819178579478E-2</v>
      </c>
      <c r="O153">
        <v>840.67</v>
      </c>
      <c r="P153">
        <v>805.04624124708801</v>
      </c>
      <c r="Q153">
        <v>675.34397596260703</v>
      </c>
      <c r="R153">
        <v>36.286629748712201</v>
      </c>
      <c r="S153" s="1">
        <f>(Table2[[#This Row],[Close Price]]-Table2[[#This Row],[20D EMA]])/Table2[[#This Row],[20D EMA]]</f>
        <v>-3.7137045451841884E-2</v>
      </c>
      <c r="T153" s="1">
        <f>(Table2[[#This Row],[Close Price]]-Table2[[#This Row],[50D EMA]])/Table2[[#This Row],[50D EMA]]</f>
        <v>5.4701935457648091E-3</v>
      </c>
      <c r="U153" s="1">
        <f>(Table2[[#This Row],[Close Price]]-Table2[[#This Row],[200D EMA]])/Table2[[#This Row],[200D EMA]]</f>
        <v>0.19857439884059661</v>
      </c>
      <c r="V153">
        <v>0.58307071628666496</v>
      </c>
      <c r="W153">
        <v>811.3</v>
      </c>
      <c r="X153">
        <v>822.35</v>
      </c>
      <c r="Y153">
        <v>785</v>
      </c>
      <c r="Z153">
        <v>840</v>
      </c>
      <c r="AA153">
        <v>785</v>
      </c>
      <c r="AB153">
        <v>874.55</v>
      </c>
      <c r="AC153" s="1">
        <f>(Table2[[#This Row],[Close Price]]/Table2[[#This Row],[Day Low]])-1</f>
        <v>-2.2802908911622177E-3</v>
      </c>
      <c r="AD153" s="1">
        <f>(Table2[[#This Row],[Day High]]/Table2[[#This Row],[Close Price]])-1</f>
        <v>1.593674717400706E-2</v>
      </c>
      <c r="AE153" s="1">
        <f>(Table2[[#This Row],[Close Price]]/Table2[[#This Row],[Current Week Low]])-1</f>
        <v>3.1146496815286584E-2</v>
      </c>
      <c r="AF153" s="1">
        <f>(Table2[[#This Row],[Current Week High]]/Table2[[#This Row],[Close Price]])-1</f>
        <v>3.7741676446970018E-2</v>
      </c>
      <c r="AG153" s="1">
        <f>(Table2[[#This Row],[Close Price]]/Table2[[#This Row],[Current Month Low]])-1</f>
        <v>3.1146496815286584E-2</v>
      </c>
      <c r="AH153" s="1">
        <f>(Table2[[#This Row],[Current Month High]]/Table2[[#This Row],[Close Price]])-1</f>
        <v>8.042497992464015E-2</v>
      </c>
      <c r="AI153">
        <v>14.4727901661622</v>
      </c>
      <c r="AJ153">
        <v>92.268408551068902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0.15</v>
      </c>
      <c r="AM153" t="s">
        <v>3114</v>
      </c>
      <c r="AN153">
        <v>-8.9499999999999993</v>
      </c>
      <c r="AO153" t="s">
        <v>3113</v>
      </c>
      <c r="AP153">
        <v>0.109373666923173</v>
      </c>
      <c r="AQ153">
        <f>(Table2[[#This Row],[Sharpe Ratio]]-AVERAGE(Table2[Sharpe Ratio]))/_xlfn.STDEV.P(Table2[Sharpe Ratio])</f>
        <v>0.57349489889534111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1.1316284079880281</v>
      </c>
      <c r="AS153">
        <f>_xlfn.RANK.AVG(Table2[[#This Row],[1Y Return vs Nifty Z-Score]],Table2[1Y Return vs Nifty Z-Score])</f>
        <v>216</v>
      </c>
      <c r="AT153">
        <f>_xlfn.RANK.AVG(Table2[[#This Row],[6M Return vs Nifty Z-Score]],Table2[6M Return vs Nifty Z-Score])</f>
        <v>188</v>
      </c>
      <c r="AU153">
        <f>_xlfn.RANK.AVG(Table2[[#This Row],[Sharpe Ratio Z-Score]],Table2[Sharpe Ratio Z-Score])</f>
        <v>202</v>
      </c>
      <c r="AV153">
        <f>(Table2[[#This Row],[Rank 1Y]]+Table2[[#This Row],[Rank 6M]]+Table2[[#This Row],[Rank Sharpe]])/3</f>
        <v>202</v>
      </c>
    </row>
    <row r="154" spans="1:48" x14ac:dyDescent="0.3">
      <c r="A154" t="s">
        <v>908</v>
      </c>
      <c r="B154" t="s">
        <v>909</v>
      </c>
      <c r="C154" t="s">
        <v>3080</v>
      </c>
      <c r="D154" t="s">
        <v>260</v>
      </c>
      <c r="E154">
        <v>16069.0411826</v>
      </c>
      <c r="F154">
        <v>923.3</v>
      </c>
      <c r="G154">
        <v>53.030283141331303</v>
      </c>
      <c r="H154">
        <f>(Table2[[#This Row],[1Y Return vs Nifty]]-AVERAGE(Table2[1Y Return vs Nifty]))/_xlfn.STDEV.P(Table2[1Y Return vs Nifty])</f>
        <v>0.28325031093857089</v>
      </c>
      <c r="I154">
        <v>-6.2016761980568802</v>
      </c>
      <c r="J154">
        <f>(Table2[[#This Row],[1M Return vs Nifty]]-AVERAGE(Table2[1M Return vs Nifty]))/_xlfn.STDEV.P(Table2[1M Return vs Nifty])</f>
        <v>-0.56590919479070878</v>
      </c>
      <c r="K154">
        <v>6.1623311903448297</v>
      </c>
      <c r="L154">
        <f>(Table2[[#This Row],[6M Return vs Nifty]]-AVERAGE(Table2[6M Return vs Nifty]))/_xlfn.STDEV.P(Table2[6M Return vs Nifty])</f>
        <v>6.5654386809053708E-2</v>
      </c>
      <c r="M154">
        <v>-0.84982659494616097</v>
      </c>
      <c r="N154">
        <f>(Table2[[#This Row],[1W Return vs Nifty]]-AVERAGE(Table2[1W Return vs Nifty]))/_xlfn.STDEV.P(Table2[1W Return vs Nifty])</f>
        <v>-0.1258167161663109</v>
      </c>
      <c r="O154">
        <v>956.62</v>
      </c>
      <c r="P154">
        <v>946.89297797382403</v>
      </c>
      <c r="Q154">
        <v>811.52015944829895</v>
      </c>
      <c r="R154">
        <v>30.184579716958201</v>
      </c>
      <c r="S154" s="1">
        <f>(Table2[[#This Row],[Close Price]]-Table2[[#This Row],[20D EMA]])/Table2[[#This Row],[20D EMA]]</f>
        <v>-3.4830967364261722E-2</v>
      </c>
      <c r="T154" s="1">
        <f>(Table2[[#This Row],[Close Price]]-Table2[[#This Row],[50D EMA]])/Table2[[#This Row],[50D EMA]]</f>
        <v>-2.4916203333040541E-2</v>
      </c>
      <c r="U154" s="1">
        <f>(Table2[[#This Row],[Close Price]]-Table2[[#This Row],[200D EMA]])/Table2[[#This Row],[200D EMA]]</f>
        <v>0.13774129853741776</v>
      </c>
      <c r="V154">
        <v>0.87167487262612597</v>
      </c>
      <c r="W154">
        <v>923.15</v>
      </c>
      <c r="X154">
        <v>938.7</v>
      </c>
      <c r="Y154">
        <v>901.05</v>
      </c>
      <c r="Z154">
        <v>965</v>
      </c>
      <c r="AA154">
        <v>901.05</v>
      </c>
      <c r="AB154">
        <v>980</v>
      </c>
      <c r="AC154" s="1">
        <f>(Table2[[#This Row],[Close Price]]/Table2[[#This Row],[Day Low]])-1</f>
        <v>1.6248713643496338E-4</v>
      </c>
      <c r="AD154" s="1">
        <f>(Table2[[#This Row],[Day High]]/Table2[[#This Row],[Close Price]])-1</f>
        <v>1.6679302501895421E-2</v>
      </c>
      <c r="AE154" s="1">
        <f>(Table2[[#This Row],[Close Price]]/Table2[[#This Row],[Current Week Low]])-1</f>
        <v>2.4693413240108653E-2</v>
      </c>
      <c r="AF154" s="1">
        <f>(Table2[[#This Row],[Current Week High]]/Table2[[#This Row],[Close Price]])-1</f>
        <v>4.5164085346041327E-2</v>
      </c>
      <c r="AG154" s="1">
        <f>(Table2[[#This Row],[Close Price]]/Table2[[#This Row],[Current Month Low]])-1</f>
        <v>2.4693413240108653E-2</v>
      </c>
      <c r="AH154" s="1">
        <f>(Table2[[#This Row],[Current Month High]]/Table2[[#This Row],[Close Price]])-1</f>
        <v>6.1410159211523929E-2</v>
      </c>
      <c r="AI154">
        <v>14.8055886494097</v>
      </c>
      <c r="AJ154">
        <v>80.684931506849296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-0.06</v>
      </c>
      <c r="AM154" t="s">
        <v>3113</v>
      </c>
      <c r="AN154">
        <v>-3.44</v>
      </c>
      <c r="AO154" t="s">
        <v>3113</v>
      </c>
      <c r="AP154">
        <v>0.158480927555888</v>
      </c>
      <c r="AQ154">
        <f>(Table2[[#This Row],[Sharpe Ratio]]-AVERAGE(Table2[Sharpe Ratio]))/_xlfn.STDEV.P(Table2[Sharpe Ratio])</f>
        <v>1.1460829077490446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0.80326169453964957</v>
      </c>
      <c r="AS154">
        <f>_xlfn.RANK.AVG(Table2[[#This Row],[1Y Return vs Nifty Z-Score]],Table2[1Y Return vs Nifty Z-Score])</f>
        <v>220</v>
      </c>
      <c r="AT154">
        <f>_xlfn.RANK.AVG(Table2[[#This Row],[6M Return vs Nifty Z-Score]],Table2[6M Return vs Nifty Z-Score])</f>
        <v>304</v>
      </c>
      <c r="AU154">
        <f>_xlfn.RANK.AVG(Table2[[#This Row],[Sharpe Ratio Z-Score]],Table2[Sharpe Ratio Z-Score])</f>
        <v>92</v>
      </c>
      <c r="AV154">
        <f>(Table2[[#This Row],[Rank 1Y]]+Table2[[#This Row],[Rank 6M]]+Table2[[#This Row],[Rank Sharpe]])/3</f>
        <v>205.33333333333334</v>
      </c>
    </row>
    <row r="155" spans="1:48" x14ac:dyDescent="0.3">
      <c r="A155" t="s">
        <v>743</v>
      </c>
      <c r="B155" t="s">
        <v>744</v>
      </c>
      <c r="C155" t="s">
        <v>3084</v>
      </c>
      <c r="D155" t="s">
        <v>605</v>
      </c>
      <c r="E155">
        <v>21326.039239009999</v>
      </c>
      <c r="F155">
        <v>680.35</v>
      </c>
      <c r="G155">
        <v>137.391380419905</v>
      </c>
      <c r="H155">
        <f>(Table2[[#This Row],[1Y Return vs Nifty]]-AVERAGE(Table2[1Y Return vs Nifty]))/_xlfn.STDEV.P(Table2[1Y Return vs Nifty])</f>
        <v>1.567275095962462</v>
      </c>
      <c r="I155">
        <v>-0.49912217295790301</v>
      </c>
      <c r="J155">
        <f>(Table2[[#This Row],[1M Return vs Nifty]]-AVERAGE(Table2[1M Return vs Nifty]))/_xlfn.STDEV.P(Table2[1M Return vs Nifty])</f>
        <v>-1.1913585496530625E-2</v>
      </c>
      <c r="K155">
        <v>-7.7203996381884998</v>
      </c>
      <c r="L155">
        <f>(Table2[[#This Row],[6M Return vs Nifty]]-AVERAGE(Table2[6M Return vs Nifty]))/_xlfn.STDEV.P(Table2[6M Return vs Nifty])</f>
        <v>-0.42306240315581606</v>
      </c>
      <c r="M155">
        <v>-5.9437752115835796</v>
      </c>
      <c r="N155">
        <f>(Table2[[#This Row],[1W Return vs Nifty]]-AVERAGE(Table2[1W Return vs Nifty]))/_xlfn.STDEV.P(Table2[1W Return vs Nifty])</f>
        <v>-1.1648494895011186</v>
      </c>
      <c r="O155">
        <v>695.42</v>
      </c>
      <c r="P155">
        <v>670.38677954014997</v>
      </c>
      <c r="Q155">
        <v>575.74214046400402</v>
      </c>
      <c r="R155">
        <v>42.7972212578632</v>
      </c>
      <c r="S155" s="1">
        <f>(Table2[[#This Row],[Close Price]]-Table2[[#This Row],[20D EMA]])/Table2[[#This Row],[20D EMA]]</f>
        <v>-2.1670357481809465E-2</v>
      </c>
      <c r="T155" s="1">
        <f>(Table2[[#This Row],[Close Price]]-Table2[[#This Row],[50D EMA]])/Table2[[#This Row],[50D EMA]]</f>
        <v>1.486189877832062E-2</v>
      </c>
      <c r="U155" s="1">
        <f>(Table2[[#This Row],[Close Price]]-Table2[[#This Row],[200D EMA]])/Table2[[#This Row],[200D EMA]]</f>
        <v>0.1816922059095589</v>
      </c>
      <c r="V155">
        <v>1.19209133098701</v>
      </c>
      <c r="W155">
        <v>685.2</v>
      </c>
      <c r="X155">
        <v>703</v>
      </c>
      <c r="Y155">
        <v>651.65</v>
      </c>
      <c r="Z155">
        <v>710.7</v>
      </c>
      <c r="AA155">
        <v>651.65</v>
      </c>
      <c r="AB155">
        <v>764.4</v>
      </c>
      <c r="AC155" s="1">
        <f>(Table2[[#This Row],[Close Price]]/Table2[[#This Row],[Day Low]])-1</f>
        <v>-7.0782253356684866E-3</v>
      </c>
      <c r="AD155" s="1">
        <f>(Table2[[#This Row],[Day High]]/Table2[[#This Row],[Close Price]])-1</f>
        <v>3.3291688101712236E-2</v>
      </c>
      <c r="AE155" s="1">
        <f>(Table2[[#This Row],[Close Price]]/Table2[[#This Row],[Current Week Low]])-1</f>
        <v>4.4042047111179317E-2</v>
      </c>
      <c r="AF155" s="1">
        <f>(Table2[[#This Row],[Current Week High]]/Table2[[#This Row],[Close Price]])-1</f>
        <v>4.4609392224590261E-2</v>
      </c>
      <c r="AG155" s="1">
        <f>(Table2[[#This Row],[Close Price]]/Table2[[#This Row],[Current Month Low]])-1</f>
        <v>4.4042047111179317E-2</v>
      </c>
      <c r="AH155" s="1">
        <f>(Table2[[#This Row],[Current Month High]]/Table2[[#This Row],[Close Price]])-1</f>
        <v>0.12353935474388167</v>
      </c>
      <c r="AI155">
        <v>14.9775850665098</v>
      </c>
      <c r="AJ155">
        <v>167.854330708661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0.04</v>
      </c>
      <c r="AM155" t="s">
        <v>3114</v>
      </c>
      <c r="AN155">
        <v>1.68</v>
      </c>
      <c r="AO155" t="s">
        <v>3114</v>
      </c>
      <c r="AP155">
        <v>0.14512399963630099</v>
      </c>
      <c r="AQ155">
        <f>(Table2[[#This Row],[Sharpe Ratio]]-AVERAGE(Table2[Sharpe Ratio]))/_xlfn.STDEV.P(Table2[Sharpe Ratio])</f>
        <v>0.99034184902699296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0.9577914668359897</v>
      </c>
      <c r="AS155">
        <f>_xlfn.RANK.AVG(Table2[[#This Row],[1Y Return vs Nifty Z-Score]],Table2[1Y Return vs Nifty Z-Score])</f>
        <v>52</v>
      </c>
      <c r="AT155">
        <f>_xlfn.RANK.AVG(Table2[[#This Row],[6M Return vs Nifty Z-Score]],Table2[6M Return vs Nifty Z-Score])</f>
        <v>452</v>
      </c>
      <c r="AU155">
        <f>_xlfn.RANK.AVG(Table2[[#This Row],[Sharpe Ratio Z-Score]],Table2[Sharpe Ratio Z-Score])</f>
        <v>117</v>
      </c>
      <c r="AV155">
        <f>(Table2[[#This Row],[Rank 1Y]]+Table2[[#This Row],[Rank 6M]]+Table2[[#This Row],[Rank Sharpe]])/3</f>
        <v>207</v>
      </c>
    </row>
    <row r="156" spans="1:48" x14ac:dyDescent="0.3">
      <c r="A156" t="s">
        <v>55</v>
      </c>
      <c r="B156" t="s">
        <v>56</v>
      </c>
      <c r="C156" t="s">
        <v>3067</v>
      </c>
      <c r="D156" t="s">
        <v>57</v>
      </c>
      <c r="E156">
        <v>405965.60997762001</v>
      </c>
      <c r="F156">
        <v>322.7</v>
      </c>
      <c r="G156">
        <v>62.925987034812103</v>
      </c>
      <c r="H156">
        <f>(Table2[[#This Row],[1Y Return vs Nifty]]-AVERAGE(Table2[1Y Return vs Nifty]))/_xlfn.STDEV.P(Table2[1Y Return vs Nifty])</f>
        <v>0.43386865842791722</v>
      </c>
      <c r="I156">
        <v>13.9620849364976</v>
      </c>
      <c r="J156">
        <f>(Table2[[#This Row],[1M Return vs Nifty]]-AVERAGE(Table2[1M Return vs Nifty]))/_xlfn.STDEV.P(Table2[1M Return vs Nifty])</f>
        <v>1.392973629682996</v>
      </c>
      <c r="K156">
        <v>7.0938234983226502</v>
      </c>
      <c r="L156">
        <f>(Table2[[#This Row],[6M Return vs Nifty]]-AVERAGE(Table2[6M Return vs Nifty]))/_xlfn.STDEV.P(Table2[6M Return vs Nifty])</f>
        <v>9.844591293273515E-2</v>
      </c>
      <c r="M156">
        <v>0.53748511403745103</v>
      </c>
      <c r="N156">
        <f>(Table2[[#This Row],[1W Return vs Nifty]]-AVERAGE(Table2[1W Return vs Nifty]))/_xlfn.STDEV.P(Table2[1W Return vs Nifty])</f>
        <v>0.15715872016948429</v>
      </c>
      <c r="O156">
        <v>318.33</v>
      </c>
      <c r="P156">
        <v>301.74376532434098</v>
      </c>
      <c r="Q156">
        <v>258.61562064846601</v>
      </c>
      <c r="R156">
        <v>50.660825878041997</v>
      </c>
      <c r="S156" s="1">
        <f>(Table2[[#This Row],[Close Price]]-Table2[[#This Row],[20D EMA]])/Table2[[#This Row],[20D EMA]]</f>
        <v>1.3727892438664294E-2</v>
      </c>
      <c r="T156" s="1">
        <f>(Table2[[#This Row],[Close Price]]-Table2[[#This Row],[50D EMA]])/Table2[[#This Row],[50D EMA]]</f>
        <v>6.9450431405379279E-2</v>
      </c>
      <c r="U156" s="1">
        <f>(Table2[[#This Row],[Close Price]]-Table2[[#This Row],[200D EMA]])/Table2[[#This Row],[200D EMA]]</f>
        <v>0.24779779036875477</v>
      </c>
      <c r="V156">
        <v>1.3571153110932499</v>
      </c>
      <c r="W156">
        <v>328.55</v>
      </c>
      <c r="X156">
        <v>335.85</v>
      </c>
      <c r="Y156">
        <v>305.14999999999998</v>
      </c>
      <c r="Z156">
        <v>330.95</v>
      </c>
      <c r="AA156">
        <v>305.14999999999998</v>
      </c>
      <c r="AB156">
        <v>344.7</v>
      </c>
      <c r="AC156" s="1">
        <f>(Table2[[#This Row],[Close Price]]/Table2[[#This Row],[Day Low]])-1</f>
        <v>-1.7805509054938384E-2</v>
      </c>
      <c r="AD156" s="1">
        <f>(Table2[[#This Row],[Day High]]/Table2[[#This Row],[Close Price]])-1</f>
        <v>4.0749922528664495E-2</v>
      </c>
      <c r="AE156" s="1">
        <f>(Table2[[#This Row],[Close Price]]/Table2[[#This Row],[Current Week Low]])-1</f>
        <v>5.7512698672783857E-2</v>
      </c>
      <c r="AF156" s="1">
        <f>(Table2[[#This Row],[Current Week High]]/Table2[[#This Row],[Close Price]])-1</f>
        <v>2.5565540749922455E-2</v>
      </c>
      <c r="AG156" s="1">
        <f>(Table2[[#This Row],[Close Price]]/Table2[[#This Row],[Current Month Low]])-1</f>
        <v>5.7512698672783857E-2</v>
      </c>
      <c r="AH156" s="1">
        <f>(Table2[[#This Row],[Current Month High]]/Table2[[#This Row],[Close Price]])-1</f>
        <v>6.8174775333126769E-2</v>
      </c>
      <c r="AI156">
        <v>6.8174775333126698</v>
      </c>
      <c r="AJ156">
        <v>86.964078794901496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0.11</v>
      </c>
      <c r="AM156" t="s">
        <v>3114</v>
      </c>
      <c r="AN156">
        <v>2.72</v>
      </c>
      <c r="AO156" t="s">
        <v>3114</v>
      </c>
      <c r="AP156">
        <v>0.130153773818761</v>
      </c>
      <c r="AQ156">
        <f>(Table2[[#This Row],[Sharpe Ratio]]-AVERAGE(Table2[Sharpe Ratio]))/_xlfn.STDEV.P(Table2[Sharpe Ratio])</f>
        <v>0.81578982387808741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2.8982367450912201</v>
      </c>
      <c r="AS156">
        <f>_xlfn.RANK.AVG(Table2[[#This Row],[1Y Return vs Nifty Z-Score]],Table2[1Y Return vs Nifty Z-Score])</f>
        <v>181</v>
      </c>
      <c r="AT156">
        <f>_xlfn.RANK.AVG(Table2[[#This Row],[6M Return vs Nifty Z-Score]],Table2[6M Return vs Nifty Z-Score])</f>
        <v>288</v>
      </c>
      <c r="AU156">
        <f>_xlfn.RANK.AVG(Table2[[#This Row],[Sharpe Ratio Z-Score]],Table2[Sharpe Ratio Z-Score])</f>
        <v>153</v>
      </c>
      <c r="AV156">
        <f>(Table2[[#This Row],[Rank 1Y]]+Table2[[#This Row],[Rank 6M]]+Table2[[#This Row],[Rank Sharpe]])/3</f>
        <v>207.33333333333334</v>
      </c>
    </row>
    <row r="157" spans="1:48" x14ac:dyDescent="0.3">
      <c r="A157" t="s">
        <v>886</v>
      </c>
      <c r="B157" t="s">
        <v>887</v>
      </c>
      <c r="C157" t="s">
        <v>3080</v>
      </c>
      <c r="D157" t="s">
        <v>708</v>
      </c>
      <c r="E157">
        <v>16748.168565</v>
      </c>
      <c r="F157">
        <v>4021.7</v>
      </c>
      <c r="G157">
        <v>73.157263734015004</v>
      </c>
      <c r="H157">
        <f>(Table2[[#This Row],[1Y Return vs Nifty]]-AVERAGE(Table2[1Y Return vs Nifty]))/_xlfn.STDEV.P(Table2[1Y Return vs Nifty])</f>
        <v>0.58959461847360983</v>
      </c>
      <c r="I157">
        <v>-20.769705287843799</v>
      </c>
      <c r="J157">
        <f>(Table2[[#This Row],[1M Return vs Nifty]]-AVERAGE(Table2[1M Return vs Nifty]))/_xlfn.STDEV.P(Table2[1M Return vs Nifty])</f>
        <v>-1.9811740246003198</v>
      </c>
      <c r="K157">
        <v>3.35432433546953</v>
      </c>
      <c r="L157">
        <f>(Table2[[#This Row],[6M Return vs Nifty]]-AVERAGE(Table2[6M Return vs Nifty]))/_xlfn.STDEV.P(Table2[6M Return vs Nifty])</f>
        <v>-3.3196488660883504E-2</v>
      </c>
      <c r="M157">
        <v>-5.8909788583206399</v>
      </c>
      <c r="N157">
        <f>(Table2[[#This Row],[1W Return vs Nifty]]-AVERAGE(Table2[1W Return vs Nifty]))/_xlfn.STDEV.P(Table2[1W Return vs Nifty])</f>
        <v>-1.1540804092686272</v>
      </c>
      <c r="O157">
        <v>4436.91</v>
      </c>
      <c r="P157">
        <v>4393.4121918146502</v>
      </c>
      <c r="Q157">
        <v>3540.1591710084299</v>
      </c>
      <c r="R157">
        <v>28.331286956218499</v>
      </c>
      <c r="S157" s="1">
        <f>(Table2[[#This Row],[Close Price]]-Table2[[#This Row],[20D EMA]])/Table2[[#This Row],[20D EMA]]</f>
        <v>-9.3580893008873303E-2</v>
      </c>
      <c r="T157" s="1">
        <f>(Table2[[#This Row],[Close Price]]-Table2[[#This Row],[50D EMA]])/Table2[[#This Row],[50D EMA]]</f>
        <v>-8.4606719239133987E-2</v>
      </c>
      <c r="U157" s="1">
        <f>(Table2[[#This Row],[Close Price]]-Table2[[#This Row],[200D EMA]])/Table2[[#This Row],[200D EMA]]</f>
        <v>0.13602236671590134</v>
      </c>
      <c r="V157">
        <v>0.433919597989949</v>
      </c>
      <c r="W157">
        <v>4030</v>
      </c>
      <c r="X157">
        <v>4117.2</v>
      </c>
      <c r="Y157">
        <v>3877.35</v>
      </c>
      <c r="Z157">
        <v>4310</v>
      </c>
      <c r="AA157">
        <v>3877.35</v>
      </c>
      <c r="AB157">
        <v>4580.8500000000004</v>
      </c>
      <c r="AC157" s="1">
        <f>(Table2[[#This Row],[Close Price]]/Table2[[#This Row],[Day Low]])-1</f>
        <v>-2.0595533498759533E-3</v>
      </c>
      <c r="AD157" s="1">
        <f>(Table2[[#This Row],[Day High]]/Table2[[#This Row],[Close Price]])-1</f>
        <v>2.374617698983017E-2</v>
      </c>
      <c r="AE157" s="1">
        <f>(Table2[[#This Row],[Close Price]]/Table2[[#This Row],[Current Week Low]])-1</f>
        <v>3.7229035294724433E-2</v>
      </c>
      <c r="AF157" s="1">
        <f>(Table2[[#This Row],[Current Week High]]/Table2[[#This Row],[Close Price]])-1</f>
        <v>7.1686102891811876E-2</v>
      </c>
      <c r="AG157" s="1">
        <f>(Table2[[#This Row],[Close Price]]/Table2[[#This Row],[Current Month Low]])-1</f>
        <v>3.7229035294724433E-2</v>
      </c>
      <c r="AH157" s="1">
        <f>(Table2[[#This Row],[Current Month High]]/Table2[[#This Row],[Close Price]])-1</f>
        <v>0.13903324464778599</v>
      </c>
      <c r="AI157">
        <v>36.4597060944376</v>
      </c>
      <c r="AJ157">
        <v>111.107320017847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-0.08</v>
      </c>
      <c r="AM157" t="s">
        <v>3113</v>
      </c>
      <c r="AN157">
        <v>-12.94</v>
      </c>
      <c r="AO157" t="s">
        <v>3113</v>
      </c>
      <c r="AP157">
        <v>0.13304025546912901</v>
      </c>
      <c r="AQ157">
        <f>(Table2[[#This Row],[Sharpe Ratio]]-AVERAGE(Table2[Sharpe Ratio]))/_xlfn.STDEV.P(Table2[Sharpe Ratio])</f>
        <v>0.84944604414943159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-1.7294102599067891</v>
      </c>
      <c r="AS157">
        <f>_xlfn.RANK.AVG(Table2[[#This Row],[1Y Return vs Nifty Z-Score]],Table2[1Y Return vs Nifty Z-Score])</f>
        <v>147</v>
      </c>
      <c r="AT157">
        <f>_xlfn.RANK.AVG(Table2[[#This Row],[6M Return vs Nifty Z-Score]],Table2[6M Return vs Nifty Z-Score])</f>
        <v>333</v>
      </c>
      <c r="AU157">
        <f>_xlfn.RANK.AVG(Table2[[#This Row],[Sharpe Ratio Z-Score]],Table2[Sharpe Ratio Z-Score])</f>
        <v>142</v>
      </c>
      <c r="AV157">
        <f>(Table2[[#This Row],[Rank 1Y]]+Table2[[#This Row],[Rank 6M]]+Table2[[#This Row],[Rank Sharpe]])/3</f>
        <v>207.33333333333334</v>
      </c>
    </row>
    <row r="158" spans="1:48" x14ac:dyDescent="0.3">
      <c r="A158" t="s">
        <v>1481</v>
      </c>
      <c r="B158" t="s">
        <v>1482</v>
      </c>
      <c r="C158" t="s">
        <v>3083</v>
      </c>
      <c r="D158" t="s">
        <v>380</v>
      </c>
      <c r="E158">
        <v>6666.4698775999996</v>
      </c>
      <c r="F158">
        <v>135.88999999999999</v>
      </c>
      <c r="G158">
        <v>80.503943081305707</v>
      </c>
      <c r="H158">
        <f>(Table2[[#This Row],[1Y Return vs Nifty]]-AVERAGE(Table2[1Y Return vs Nifty]))/_xlfn.STDEV.P(Table2[1Y Return vs Nifty])</f>
        <v>0.70141533529518096</v>
      </c>
      <c r="I158">
        <v>2.3210225324385201</v>
      </c>
      <c r="J158">
        <f>(Table2[[#This Row],[1M Return vs Nifty]]-AVERAGE(Table2[1M Return vs Nifty]))/_xlfn.STDEV.P(Table2[1M Return vs Nifty])</f>
        <v>0.26205975653361785</v>
      </c>
      <c r="K158">
        <v>12.6586598438926</v>
      </c>
      <c r="L158">
        <f>(Table2[[#This Row],[6M Return vs Nifty]]-AVERAGE(Table2[6M Return vs Nifty]))/_xlfn.STDEV.P(Table2[6M Return vs Nifty])</f>
        <v>0.29434605600092029</v>
      </c>
      <c r="M158">
        <v>-3.6490398613133102</v>
      </c>
      <c r="N158">
        <f>(Table2[[#This Row],[1W Return vs Nifty]]-AVERAGE(Table2[1W Return vs Nifty]))/_xlfn.STDEV.P(Table2[1W Return vs Nifty])</f>
        <v>-0.69678327711858168</v>
      </c>
      <c r="O158">
        <v>141.28</v>
      </c>
      <c r="P158">
        <v>133.433652650412</v>
      </c>
      <c r="Q158">
        <v>107.776681501157</v>
      </c>
      <c r="R158">
        <v>40.266452738842098</v>
      </c>
      <c r="S158" s="1">
        <f>(Table2[[#This Row],[Close Price]]-Table2[[#This Row],[20D EMA]])/Table2[[#This Row],[20D EMA]]</f>
        <v>-3.8151189127972926E-2</v>
      </c>
      <c r="T158" s="1">
        <f>(Table2[[#This Row],[Close Price]]-Table2[[#This Row],[50D EMA]])/Table2[[#This Row],[50D EMA]]</f>
        <v>1.8408754469335153E-2</v>
      </c>
      <c r="U158" s="1">
        <f>(Table2[[#This Row],[Close Price]]-Table2[[#This Row],[200D EMA]])/Table2[[#This Row],[200D EMA]]</f>
        <v>0.26084787643550877</v>
      </c>
      <c r="V158">
        <v>0.466662159764132</v>
      </c>
      <c r="W158">
        <v>136.54</v>
      </c>
      <c r="X158">
        <v>139.69</v>
      </c>
      <c r="Y158">
        <v>128.61000000000001</v>
      </c>
      <c r="Z158">
        <v>139.44999999999999</v>
      </c>
      <c r="AA158">
        <v>128.61000000000001</v>
      </c>
      <c r="AB158">
        <v>149.35</v>
      </c>
      <c r="AC158" s="1">
        <f>(Table2[[#This Row],[Close Price]]/Table2[[#This Row],[Day Low]])-1</f>
        <v>-4.7605097407353858E-3</v>
      </c>
      <c r="AD158" s="1">
        <f>(Table2[[#This Row],[Day High]]/Table2[[#This Row],[Close Price]])-1</f>
        <v>2.7963794245345674E-2</v>
      </c>
      <c r="AE158" s="1">
        <f>(Table2[[#This Row],[Close Price]]/Table2[[#This Row],[Current Week Low]])-1</f>
        <v>5.6605240650027033E-2</v>
      </c>
      <c r="AF158" s="1">
        <f>(Table2[[#This Row],[Current Week High]]/Table2[[#This Row],[Close Price]])-1</f>
        <v>2.6197659871955326E-2</v>
      </c>
      <c r="AG158" s="1">
        <f>(Table2[[#This Row],[Close Price]]/Table2[[#This Row],[Current Month Low]])-1</f>
        <v>5.6605240650027033E-2</v>
      </c>
      <c r="AH158" s="1">
        <f>(Table2[[#This Row],[Current Month High]]/Table2[[#This Row],[Close Price]])-1</f>
        <v>9.9050702774302835E-2</v>
      </c>
      <c r="AI158">
        <v>25.0643903156965</v>
      </c>
      <c r="AJ158">
        <v>108.900845503458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</v>
      </c>
      <c r="AM158" t="s">
        <v>3114</v>
      </c>
      <c r="AN158">
        <v>-8.58</v>
      </c>
      <c r="AO158" t="s">
        <v>3113</v>
      </c>
      <c r="AP158">
        <v>8.4709485048065997E-2</v>
      </c>
      <c r="AQ158">
        <f>(Table2[[#This Row],[Sharpe Ratio]]-AVERAGE(Table2[Sharpe Ratio]))/_xlfn.STDEV.P(Table2[Sharpe Ratio])</f>
        <v>0.28591186925949841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0.84694973997063594</v>
      </c>
      <c r="AS158">
        <f>_xlfn.RANK.AVG(Table2[[#This Row],[1Y Return vs Nifty Z-Score]],Table2[1Y Return vs Nifty Z-Score])</f>
        <v>127</v>
      </c>
      <c r="AT158">
        <f>_xlfn.RANK.AVG(Table2[[#This Row],[6M Return vs Nifty Z-Score]],Table2[6M Return vs Nifty Z-Score])</f>
        <v>236</v>
      </c>
      <c r="AU158">
        <f>_xlfn.RANK.AVG(Table2[[#This Row],[Sharpe Ratio Z-Score]],Table2[Sharpe Ratio Z-Score])</f>
        <v>259</v>
      </c>
      <c r="AV158">
        <f>(Table2[[#This Row],[Rank 1Y]]+Table2[[#This Row],[Rank 6M]]+Table2[[#This Row],[Rank Sharpe]])/3</f>
        <v>207.33333333333334</v>
      </c>
    </row>
    <row r="159" spans="1:48" x14ac:dyDescent="0.3">
      <c r="A159" t="s">
        <v>289</v>
      </c>
      <c r="B159" t="s">
        <v>290</v>
      </c>
      <c r="C159" t="s">
        <v>3075</v>
      </c>
      <c r="D159" t="s">
        <v>210</v>
      </c>
      <c r="E159">
        <v>93894.920026599997</v>
      </c>
      <c r="F159">
        <v>31835.65</v>
      </c>
      <c r="G159">
        <v>52.1120116484189</v>
      </c>
      <c r="H159">
        <f>(Table2[[#This Row],[1Y Return vs Nifty]]-AVERAGE(Table2[1Y Return vs Nifty]))/_xlfn.STDEV.P(Table2[1Y Return vs Nifty])</f>
        <v>0.26927368670872126</v>
      </c>
      <c r="I159">
        <v>-6.9247413077224502</v>
      </c>
      <c r="J159">
        <f>(Table2[[#This Row],[1M Return vs Nifty]]-AVERAGE(Table2[1M Return vs Nifty]))/_xlfn.STDEV.P(Table2[1M Return vs Nifty])</f>
        <v>-0.63615401741325062</v>
      </c>
      <c r="K159">
        <v>14.790941312716701</v>
      </c>
      <c r="L159">
        <f>(Table2[[#This Row],[6M Return vs Nifty]]-AVERAGE(Table2[6M Return vs Nifty]))/_xlfn.STDEV.P(Table2[6M Return vs Nifty])</f>
        <v>0.36940922387589553</v>
      </c>
      <c r="M159">
        <v>-3.9382939257815499</v>
      </c>
      <c r="N159">
        <f>(Table2[[#This Row],[1W Return vs Nifty]]-AVERAGE(Table2[1W Return vs Nifty]))/_xlfn.STDEV.P(Table2[1W Return vs Nifty])</f>
        <v>-0.75578356852733042</v>
      </c>
      <c r="O159">
        <v>33754.04</v>
      </c>
      <c r="P159">
        <v>33244.833426448698</v>
      </c>
      <c r="Q159">
        <v>28512.653599245401</v>
      </c>
      <c r="R159">
        <v>20.042857962081101</v>
      </c>
      <c r="S159" s="1">
        <f>(Table2[[#This Row],[Close Price]]-Table2[[#This Row],[20D EMA]])/Table2[[#This Row],[20D EMA]]</f>
        <v>-5.6834381899174127E-2</v>
      </c>
      <c r="T159" s="1">
        <f>(Table2[[#This Row],[Close Price]]-Table2[[#This Row],[50D EMA]])/Table2[[#This Row],[50D EMA]]</f>
        <v>-4.238804292902814E-2</v>
      </c>
      <c r="U159" s="1">
        <f>(Table2[[#This Row],[Close Price]]-Table2[[#This Row],[200D EMA]])/Table2[[#This Row],[200D EMA]]</f>
        <v>0.11654462076593758</v>
      </c>
      <c r="V159">
        <v>0.52620611581416898</v>
      </c>
      <c r="W159">
        <v>31849</v>
      </c>
      <c r="X159">
        <v>32256.25</v>
      </c>
      <c r="Y159">
        <v>31619</v>
      </c>
      <c r="Z159">
        <v>33789.9</v>
      </c>
      <c r="AA159">
        <v>31619</v>
      </c>
      <c r="AB159">
        <v>35182.800000000003</v>
      </c>
      <c r="AC159" s="1">
        <f>(Table2[[#This Row],[Close Price]]/Table2[[#This Row],[Day Low]])-1</f>
        <v>-4.1916543690534436E-4</v>
      </c>
      <c r="AD159" s="1">
        <f>(Table2[[#This Row],[Day High]]/Table2[[#This Row],[Close Price]])-1</f>
        <v>1.3211603972276276E-2</v>
      </c>
      <c r="AE159" s="1">
        <f>(Table2[[#This Row],[Close Price]]/Table2[[#This Row],[Current Week Low]])-1</f>
        <v>6.851892849236263E-3</v>
      </c>
      <c r="AF159" s="1">
        <f>(Table2[[#This Row],[Current Week High]]/Table2[[#This Row],[Close Price]])-1</f>
        <v>6.1385585028105316E-2</v>
      </c>
      <c r="AG159" s="1">
        <f>(Table2[[#This Row],[Close Price]]/Table2[[#This Row],[Current Month Low]])-1</f>
        <v>6.851892849236263E-3</v>
      </c>
      <c r="AH159" s="1">
        <f>(Table2[[#This Row],[Current Month High]]/Table2[[#This Row],[Close Price]])-1</f>
        <v>0.10513842186353983</v>
      </c>
      <c r="AI159">
        <v>15.2104637411204</v>
      </c>
      <c r="AJ159">
        <v>77.543827361881398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-0.03</v>
      </c>
      <c r="AM159" t="s">
        <v>3113</v>
      </c>
      <c r="AN159">
        <v>-6.54</v>
      </c>
      <c r="AO159" t="s">
        <v>3113</v>
      </c>
      <c r="AP159">
        <v>0.115257538389631</v>
      </c>
      <c r="AQ159">
        <f>(Table2[[#This Row],[Sharpe Ratio]]-AVERAGE(Table2[Sharpe Ratio]))/_xlfn.STDEV.P(Table2[Sharpe Ratio])</f>
        <v>0.64210052266507489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-0.11115415269088924</v>
      </c>
      <c r="AS159">
        <f>_xlfn.RANK.AVG(Table2[[#This Row],[1Y Return vs Nifty Z-Score]],Table2[1Y Return vs Nifty Z-Score])</f>
        <v>224</v>
      </c>
      <c r="AT159">
        <f>_xlfn.RANK.AVG(Table2[[#This Row],[6M Return vs Nifty Z-Score]],Table2[6M Return vs Nifty Z-Score])</f>
        <v>212</v>
      </c>
      <c r="AU159">
        <f>_xlfn.RANK.AVG(Table2[[#This Row],[Sharpe Ratio Z-Score]],Table2[Sharpe Ratio Z-Score])</f>
        <v>187</v>
      </c>
      <c r="AV159">
        <f>(Table2[[#This Row],[Rank 1Y]]+Table2[[#This Row],[Rank 6M]]+Table2[[#This Row],[Rank Sharpe]])/3</f>
        <v>207.66666666666666</v>
      </c>
    </row>
    <row r="160" spans="1:48" x14ac:dyDescent="0.3">
      <c r="A160" t="s">
        <v>768</v>
      </c>
      <c r="B160" t="s">
        <v>769</v>
      </c>
      <c r="C160" t="s">
        <v>3081</v>
      </c>
      <c r="D160" t="s">
        <v>237</v>
      </c>
      <c r="E160">
        <v>20325.32403136</v>
      </c>
      <c r="F160">
        <v>467.2</v>
      </c>
      <c r="G160">
        <v>42.143317517907001</v>
      </c>
      <c r="H160">
        <f>(Table2[[#This Row],[1Y Return vs Nifty]]-AVERAGE(Table2[1Y Return vs Nifty]))/_xlfn.STDEV.P(Table2[1Y Return vs Nifty])</f>
        <v>0.11754438551635205</v>
      </c>
      <c r="I160">
        <v>-2.4382793124520901</v>
      </c>
      <c r="J160">
        <f>(Table2[[#This Row],[1M Return vs Nifty]]-AVERAGE(Table2[1M Return vs Nifty]))/_xlfn.STDEV.P(Table2[1M Return vs Nifty])</f>
        <v>-0.20030014637485424</v>
      </c>
      <c r="K160">
        <v>39.323739459877103</v>
      </c>
      <c r="L160">
        <f>(Table2[[#This Row],[6M Return vs Nifty]]-AVERAGE(Table2[6M Return vs Nifty]))/_xlfn.STDEV.P(Table2[6M Return vs Nifty])</f>
        <v>1.2330426478340983</v>
      </c>
      <c r="M160">
        <v>5.4019987070583504</v>
      </c>
      <c r="N160">
        <f>(Table2[[#This Row],[1W Return vs Nifty]]-AVERAGE(Table2[1W Return vs Nifty]))/_xlfn.STDEV.P(Table2[1W Return vs Nifty])</f>
        <v>1.1493927275902034</v>
      </c>
      <c r="O160">
        <v>458.13</v>
      </c>
      <c r="P160">
        <v>434.54933643366002</v>
      </c>
      <c r="Q160">
        <v>362.64370797565999</v>
      </c>
      <c r="R160">
        <v>59.082182127417902</v>
      </c>
      <c r="S160" s="1">
        <f>(Table2[[#This Row],[Close Price]]-Table2[[#This Row],[20D EMA]])/Table2[[#This Row],[20D EMA]]</f>
        <v>1.979787396590486E-2</v>
      </c>
      <c r="T160" s="1">
        <f>(Table2[[#This Row],[Close Price]]-Table2[[#This Row],[50D EMA]])/Table2[[#This Row],[50D EMA]]</f>
        <v>7.513683908553051E-2</v>
      </c>
      <c r="U160" s="1">
        <f>(Table2[[#This Row],[Close Price]]-Table2[[#This Row],[200D EMA]])/Table2[[#This Row],[200D EMA]]</f>
        <v>0.28831685129184048</v>
      </c>
      <c r="V160">
        <v>0.67758116825424997</v>
      </c>
      <c r="W160">
        <v>468.8</v>
      </c>
      <c r="X160">
        <v>473.8</v>
      </c>
      <c r="Y160">
        <v>441.55</v>
      </c>
      <c r="Z160">
        <v>480</v>
      </c>
      <c r="AA160">
        <v>441.55</v>
      </c>
      <c r="AB160">
        <v>480</v>
      </c>
      <c r="AC160" s="1">
        <f>(Table2[[#This Row],[Close Price]]/Table2[[#This Row],[Day Low]])-1</f>
        <v>-3.4129692832765013E-3</v>
      </c>
      <c r="AD160" s="1">
        <f>(Table2[[#This Row],[Day High]]/Table2[[#This Row],[Close Price]])-1</f>
        <v>1.4126712328767166E-2</v>
      </c>
      <c r="AE160" s="1">
        <f>(Table2[[#This Row],[Close Price]]/Table2[[#This Row],[Current Week Low]])-1</f>
        <v>5.809081644207903E-2</v>
      </c>
      <c r="AF160" s="1">
        <f>(Table2[[#This Row],[Current Week High]]/Table2[[#This Row],[Close Price]])-1</f>
        <v>2.7397260273972712E-2</v>
      </c>
      <c r="AG160" s="1">
        <f>(Table2[[#This Row],[Close Price]]/Table2[[#This Row],[Current Month Low]])-1</f>
        <v>5.809081644207903E-2</v>
      </c>
      <c r="AH160" s="1">
        <f>(Table2[[#This Row],[Current Month High]]/Table2[[#This Row],[Close Price]])-1</f>
        <v>2.7397260273972712E-2</v>
      </c>
      <c r="AI160">
        <v>12.9173801369862</v>
      </c>
      <c r="AJ160">
        <v>66.263345195729499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0.19</v>
      </c>
      <c r="AM160" t="s">
        <v>3114</v>
      </c>
      <c r="AN160">
        <v>2.73</v>
      </c>
      <c r="AO160" t="s">
        <v>3114</v>
      </c>
      <c r="AP160">
        <v>8.0352524872705999E-2</v>
      </c>
      <c r="AQ160">
        <f>(Table2[[#This Row],[Sharpe Ratio]]-AVERAGE(Table2[Sharpe Ratio]))/_xlfn.STDEV.P(Table2[Sharpe Ratio])</f>
        <v>0.23510994874263133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2.534789563308431</v>
      </c>
      <c r="AS160">
        <f>_xlfn.RANK.AVG(Table2[[#This Row],[1Y Return vs Nifty Z-Score]],Table2[1Y Return vs Nifty Z-Score])</f>
        <v>268</v>
      </c>
      <c r="AT160">
        <f>_xlfn.RANK.AVG(Table2[[#This Row],[6M Return vs Nifty Z-Score]],Table2[6M Return vs Nifty Z-Score])</f>
        <v>82</v>
      </c>
      <c r="AU160">
        <f>_xlfn.RANK.AVG(Table2[[#This Row],[Sharpe Ratio Z-Score]],Table2[Sharpe Ratio Z-Score])</f>
        <v>273</v>
      </c>
      <c r="AV160">
        <f>(Table2[[#This Row],[Rank 1Y]]+Table2[[#This Row],[Rank 6M]]+Table2[[#This Row],[Rank Sharpe]])/3</f>
        <v>207.66666666666666</v>
      </c>
    </row>
    <row r="161" spans="1:48" x14ac:dyDescent="0.3">
      <c r="A161" t="s">
        <v>937</v>
      </c>
      <c r="B161" t="s">
        <v>938</v>
      </c>
      <c r="C161" t="s">
        <v>3080</v>
      </c>
      <c r="D161" t="s">
        <v>939</v>
      </c>
      <c r="E161">
        <v>15479.18571374</v>
      </c>
      <c r="F161">
        <v>1300.5999999999999</v>
      </c>
      <c r="G161">
        <v>49.424466889493203</v>
      </c>
      <c r="H161">
        <f>(Table2[[#This Row],[1Y Return vs Nifty]]-AVERAGE(Table2[1Y Return vs Nifty]))/_xlfn.STDEV.P(Table2[1Y Return vs Nifty])</f>
        <v>0.22836769813526397</v>
      </c>
      <c r="I161">
        <v>-11.870593693171299</v>
      </c>
      <c r="J161">
        <f>(Table2[[#This Row],[1M Return vs Nifty]]-AVERAGE(Table2[1M Return vs Nifty]))/_xlfn.STDEV.P(Table2[1M Return vs Nifty])</f>
        <v>-1.1166370595196764</v>
      </c>
      <c r="K161">
        <v>2.5480876080887001</v>
      </c>
      <c r="L161">
        <f>(Table2[[#This Row],[6M Return vs Nifty]]-AVERAGE(Table2[6M Return vs Nifty]))/_xlfn.STDEV.P(Table2[6M Return vs Nifty])</f>
        <v>-6.1578615363758457E-2</v>
      </c>
      <c r="M161">
        <v>-1.6917865719726</v>
      </c>
      <c r="N161">
        <f>(Table2[[#This Row],[1W Return vs Nifty]]-AVERAGE(Table2[1W Return vs Nifty]))/_xlfn.STDEV.P(Table2[1W Return vs Nifty])</f>
        <v>-0.29755461063768746</v>
      </c>
      <c r="O161">
        <v>1369.38</v>
      </c>
      <c r="P161">
        <v>1404.7674424107799</v>
      </c>
      <c r="Q161">
        <v>1210.27501527563</v>
      </c>
      <c r="R161">
        <v>35.173560953036201</v>
      </c>
      <c r="S161" s="1">
        <f>(Table2[[#This Row],[Close Price]]-Table2[[#This Row],[20D EMA]])/Table2[[#This Row],[20D EMA]]</f>
        <v>-5.0227110079014002E-2</v>
      </c>
      <c r="T161" s="1">
        <f>(Table2[[#This Row],[Close Price]]-Table2[[#This Row],[50D EMA]])/Table2[[#This Row],[50D EMA]]</f>
        <v>-7.4152802283069683E-2</v>
      </c>
      <c r="U161" s="1">
        <f>(Table2[[#This Row],[Close Price]]-Table2[[#This Row],[200D EMA]])/Table2[[#This Row],[200D EMA]]</f>
        <v>7.4631784994585809E-2</v>
      </c>
      <c r="V161">
        <v>0.69386595022686803</v>
      </c>
      <c r="W161">
        <v>1300</v>
      </c>
      <c r="X161">
        <v>1327.5</v>
      </c>
      <c r="Y161">
        <v>1261.6500000000001</v>
      </c>
      <c r="Z161">
        <v>1337.75</v>
      </c>
      <c r="AA161">
        <v>1261.6500000000001</v>
      </c>
      <c r="AB161">
        <v>1392.1</v>
      </c>
      <c r="AC161" s="1">
        <f>(Table2[[#This Row],[Close Price]]/Table2[[#This Row],[Day Low]])-1</f>
        <v>4.6153846153829114E-4</v>
      </c>
      <c r="AD161" s="1">
        <f>(Table2[[#This Row],[Day High]]/Table2[[#This Row],[Close Price]])-1</f>
        <v>2.0682761802245153E-2</v>
      </c>
      <c r="AE161" s="1">
        <f>(Table2[[#This Row],[Close Price]]/Table2[[#This Row],[Current Week Low]])-1</f>
        <v>3.0872270439503691E-2</v>
      </c>
      <c r="AF161" s="1">
        <f>(Table2[[#This Row],[Current Week High]]/Table2[[#This Row],[Close Price]])-1</f>
        <v>2.8563739812394351E-2</v>
      </c>
      <c r="AG161" s="1">
        <f>(Table2[[#This Row],[Close Price]]/Table2[[#This Row],[Current Month Low]])-1</f>
        <v>3.0872270439503691E-2</v>
      </c>
      <c r="AH161" s="1">
        <f>(Table2[[#This Row],[Current Month High]]/Table2[[#This Row],[Close Price]])-1</f>
        <v>7.035214516377053E-2</v>
      </c>
      <c r="AI161">
        <v>30.324465631247101</v>
      </c>
      <c r="AJ161">
        <v>101.846822379141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-0.21</v>
      </c>
      <c r="AM161" t="s">
        <v>3113</v>
      </c>
      <c r="AN161">
        <v>-6.08</v>
      </c>
      <c r="AO161" t="s">
        <v>3113</v>
      </c>
      <c r="AP161">
        <v>0.186677876013426</v>
      </c>
      <c r="AQ161">
        <f>(Table2[[#This Row],[Sharpe Ratio]]-AVERAGE(Table2[Sharpe Ratio]))/_xlfn.STDEV.P(Table2[Sharpe Ratio])</f>
        <v>1.4748578050866561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233</v>
      </c>
      <c r="AT161">
        <f>_xlfn.RANK.AVG(Table2[[#This Row],[6M Return vs Nifty Z-Score]],Table2[6M Return vs Nifty Z-Score])</f>
        <v>342</v>
      </c>
      <c r="AU161">
        <f>_xlfn.RANK.AVG(Table2[[#This Row],[Sharpe Ratio Z-Score]],Table2[Sharpe Ratio Z-Score])</f>
        <v>52</v>
      </c>
      <c r="AV161">
        <f>(Table2[[#This Row],[Rank 1Y]]+Table2[[#This Row],[Rank 6M]]+Table2[[#This Row],[Rank Sharpe]])/3</f>
        <v>209</v>
      </c>
    </row>
    <row r="162" spans="1:48" x14ac:dyDescent="0.3">
      <c r="A162" t="s">
        <v>927</v>
      </c>
      <c r="B162" t="s">
        <v>928</v>
      </c>
      <c r="C162" t="s">
        <v>3071</v>
      </c>
      <c r="D162" t="s">
        <v>219</v>
      </c>
      <c r="E162">
        <v>15591.577633499999</v>
      </c>
      <c r="F162">
        <v>2234.65</v>
      </c>
      <c r="G162">
        <v>95.019662075017195</v>
      </c>
      <c r="H162">
        <f>(Table2[[#This Row],[1Y Return vs Nifty]]-AVERAGE(Table2[1Y Return vs Nifty]))/_xlfn.STDEV.P(Table2[1Y Return vs Nifty])</f>
        <v>0.9223529897547974</v>
      </c>
      <c r="I162">
        <v>4.8130750381892398</v>
      </c>
      <c r="J162">
        <f>(Table2[[#This Row],[1M Return vs Nifty]]-AVERAGE(Table2[1M Return vs Nifty]))/_xlfn.STDEV.P(Table2[1M Return vs Nifty])</f>
        <v>0.50415937369463037</v>
      </c>
      <c r="K162">
        <v>17.289573041782699</v>
      </c>
      <c r="L162">
        <f>(Table2[[#This Row],[6M Return vs Nifty]]-AVERAGE(Table2[6M Return vs Nifty]))/_xlfn.STDEV.P(Table2[6M Return vs Nifty])</f>
        <v>0.45736909956719102</v>
      </c>
      <c r="M162">
        <v>-2.8154549999132401</v>
      </c>
      <c r="N162">
        <f>(Table2[[#This Row],[1W Return vs Nifty]]-AVERAGE(Table2[1W Return vs Nifty]))/_xlfn.STDEV.P(Table2[1W Return vs Nifty])</f>
        <v>-0.52675368798578748</v>
      </c>
      <c r="O162">
        <v>2174.6</v>
      </c>
      <c r="P162">
        <v>2020.5578529363399</v>
      </c>
      <c r="Q162">
        <v>1668.1225639162201</v>
      </c>
      <c r="R162">
        <v>56.278344241159999</v>
      </c>
      <c r="S162" s="1">
        <f>(Table2[[#This Row],[Close Price]]-Table2[[#This Row],[20D EMA]])/Table2[[#This Row],[20D EMA]]</f>
        <v>2.7614273889451018E-2</v>
      </c>
      <c r="T162" s="1">
        <f>(Table2[[#This Row],[Close Price]]-Table2[[#This Row],[50D EMA]])/Table2[[#This Row],[50D EMA]]</f>
        <v>0.10595694983567758</v>
      </c>
      <c r="U162" s="1">
        <f>(Table2[[#This Row],[Close Price]]-Table2[[#This Row],[200D EMA]])/Table2[[#This Row],[200D EMA]]</f>
        <v>0.33961979073872972</v>
      </c>
      <c r="V162">
        <v>0.31297402978850603</v>
      </c>
      <c r="W162">
        <v>2266.25</v>
      </c>
      <c r="X162">
        <v>2399</v>
      </c>
      <c r="Y162">
        <v>2070</v>
      </c>
      <c r="Z162">
        <v>2290</v>
      </c>
      <c r="AA162">
        <v>2070</v>
      </c>
      <c r="AB162">
        <v>2313.25</v>
      </c>
      <c r="AC162" s="1">
        <f>(Table2[[#This Row],[Close Price]]/Table2[[#This Row],[Day Low]])-1</f>
        <v>-1.3943739658025311E-2</v>
      </c>
      <c r="AD162" s="1">
        <f>(Table2[[#This Row],[Day High]]/Table2[[#This Row],[Close Price]])-1</f>
        <v>7.3546192916116526E-2</v>
      </c>
      <c r="AE162" s="1">
        <f>(Table2[[#This Row],[Close Price]]/Table2[[#This Row],[Current Week Low]])-1</f>
        <v>7.9541062801932405E-2</v>
      </c>
      <c r="AF162" s="1">
        <f>(Table2[[#This Row],[Current Week High]]/Table2[[#This Row],[Close Price]])-1</f>
        <v>2.4768979482245435E-2</v>
      </c>
      <c r="AG162" s="1">
        <f>(Table2[[#This Row],[Close Price]]/Table2[[#This Row],[Current Month Low]])-1</f>
        <v>7.9541062801932405E-2</v>
      </c>
      <c r="AH162" s="1">
        <f>(Table2[[#This Row],[Current Month High]]/Table2[[#This Row],[Close Price]])-1</f>
        <v>3.5173293356901558E-2</v>
      </c>
      <c r="AI162">
        <v>7.7573669254693103</v>
      </c>
      <c r="AJ162">
        <v>130.36441420545299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0.27</v>
      </c>
      <c r="AM162" t="s">
        <v>3114</v>
      </c>
      <c r="AN162">
        <v>3.81</v>
      </c>
      <c r="AO162" t="s">
        <v>3114</v>
      </c>
      <c r="AP162">
        <v>6.2785825859091995E-2</v>
      </c>
      <c r="AQ162">
        <f>(Table2[[#This Row],[Sharpe Ratio]]-AVERAGE(Table2[Sharpe Ratio]))/_xlfn.STDEV.P(Table2[Sharpe Ratio])</f>
        <v>3.0283186248845313E-2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1.3874109612796768</v>
      </c>
      <c r="AS162">
        <f>_xlfn.RANK.AVG(Table2[[#This Row],[1Y Return vs Nifty Z-Score]],Table2[1Y Return vs Nifty Z-Score])</f>
        <v>104</v>
      </c>
      <c r="AT162">
        <f>_xlfn.RANK.AVG(Table2[[#This Row],[6M Return vs Nifty Z-Score]],Table2[6M Return vs Nifty Z-Score])</f>
        <v>192</v>
      </c>
      <c r="AU162">
        <f>_xlfn.RANK.AVG(Table2[[#This Row],[Sharpe Ratio Z-Score]],Table2[Sharpe Ratio Z-Score])</f>
        <v>335</v>
      </c>
      <c r="AV162">
        <f>(Table2[[#This Row],[Rank 1Y]]+Table2[[#This Row],[Rank 6M]]+Table2[[#This Row],[Rank Sharpe]])/3</f>
        <v>210.33333333333334</v>
      </c>
    </row>
    <row r="163" spans="1:48" x14ac:dyDescent="0.3">
      <c r="A163" t="s">
        <v>291</v>
      </c>
      <c r="B163" t="s">
        <v>292</v>
      </c>
      <c r="C163" t="s">
        <v>3073</v>
      </c>
      <c r="D163" t="s">
        <v>51</v>
      </c>
      <c r="E163">
        <v>93519.816446519995</v>
      </c>
      <c r="F163">
        <v>2050.8000000000002</v>
      </c>
      <c r="G163">
        <v>66.011374379959307</v>
      </c>
      <c r="H163">
        <f>(Table2[[#This Row],[1Y Return vs Nifty]]-AVERAGE(Table2[1Y Return vs Nifty]))/_xlfn.STDEV.P(Table2[1Y Return vs Nifty])</f>
        <v>0.4808300417001839</v>
      </c>
      <c r="I163">
        <v>13.0686199119568</v>
      </c>
      <c r="J163">
        <f>(Table2[[#This Row],[1M Return vs Nifty]]-AVERAGE(Table2[1M Return vs Nifty]))/_xlfn.STDEV.P(Table2[1M Return vs Nifty])</f>
        <v>1.3061746798659573</v>
      </c>
      <c r="K163">
        <v>16.617950129269101</v>
      </c>
      <c r="L163">
        <f>(Table2[[#This Row],[6M Return vs Nifty]]-AVERAGE(Table2[6M Return vs Nifty]))/_xlfn.STDEV.P(Table2[6M Return vs Nifty])</f>
        <v>0.43372581223960843</v>
      </c>
      <c r="M163">
        <v>6.9186013033032596</v>
      </c>
      <c r="N163">
        <f>(Table2[[#This Row],[1W Return vs Nifty]]-AVERAGE(Table2[1W Return vs Nifty]))/_xlfn.STDEV.P(Table2[1W Return vs Nifty])</f>
        <v>1.4587401357042891</v>
      </c>
      <c r="O163">
        <v>1877.68</v>
      </c>
      <c r="P163">
        <v>1774.3886115740499</v>
      </c>
      <c r="Q163">
        <v>1529.70229893136</v>
      </c>
      <c r="R163">
        <v>80.403686844870094</v>
      </c>
      <c r="S163" s="1">
        <f>(Table2[[#This Row],[Close Price]]-Table2[[#This Row],[20D EMA]])/Table2[[#This Row],[20D EMA]]</f>
        <v>9.2198883728856942E-2</v>
      </c>
      <c r="T163" s="1">
        <f>(Table2[[#This Row],[Close Price]]-Table2[[#This Row],[50D EMA]])/Table2[[#This Row],[50D EMA]]</f>
        <v>0.15577838283167703</v>
      </c>
      <c r="U163" s="1">
        <f>(Table2[[#This Row],[Close Price]]-Table2[[#This Row],[200D EMA]])/Table2[[#This Row],[200D EMA]]</f>
        <v>0.34065301557870153</v>
      </c>
      <c r="V163">
        <v>1.4367553773939901</v>
      </c>
      <c r="W163">
        <v>2051.1</v>
      </c>
      <c r="X163">
        <v>2110.6999999999998</v>
      </c>
      <c r="Y163">
        <v>1900.05</v>
      </c>
      <c r="Z163">
        <v>2066.9</v>
      </c>
      <c r="AA163">
        <v>1900.05</v>
      </c>
      <c r="AB163">
        <v>2066.9</v>
      </c>
      <c r="AC163" s="1">
        <f>(Table2[[#This Row],[Close Price]]/Table2[[#This Row],[Day Low]])-1</f>
        <v>-1.462629808394178E-4</v>
      </c>
      <c r="AD163" s="1">
        <f>(Table2[[#This Row],[Day High]]/Table2[[#This Row],[Close Price]])-1</f>
        <v>2.9208113906767919E-2</v>
      </c>
      <c r="AE163" s="1">
        <f>(Table2[[#This Row],[Close Price]]/Table2[[#This Row],[Current Week Low]])-1</f>
        <v>7.9340017367964144E-2</v>
      </c>
      <c r="AF163" s="1">
        <f>(Table2[[#This Row],[Current Week High]]/Table2[[#This Row],[Close Price]])-1</f>
        <v>7.8505948897991118E-3</v>
      </c>
      <c r="AG163" s="1">
        <f>(Table2[[#This Row],[Close Price]]/Table2[[#This Row],[Current Month Low]])-1</f>
        <v>7.9340017367964144E-2</v>
      </c>
      <c r="AH163" s="1">
        <f>(Table2[[#This Row],[Current Month High]]/Table2[[#This Row],[Close Price]])-1</f>
        <v>7.8505948897991118E-3</v>
      </c>
      <c r="AI163">
        <v>0.78505948897991096</v>
      </c>
      <c r="AJ163">
        <v>92.726247533126596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0.06</v>
      </c>
      <c r="AM163" t="s">
        <v>3114</v>
      </c>
      <c r="AN163">
        <v>13.93</v>
      </c>
      <c r="AO163" t="s">
        <v>3114</v>
      </c>
      <c r="AP163">
        <v>8.3607786231437997E-2</v>
      </c>
      <c r="AQ163">
        <f>(Table2[[#This Row],[Sharpe Ratio]]-AVERAGE(Table2[Sharpe Ratio]))/_xlfn.STDEV.P(Table2[Sharpe Ratio])</f>
        <v>0.27306612051192403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3.9525367900219628</v>
      </c>
      <c r="AS163">
        <f>_xlfn.RANK.AVG(Table2[[#This Row],[1Y Return vs Nifty Z-Score]],Table2[1Y Return vs Nifty Z-Score])</f>
        <v>172</v>
      </c>
      <c r="AT163">
        <f>_xlfn.RANK.AVG(Table2[[#This Row],[6M Return vs Nifty Z-Score]],Table2[6M Return vs Nifty Z-Score])</f>
        <v>200</v>
      </c>
      <c r="AU163">
        <f>_xlfn.RANK.AVG(Table2[[#This Row],[Sharpe Ratio Z-Score]],Table2[Sharpe Ratio Z-Score])</f>
        <v>260</v>
      </c>
      <c r="AV163">
        <f>(Table2[[#This Row],[Rank 1Y]]+Table2[[#This Row],[Rank 6M]]+Table2[[#This Row],[Rank Sharpe]])/3</f>
        <v>210.66666666666666</v>
      </c>
    </row>
    <row r="164" spans="1:48" x14ac:dyDescent="0.3">
      <c r="A164" t="s">
        <v>304</v>
      </c>
      <c r="B164" t="s">
        <v>305</v>
      </c>
      <c r="C164" t="s">
        <v>3079</v>
      </c>
      <c r="D164" t="s">
        <v>306</v>
      </c>
      <c r="E164">
        <v>87427.207382339999</v>
      </c>
      <c r="F164">
        <v>614.20000000000005</v>
      </c>
      <c r="G164">
        <v>34.805030669506998</v>
      </c>
      <c r="H164">
        <f>(Table2[[#This Row],[1Y Return vs Nifty]]-AVERAGE(Table2[1Y Return vs Nifty]))/_xlfn.STDEV.P(Table2[1Y Return vs Nifty])</f>
        <v>5.8514073910707429E-3</v>
      </c>
      <c r="I164">
        <v>1.71707038354951</v>
      </c>
      <c r="J164">
        <f>(Table2[[#This Row],[1M Return vs Nifty]]-AVERAGE(Table2[1M Return vs Nifty]))/_xlfn.STDEV.P(Table2[1M Return vs Nifty])</f>
        <v>0.2033866010956055</v>
      </c>
      <c r="K164">
        <v>5.9218040337805702</v>
      </c>
      <c r="L164">
        <f>(Table2[[#This Row],[6M Return vs Nifty]]-AVERAGE(Table2[6M Return vs Nifty]))/_xlfn.STDEV.P(Table2[6M Return vs Nifty])</f>
        <v>5.7187057051866351E-2</v>
      </c>
      <c r="M164">
        <v>0.48029171781104701</v>
      </c>
      <c r="N164">
        <f>(Table2[[#This Row],[1W Return vs Nifty]]-AVERAGE(Table2[1W Return vs Nifty]))/_xlfn.STDEV.P(Table2[1W Return vs Nifty])</f>
        <v>0.14549275775606976</v>
      </c>
      <c r="O164">
        <v>618.76</v>
      </c>
      <c r="P164">
        <v>608.41474380786406</v>
      </c>
      <c r="Q164">
        <v>540.60966295414698</v>
      </c>
      <c r="R164">
        <v>46.040802444901601</v>
      </c>
      <c r="S164" s="1">
        <f>(Table2[[#This Row],[Close Price]]-Table2[[#This Row],[20D EMA]])/Table2[[#This Row],[20D EMA]]</f>
        <v>-7.3695778654081475E-3</v>
      </c>
      <c r="T164" s="1">
        <f>(Table2[[#This Row],[Close Price]]-Table2[[#This Row],[50D EMA]])/Table2[[#This Row],[50D EMA]]</f>
        <v>9.5087376678743996E-3</v>
      </c>
      <c r="U164" s="1">
        <f>(Table2[[#This Row],[Close Price]]-Table2[[#This Row],[200D EMA]])/Table2[[#This Row],[200D EMA]]</f>
        <v>0.13612471638727403</v>
      </c>
      <c r="V164">
        <v>0.74978535912506905</v>
      </c>
      <c r="W164">
        <v>618.1</v>
      </c>
      <c r="X164">
        <v>629.4</v>
      </c>
      <c r="Y164">
        <v>595</v>
      </c>
      <c r="Z164">
        <v>624.5</v>
      </c>
      <c r="AA164">
        <v>595</v>
      </c>
      <c r="AB164">
        <v>642.35</v>
      </c>
      <c r="AC164" s="1">
        <f>(Table2[[#This Row],[Close Price]]/Table2[[#This Row],[Day Low]])-1</f>
        <v>-6.3096586312894054E-3</v>
      </c>
      <c r="AD164" s="1">
        <f>(Table2[[#This Row],[Day High]]/Table2[[#This Row],[Close Price]])-1</f>
        <v>2.4747639205470406E-2</v>
      </c>
      <c r="AE164" s="1">
        <f>(Table2[[#This Row],[Close Price]]/Table2[[#This Row],[Current Week Low]])-1</f>
        <v>3.2268907563025362E-2</v>
      </c>
      <c r="AF164" s="1">
        <f>(Table2[[#This Row],[Current Week High]]/Table2[[#This Row],[Close Price]])-1</f>
        <v>1.6769781830022756E-2</v>
      </c>
      <c r="AG164" s="1">
        <f>(Table2[[#This Row],[Close Price]]/Table2[[#This Row],[Current Month Low]])-1</f>
        <v>3.2268907563025362E-2</v>
      </c>
      <c r="AH164" s="1">
        <f>(Table2[[#This Row],[Current Month High]]/Table2[[#This Row],[Close Price]])-1</f>
        <v>4.5831976554868037E-2</v>
      </c>
      <c r="AI164">
        <v>7.9371540214913701</v>
      </c>
      <c r="AJ164">
        <v>65.285252960172201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</v>
      </c>
      <c r="AM164" t="s">
        <v>3115</v>
      </c>
      <c r="AN164">
        <v>-1.49</v>
      </c>
      <c r="AO164" t="s">
        <v>3113</v>
      </c>
      <c r="AP164">
        <v>0.20060121767955799</v>
      </c>
      <c r="AQ164">
        <f>(Table2[[#This Row],[Sharpe Ratio]]-AVERAGE(Table2[Sharpe Ratio]))/_xlfn.STDEV.P(Table2[Sharpe Ratio])</f>
        <v>1.6372032175263227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2.049121040820935</v>
      </c>
      <c r="AS164">
        <f>_xlfn.RANK.AVG(Table2[[#This Row],[1Y Return vs Nifty Z-Score]],Table2[1Y Return vs Nifty Z-Score])</f>
        <v>290</v>
      </c>
      <c r="AT164">
        <f>_xlfn.RANK.AVG(Table2[[#This Row],[6M Return vs Nifty Z-Score]],Table2[6M Return vs Nifty Z-Score])</f>
        <v>306</v>
      </c>
      <c r="AU164">
        <f>_xlfn.RANK.AVG(Table2[[#This Row],[Sharpe Ratio Z-Score]],Table2[Sharpe Ratio Z-Score])</f>
        <v>37</v>
      </c>
      <c r="AV164">
        <f>(Table2[[#This Row],[Rank 1Y]]+Table2[[#This Row],[Rank 6M]]+Table2[[#This Row],[Rank Sharpe]])/3</f>
        <v>211</v>
      </c>
    </row>
    <row r="165" spans="1:48" x14ac:dyDescent="0.3">
      <c r="A165" t="s">
        <v>451</v>
      </c>
      <c r="B165" t="s">
        <v>452</v>
      </c>
      <c r="C165" t="s">
        <v>3083</v>
      </c>
      <c r="D165" t="s">
        <v>380</v>
      </c>
      <c r="E165">
        <v>48321.655002320003</v>
      </c>
      <c r="F165">
        <v>1640.8</v>
      </c>
      <c r="G165">
        <v>32.0760628425326</v>
      </c>
      <c r="H165">
        <f>(Table2[[#This Row],[1Y Return vs Nifty]]-AVERAGE(Table2[1Y Return vs Nifty]))/_xlfn.STDEV.P(Table2[1Y Return vs Nifty])</f>
        <v>-3.5685064281374995E-2</v>
      </c>
      <c r="I165">
        <v>3.1681764760086599</v>
      </c>
      <c r="J165">
        <f>(Table2[[#This Row],[1M Return vs Nifty]]-AVERAGE(Table2[1M Return vs Nifty]))/_xlfn.STDEV.P(Table2[1M Return vs Nifty])</f>
        <v>0.34435964585837697</v>
      </c>
      <c r="K165">
        <v>41.593265158282698</v>
      </c>
      <c r="L165">
        <f>(Table2[[#This Row],[6M Return vs Nifty]]-AVERAGE(Table2[6M Return vs Nifty]))/_xlfn.STDEV.P(Table2[6M Return vs Nifty])</f>
        <v>1.3129372541451205</v>
      </c>
      <c r="M165">
        <v>2.3473798615830299</v>
      </c>
      <c r="N165">
        <f>(Table2[[#This Row],[1W Return vs Nifty]]-AVERAGE(Table2[1W Return vs Nifty]))/_xlfn.STDEV.P(Table2[1W Return vs Nifty])</f>
        <v>0.52633008417663696</v>
      </c>
      <c r="O165">
        <v>1616.67</v>
      </c>
      <c r="P165">
        <v>1534.3821199679901</v>
      </c>
      <c r="Q165">
        <v>1293.1042851468101</v>
      </c>
      <c r="R165">
        <v>56.937785977442097</v>
      </c>
      <c r="S165" s="1">
        <f>(Table2[[#This Row],[Close Price]]-Table2[[#This Row],[20D EMA]])/Table2[[#This Row],[20D EMA]]</f>
        <v>1.4925742421149574E-2</v>
      </c>
      <c r="T165" s="1">
        <f>(Table2[[#This Row],[Close Price]]-Table2[[#This Row],[50D EMA]])/Table2[[#This Row],[50D EMA]]</f>
        <v>6.9355526662569514E-2</v>
      </c>
      <c r="U165" s="1">
        <f>(Table2[[#This Row],[Close Price]]-Table2[[#This Row],[200D EMA]])/Table2[[#This Row],[200D EMA]]</f>
        <v>0.26888451213640124</v>
      </c>
      <c r="V165">
        <v>1.0819913990416601</v>
      </c>
      <c r="W165">
        <v>1639</v>
      </c>
      <c r="X165">
        <v>1683.95</v>
      </c>
      <c r="Y165">
        <v>1585.55</v>
      </c>
      <c r="Z165">
        <v>1694.25</v>
      </c>
      <c r="AA165">
        <v>1585.55</v>
      </c>
      <c r="AB165">
        <v>1694.25</v>
      </c>
      <c r="AC165" s="1">
        <f>(Table2[[#This Row],[Close Price]]/Table2[[#This Row],[Day Low]])-1</f>
        <v>1.098230628431951E-3</v>
      </c>
      <c r="AD165" s="1">
        <f>(Table2[[#This Row],[Day High]]/Table2[[#This Row],[Close Price]])-1</f>
        <v>2.6298147245246373E-2</v>
      </c>
      <c r="AE165" s="1">
        <f>(Table2[[#This Row],[Close Price]]/Table2[[#This Row],[Current Week Low]])-1</f>
        <v>3.4845952508593125E-2</v>
      </c>
      <c r="AF165" s="1">
        <f>(Table2[[#This Row],[Current Week High]]/Table2[[#This Row],[Close Price]])-1</f>
        <v>3.2575572891272664E-2</v>
      </c>
      <c r="AG165" s="1">
        <f>(Table2[[#This Row],[Close Price]]/Table2[[#This Row],[Current Month Low]])-1</f>
        <v>3.4845952508593125E-2</v>
      </c>
      <c r="AH165" s="1">
        <f>(Table2[[#This Row],[Current Month High]]/Table2[[#This Row],[Close Price]])-1</f>
        <v>3.2575572891272664E-2</v>
      </c>
      <c r="AI165">
        <v>3.26669917113604</v>
      </c>
      <c r="AJ165">
        <v>61.0127079142338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0.3</v>
      </c>
      <c r="AM165" t="s">
        <v>3114</v>
      </c>
      <c r="AN165">
        <v>3.56</v>
      </c>
      <c r="AO165" t="s">
        <v>3114</v>
      </c>
      <c r="AP165">
        <v>8.2748156514930005E-2</v>
      </c>
      <c r="AQ165">
        <f>(Table2[[#This Row],[Sharpe Ratio]]-AVERAGE(Table2[Sharpe Ratio]))/_xlfn.STDEV.P(Table2[Sharpe Ratio])</f>
        <v>0.26304288440824131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2.4109848043070006</v>
      </c>
      <c r="AS165">
        <f>_xlfn.RANK.AVG(Table2[[#This Row],[1Y Return vs Nifty Z-Score]],Table2[1Y Return vs Nifty Z-Score])</f>
        <v>301</v>
      </c>
      <c r="AT165">
        <f>_xlfn.RANK.AVG(Table2[[#This Row],[6M Return vs Nifty Z-Score]],Table2[6M Return vs Nifty Z-Score])</f>
        <v>69</v>
      </c>
      <c r="AU165">
        <f>_xlfn.RANK.AVG(Table2[[#This Row],[Sharpe Ratio Z-Score]],Table2[Sharpe Ratio Z-Score])</f>
        <v>263</v>
      </c>
      <c r="AV165">
        <f>(Table2[[#This Row],[Rank 1Y]]+Table2[[#This Row],[Rank 6M]]+Table2[[#This Row],[Rank Sharpe]])/3</f>
        <v>211</v>
      </c>
    </row>
    <row r="166" spans="1:48" x14ac:dyDescent="0.3">
      <c r="A166" t="s">
        <v>739</v>
      </c>
      <c r="B166" t="s">
        <v>740</v>
      </c>
      <c r="C166" t="s">
        <v>3069</v>
      </c>
      <c r="D166" t="s">
        <v>558</v>
      </c>
      <c r="E166">
        <v>21445.357223399998</v>
      </c>
      <c r="F166">
        <v>4213</v>
      </c>
      <c r="G166">
        <v>140.02572263580601</v>
      </c>
      <c r="H166">
        <f>(Table2[[#This Row],[1Y Return vs Nifty]]-AVERAGE(Table2[1Y Return vs Nifty]))/_xlfn.STDEV.P(Table2[1Y Return vs Nifty])</f>
        <v>1.6073713110019829</v>
      </c>
      <c r="I166">
        <v>8.3843038402324002</v>
      </c>
      <c r="J166">
        <f>(Table2[[#This Row],[1M Return vs Nifty]]-AVERAGE(Table2[1M Return vs Nifty]))/_xlfn.STDEV.P(Table2[1M Return vs Nifty])</f>
        <v>0.85109954601197724</v>
      </c>
      <c r="K166">
        <v>-2.4695150196707099</v>
      </c>
      <c r="L166">
        <f>(Table2[[#This Row],[6M Return vs Nifty]]-AVERAGE(Table2[6M Return vs Nifty]))/_xlfn.STDEV.P(Table2[6M Return vs Nifty])</f>
        <v>-0.23821437095428449</v>
      </c>
      <c r="M166">
        <v>3.1697743221502499</v>
      </c>
      <c r="N166">
        <f>(Table2[[#This Row],[1W Return vs Nifty]]-AVERAGE(Table2[1W Return vs Nifty]))/_xlfn.STDEV.P(Table2[1W Return vs Nifty])</f>
        <v>0.69407712315293602</v>
      </c>
      <c r="O166">
        <v>4121.66</v>
      </c>
      <c r="P166">
        <v>3976.35035972477</v>
      </c>
      <c r="Q166">
        <v>3423.5192064349899</v>
      </c>
      <c r="R166">
        <v>53.954507689134701</v>
      </c>
      <c r="S166" s="1">
        <f>(Table2[[#This Row],[Close Price]]-Table2[[#This Row],[20D EMA]])/Table2[[#This Row],[20D EMA]]</f>
        <v>2.2160973976504648E-2</v>
      </c>
      <c r="T166" s="1">
        <f>(Table2[[#This Row],[Close Price]]-Table2[[#This Row],[50D EMA]])/Table2[[#This Row],[50D EMA]]</f>
        <v>5.9514282914348154E-2</v>
      </c>
      <c r="U166" s="1">
        <f>(Table2[[#This Row],[Close Price]]-Table2[[#This Row],[200D EMA]])/Table2[[#This Row],[200D EMA]]</f>
        <v>0.23060504292806916</v>
      </c>
      <c r="V166">
        <v>1.1585703781277099</v>
      </c>
      <c r="W166">
        <v>4281.1499999999996</v>
      </c>
      <c r="X166">
        <v>4423</v>
      </c>
      <c r="Y166">
        <v>4130.05</v>
      </c>
      <c r="Z166">
        <v>4353.8999999999996</v>
      </c>
      <c r="AA166">
        <v>4130.05</v>
      </c>
      <c r="AB166">
        <v>4400</v>
      </c>
      <c r="AC166" s="1">
        <f>(Table2[[#This Row],[Close Price]]/Table2[[#This Row],[Day Low]])-1</f>
        <v>-1.5918619996963312E-2</v>
      </c>
      <c r="AD166" s="1">
        <f>(Table2[[#This Row],[Day High]]/Table2[[#This Row],[Close Price]])-1</f>
        <v>4.9845715642060195E-2</v>
      </c>
      <c r="AE166" s="1">
        <f>(Table2[[#This Row],[Close Price]]/Table2[[#This Row],[Current Week Low]])-1</f>
        <v>2.0084502608927135E-2</v>
      </c>
      <c r="AF166" s="1">
        <f>(Table2[[#This Row],[Current Week High]]/Table2[[#This Row],[Close Price]])-1</f>
        <v>3.3444101590315523E-2</v>
      </c>
      <c r="AG166" s="1">
        <f>(Table2[[#This Row],[Close Price]]/Table2[[#This Row],[Current Month Low]])-1</f>
        <v>2.0084502608927135E-2</v>
      </c>
      <c r="AH166" s="1">
        <f>(Table2[[#This Row],[Current Month High]]/Table2[[#This Row],[Close Price]])-1</f>
        <v>4.4386422976501416E-2</v>
      </c>
      <c r="AI166">
        <v>4.4386422976501398</v>
      </c>
      <c r="AJ166">
        <v>173.92717815344599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0.03</v>
      </c>
      <c r="AM166" t="s">
        <v>3114</v>
      </c>
      <c r="AN166">
        <v>7.57</v>
      </c>
      <c r="AO166" t="s">
        <v>3114</v>
      </c>
      <c r="AP166">
        <v>0.11283935151954901</v>
      </c>
      <c r="AQ166">
        <f>(Table2[[#This Row],[Sharpe Ratio]]-AVERAGE(Table2[Sharpe Ratio]))/_xlfn.STDEV.P(Table2[Sharpe Ratio])</f>
        <v>0.61390459425985677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3.5282382034724682</v>
      </c>
      <c r="AS166">
        <f>_xlfn.RANK.AVG(Table2[[#This Row],[1Y Return vs Nifty Z-Score]],Table2[1Y Return vs Nifty Z-Score])</f>
        <v>50</v>
      </c>
      <c r="AT166">
        <f>_xlfn.RANK.AVG(Table2[[#This Row],[6M Return vs Nifty Z-Score]],Table2[6M Return vs Nifty Z-Score])</f>
        <v>389</v>
      </c>
      <c r="AU166">
        <f>_xlfn.RANK.AVG(Table2[[#This Row],[Sharpe Ratio Z-Score]],Table2[Sharpe Ratio Z-Score])</f>
        <v>195</v>
      </c>
      <c r="AV166">
        <f>(Table2[[#This Row],[Rank 1Y]]+Table2[[#This Row],[Rank 6M]]+Table2[[#This Row],[Rank Sharpe]])/3</f>
        <v>211.33333333333334</v>
      </c>
    </row>
    <row r="167" spans="1:48" x14ac:dyDescent="0.3">
      <c r="A167" t="s">
        <v>1253</v>
      </c>
      <c r="B167" t="s">
        <v>1254</v>
      </c>
      <c r="C167" t="s">
        <v>3073</v>
      </c>
      <c r="D167" t="s">
        <v>51</v>
      </c>
      <c r="E167">
        <v>8943.1865273099993</v>
      </c>
      <c r="F167">
        <v>197.35</v>
      </c>
      <c r="G167">
        <v>48.3795053001963</v>
      </c>
      <c r="H167">
        <f>(Table2[[#This Row],[1Y Return vs Nifty]]-AVERAGE(Table2[1Y Return vs Nifty]))/_xlfn.STDEV.P(Table2[1Y Return vs Nifty])</f>
        <v>0.21246277722575413</v>
      </c>
      <c r="I167">
        <v>3.6602506221438</v>
      </c>
      <c r="J167">
        <f>(Table2[[#This Row],[1M Return vs Nifty]]-AVERAGE(Table2[1M Return vs Nifty]))/_xlfn.STDEV.P(Table2[1M Return vs Nifty])</f>
        <v>0.39216400075027436</v>
      </c>
      <c r="K167">
        <v>18.405886935667599</v>
      </c>
      <c r="L167">
        <f>(Table2[[#This Row],[6M Return vs Nifty]]-AVERAGE(Table2[6M Return vs Nifty]))/_xlfn.STDEV.P(Table2[6M Return vs Nifty])</f>
        <v>0.49666694013983353</v>
      </c>
      <c r="M167">
        <v>-2.60358270909258</v>
      </c>
      <c r="N167">
        <f>(Table2[[#This Row],[1W Return vs Nifty]]-AVERAGE(Table2[1W Return vs Nifty]))/_xlfn.STDEV.P(Table2[1W Return vs Nifty])</f>
        <v>-0.48353726189048296</v>
      </c>
      <c r="O167">
        <v>194.05</v>
      </c>
      <c r="P167">
        <v>182.28279690959499</v>
      </c>
      <c r="Q167">
        <v>156.17240113904799</v>
      </c>
      <c r="R167">
        <v>51.082387417518603</v>
      </c>
      <c r="S167" s="1">
        <f>(Table2[[#This Row],[Close Price]]-Table2[[#This Row],[20D EMA]])/Table2[[#This Row],[20D EMA]]</f>
        <v>1.7005926307652578E-2</v>
      </c>
      <c r="T167" s="1">
        <f>(Table2[[#This Row],[Close Price]]-Table2[[#This Row],[50D EMA]])/Table2[[#This Row],[50D EMA]]</f>
        <v>8.2658393144349959E-2</v>
      </c>
      <c r="U167" s="1">
        <f>(Table2[[#This Row],[Close Price]]-Table2[[#This Row],[200D EMA]])/Table2[[#This Row],[200D EMA]]</f>
        <v>0.26366757865424351</v>
      </c>
      <c r="V167">
        <v>0.960922091344798</v>
      </c>
      <c r="W167">
        <v>198</v>
      </c>
      <c r="X167">
        <v>202.14</v>
      </c>
      <c r="Y167">
        <v>187.33</v>
      </c>
      <c r="Z167">
        <v>203</v>
      </c>
      <c r="AA167">
        <v>187.33</v>
      </c>
      <c r="AB167">
        <v>216.48</v>
      </c>
      <c r="AC167" s="1">
        <f>(Table2[[#This Row],[Close Price]]/Table2[[#This Row],[Day Low]])-1</f>
        <v>-3.2828282828283317E-3</v>
      </c>
      <c r="AD167" s="1">
        <f>(Table2[[#This Row],[Day High]]/Table2[[#This Row],[Close Price]])-1</f>
        <v>2.4271598682543694E-2</v>
      </c>
      <c r="AE167" s="1">
        <f>(Table2[[#This Row],[Close Price]]/Table2[[#This Row],[Current Week Low]])-1</f>
        <v>5.3488496236587801E-2</v>
      </c>
      <c r="AF167" s="1">
        <f>(Table2[[#This Row],[Current Week High]]/Table2[[#This Row],[Close Price]])-1</f>
        <v>2.8629338738282328E-2</v>
      </c>
      <c r="AG167" s="1">
        <f>(Table2[[#This Row],[Close Price]]/Table2[[#This Row],[Current Month Low]])-1</f>
        <v>5.3488496236587801E-2</v>
      </c>
      <c r="AH167" s="1">
        <f>(Table2[[#This Row],[Current Month High]]/Table2[[#This Row],[Close Price]])-1</f>
        <v>9.693438054218384E-2</v>
      </c>
      <c r="AI167">
        <v>9.6934380542183796</v>
      </c>
      <c r="AJ167">
        <v>102.514109799897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0.04</v>
      </c>
      <c r="AM167" t="s">
        <v>3114</v>
      </c>
      <c r="AN167">
        <v>5.41</v>
      </c>
      <c r="AO167" t="s">
        <v>3114</v>
      </c>
      <c r="AP167">
        <v>0.102808692694972</v>
      </c>
      <c r="AQ167">
        <f>(Table2[[#This Row],[Sharpe Ratio]]-AVERAGE(Table2[Sharpe Ratio]))/_xlfn.STDEV.P(Table2[Sharpe Ratio])</f>
        <v>0.49694765368009391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1.1147041099054729</v>
      </c>
      <c r="AS167">
        <f>_xlfn.RANK.AVG(Table2[[#This Row],[1Y Return vs Nifty Z-Score]],Table2[1Y Return vs Nifty Z-Score])</f>
        <v>237</v>
      </c>
      <c r="AT167">
        <f>_xlfn.RANK.AVG(Table2[[#This Row],[6M Return vs Nifty Z-Score]],Table2[6M Return vs Nifty Z-Score])</f>
        <v>180</v>
      </c>
      <c r="AU167">
        <f>_xlfn.RANK.AVG(Table2[[#This Row],[Sharpe Ratio Z-Score]],Table2[Sharpe Ratio Z-Score])</f>
        <v>218</v>
      </c>
      <c r="AV167">
        <f>(Table2[[#This Row],[Rank 1Y]]+Table2[[#This Row],[Rank 6M]]+Table2[[#This Row],[Rank Sharpe]])/3</f>
        <v>211.66666666666666</v>
      </c>
    </row>
    <row r="168" spans="1:48" x14ac:dyDescent="0.3">
      <c r="A168" t="s">
        <v>1025</v>
      </c>
      <c r="B168" t="s">
        <v>1026</v>
      </c>
      <c r="C168" t="s">
        <v>3068</v>
      </c>
      <c r="D168" t="s">
        <v>21</v>
      </c>
      <c r="E168">
        <v>12778.91813484</v>
      </c>
      <c r="F168">
        <v>2267.1</v>
      </c>
      <c r="G168">
        <v>140.801555586414</v>
      </c>
      <c r="H168">
        <f>(Table2[[#This Row],[1Y Return vs Nifty]]-AVERAGE(Table2[1Y Return vs Nifty]))/_xlfn.STDEV.P(Table2[1Y Return vs Nifty])</f>
        <v>1.6191799380795719</v>
      </c>
      <c r="I168">
        <v>-13.6629885504823</v>
      </c>
      <c r="J168">
        <f>(Table2[[#This Row],[1M Return vs Nifty]]-AVERAGE(Table2[1M Return vs Nifty]))/_xlfn.STDEV.P(Table2[1M Return vs Nifty])</f>
        <v>-1.2907658580722732</v>
      </c>
      <c r="K168">
        <v>51.597986580065303</v>
      </c>
      <c r="L168">
        <f>(Table2[[#This Row],[6M Return vs Nifty]]-AVERAGE(Table2[6M Return vs Nifty]))/_xlfn.STDEV.P(Table2[6M Return vs Nifty])</f>
        <v>1.6651356363032597</v>
      </c>
      <c r="M168">
        <v>0.66142035858773496</v>
      </c>
      <c r="N168">
        <f>(Table2[[#This Row],[1W Return vs Nifty]]-AVERAGE(Table2[1W Return vs Nifty]))/_xlfn.STDEV.P(Table2[1W Return vs Nifty])</f>
        <v>0.18243828039873797</v>
      </c>
      <c r="O168">
        <v>2353.3200000000002</v>
      </c>
      <c r="P168">
        <v>2342.3214140291402</v>
      </c>
      <c r="Q168">
        <v>1737.9452184492</v>
      </c>
      <c r="R168">
        <v>42.385961424803703</v>
      </c>
      <c r="S168" s="1">
        <f>(Table2[[#This Row],[Close Price]]-Table2[[#This Row],[20D EMA]])/Table2[[#This Row],[20D EMA]]</f>
        <v>-3.6637601346183372E-2</v>
      </c>
      <c r="T168" s="1">
        <f>(Table2[[#This Row],[Close Price]]-Table2[[#This Row],[50D EMA]])/Table2[[#This Row],[50D EMA]]</f>
        <v>-3.2114044459743175E-2</v>
      </c>
      <c r="U168" s="1">
        <f>(Table2[[#This Row],[Close Price]]-Table2[[#This Row],[200D EMA]])/Table2[[#This Row],[200D EMA]]</f>
        <v>0.30447149653138916</v>
      </c>
      <c r="V168">
        <v>0.80571053393550496</v>
      </c>
      <c r="W168">
        <v>2235.65</v>
      </c>
      <c r="X168">
        <v>2299</v>
      </c>
      <c r="Y168">
        <v>2108</v>
      </c>
      <c r="Z168">
        <v>2335</v>
      </c>
      <c r="AA168">
        <v>2108</v>
      </c>
      <c r="AB168">
        <v>2421</v>
      </c>
      <c r="AC168" s="1">
        <f>(Table2[[#This Row],[Close Price]]/Table2[[#This Row],[Day Low]])-1</f>
        <v>1.4067497148480212E-2</v>
      </c>
      <c r="AD168" s="1">
        <f>(Table2[[#This Row],[Day High]]/Table2[[#This Row],[Close Price]])-1</f>
        <v>1.407083939835041E-2</v>
      </c>
      <c r="AE168" s="1">
        <f>(Table2[[#This Row],[Close Price]]/Table2[[#This Row],[Current Week Low]])-1</f>
        <v>7.5474383301707748E-2</v>
      </c>
      <c r="AF168" s="1">
        <f>(Table2[[#This Row],[Current Week High]]/Table2[[#This Row],[Close Price]])-1</f>
        <v>2.9950156587711163E-2</v>
      </c>
      <c r="AG168" s="1">
        <f>(Table2[[#This Row],[Close Price]]/Table2[[#This Row],[Current Month Low]])-1</f>
        <v>7.5474383301707748E-2</v>
      </c>
      <c r="AH168" s="1">
        <f>(Table2[[#This Row],[Current Month High]]/Table2[[#This Row],[Close Price]])-1</f>
        <v>6.7884080984517814E-2</v>
      </c>
      <c r="AI168">
        <v>22.268536897357802</v>
      </c>
      <c r="AJ168">
        <v>206.945572705117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0.01</v>
      </c>
      <c r="AM168" t="s">
        <v>3114</v>
      </c>
      <c r="AN168">
        <v>-5.13</v>
      </c>
      <c r="AO168" t="s">
        <v>3113</v>
      </c>
      <c r="AQ168">
        <f>(Table2[[#This Row],[Sharpe Ratio]]-AVERAGE(Table2[Sharpe Ratio]))/_xlfn.STDEV.P(Table2[Sharpe Ratio])</f>
        <v>-0.70179615496659375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1.4741918417427025</v>
      </c>
      <c r="AS168">
        <f>_xlfn.RANK.AVG(Table2[[#This Row],[1Y Return vs Nifty Z-Score]],Table2[1Y Return vs Nifty Z-Score])</f>
        <v>48</v>
      </c>
      <c r="AT168">
        <f>_xlfn.RANK.AVG(Table2[[#This Row],[6M Return vs Nifty Z-Score]],Table2[6M Return vs Nifty Z-Score])</f>
        <v>46</v>
      </c>
      <c r="AU168">
        <f>_xlfn.RANK.AVG(Table2[[#This Row],[Sharpe Ratio Z-Score]],Table2[Sharpe Ratio Z-Score])</f>
        <v>545.5</v>
      </c>
      <c r="AV168">
        <f>(Table2[[#This Row],[Rank 1Y]]+Table2[[#This Row],[Rank 6M]]+Table2[[#This Row],[Rank Sharpe]])/3</f>
        <v>213.16666666666666</v>
      </c>
    </row>
    <row r="169" spans="1:48" x14ac:dyDescent="0.3">
      <c r="A169" t="s">
        <v>252</v>
      </c>
      <c r="B169" t="s">
        <v>253</v>
      </c>
      <c r="C169" t="s">
        <v>3077</v>
      </c>
      <c r="D169" t="s">
        <v>46</v>
      </c>
      <c r="E169">
        <v>104206.533670288</v>
      </c>
      <c r="F169">
        <v>98.69</v>
      </c>
      <c r="G169">
        <v>66.194993909058894</v>
      </c>
      <c r="H169">
        <f>(Table2[[#This Row],[1Y Return vs Nifty]]-AVERAGE(Table2[1Y Return vs Nifty]))/_xlfn.STDEV.P(Table2[1Y Return vs Nifty])</f>
        <v>0.48362483733447648</v>
      </c>
      <c r="I169">
        <v>1.5021467242039099</v>
      </c>
      <c r="J169">
        <f>(Table2[[#This Row],[1M Return vs Nifty]]-AVERAGE(Table2[1M Return vs Nifty]))/_xlfn.STDEV.P(Table2[1M Return vs Nifty])</f>
        <v>0.18250705079466231</v>
      </c>
      <c r="K169">
        <v>-1.5732921119711401</v>
      </c>
      <c r="L169">
        <f>(Table2[[#This Row],[6M Return vs Nifty]]-AVERAGE(Table2[6M Return vs Nifty]))/_xlfn.STDEV.P(Table2[6M Return vs Nifty])</f>
        <v>-0.20666444119236108</v>
      </c>
      <c r="M169">
        <v>-1.2719461181709</v>
      </c>
      <c r="N169">
        <f>(Table2[[#This Row],[1W Return vs Nifty]]-AVERAGE(Table2[1W Return vs Nifty]))/_xlfn.STDEV.P(Table2[1W Return vs Nifty])</f>
        <v>-0.21191809878773399</v>
      </c>
      <c r="O169">
        <v>96.59</v>
      </c>
      <c r="P169">
        <v>94.189926768715495</v>
      </c>
      <c r="Q169">
        <v>81.640151893899699</v>
      </c>
      <c r="R169">
        <v>56.511651229004997</v>
      </c>
      <c r="S169" s="1">
        <f>(Table2[[#This Row],[Close Price]]-Table2[[#This Row],[20D EMA]])/Table2[[#This Row],[20D EMA]]</f>
        <v>2.1741381095351425E-2</v>
      </c>
      <c r="T169" s="1">
        <f>(Table2[[#This Row],[Close Price]]-Table2[[#This Row],[50D EMA]])/Table2[[#This Row],[50D EMA]]</f>
        <v>4.7776587005258934E-2</v>
      </c>
      <c r="U169" s="1">
        <f>(Table2[[#This Row],[Close Price]]-Table2[[#This Row],[200D EMA]])/Table2[[#This Row],[200D EMA]]</f>
        <v>0.20884145497742876</v>
      </c>
      <c r="V169">
        <v>0.69696346869381898</v>
      </c>
      <c r="W169">
        <v>99.01</v>
      </c>
      <c r="X169">
        <v>100.49</v>
      </c>
      <c r="Y169">
        <v>90.1</v>
      </c>
      <c r="Z169">
        <v>100.2</v>
      </c>
      <c r="AA169">
        <v>90.1</v>
      </c>
      <c r="AB169">
        <v>102.53</v>
      </c>
      <c r="AC169" s="1">
        <f>(Table2[[#This Row],[Close Price]]/Table2[[#This Row],[Day Low]])-1</f>
        <v>-3.2319967680033423E-3</v>
      </c>
      <c r="AD169" s="1">
        <f>(Table2[[#This Row],[Day High]]/Table2[[#This Row],[Close Price]])-1</f>
        <v>1.8238929982774321E-2</v>
      </c>
      <c r="AE169" s="1">
        <f>(Table2[[#This Row],[Close Price]]/Table2[[#This Row],[Current Week Low]])-1</f>
        <v>9.5338512763595951E-2</v>
      </c>
      <c r="AF169" s="1">
        <f>(Table2[[#This Row],[Current Week High]]/Table2[[#This Row],[Close Price]])-1</f>
        <v>1.5300435707771953E-2</v>
      </c>
      <c r="AG169" s="1">
        <f>(Table2[[#This Row],[Close Price]]/Table2[[#This Row],[Current Month Low]])-1</f>
        <v>9.5338512763595951E-2</v>
      </c>
      <c r="AH169" s="1">
        <f>(Table2[[#This Row],[Current Month High]]/Table2[[#This Row],[Close Price]])-1</f>
        <v>3.8909717296585322E-2</v>
      </c>
      <c r="AI169">
        <v>5.1271658729354401</v>
      </c>
      <c r="AJ169">
        <v>92.003891050583604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</v>
      </c>
      <c r="AM169" t="s">
        <v>3114</v>
      </c>
      <c r="AN169">
        <v>4.84</v>
      </c>
      <c r="AO169" t="s">
        <v>3114</v>
      </c>
      <c r="AP169">
        <v>0.16278357446068301</v>
      </c>
      <c r="AQ169">
        <f>(Table2[[#This Row],[Sharpe Ratio]]-AVERAGE(Table2[Sharpe Ratio]))/_xlfn.STDEV.P(Table2[Sharpe Ratio])</f>
        <v>1.1962515384621955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1.4438008866112391</v>
      </c>
      <c r="AS169">
        <f>_xlfn.RANK.AVG(Table2[[#This Row],[1Y Return vs Nifty Z-Score]],Table2[1Y Return vs Nifty Z-Score])</f>
        <v>171</v>
      </c>
      <c r="AT169">
        <f>_xlfn.RANK.AVG(Table2[[#This Row],[6M Return vs Nifty Z-Score]],Table2[6M Return vs Nifty Z-Score])</f>
        <v>384</v>
      </c>
      <c r="AU169">
        <f>_xlfn.RANK.AVG(Table2[[#This Row],[Sharpe Ratio Z-Score]],Table2[Sharpe Ratio Z-Score])</f>
        <v>85</v>
      </c>
      <c r="AV169">
        <f>(Table2[[#This Row],[Rank 1Y]]+Table2[[#This Row],[Rank 6M]]+Table2[[#This Row],[Rank Sharpe]])/3</f>
        <v>213.33333333333334</v>
      </c>
    </row>
    <row r="170" spans="1:48" x14ac:dyDescent="0.3">
      <c r="A170" t="s">
        <v>1179</v>
      </c>
      <c r="B170" t="s">
        <v>1180</v>
      </c>
      <c r="C170" t="s">
        <v>3076</v>
      </c>
      <c r="D170" t="s">
        <v>133</v>
      </c>
      <c r="E170">
        <v>10007.628068</v>
      </c>
      <c r="F170">
        <v>284</v>
      </c>
      <c r="G170">
        <v>35.518713504925699</v>
      </c>
      <c r="H170">
        <f>(Table2[[#This Row],[1Y Return vs Nifty]]-AVERAGE(Table2[1Y Return vs Nifty]))/_xlfn.STDEV.P(Table2[1Y Return vs Nifty])</f>
        <v>1.671407370155846E-2</v>
      </c>
      <c r="I170">
        <v>14.5676144578725</v>
      </c>
      <c r="J170">
        <f>(Table2[[#This Row],[1M Return vs Nifty]]-AVERAGE(Table2[1M Return vs Nifty]))/_xlfn.STDEV.P(Table2[1M Return vs Nifty])</f>
        <v>1.451800024779512</v>
      </c>
      <c r="K170">
        <v>13.788772334951799</v>
      </c>
      <c r="L170">
        <f>(Table2[[#This Row],[6M Return vs Nifty]]-AVERAGE(Table2[6M Return vs Nifty]))/_xlfn.STDEV.P(Table2[6M Return vs Nifty])</f>
        <v>0.33412965158821606</v>
      </c>
      <c r="M170">
        <v>7.4763905249129197</v>
      </c>
      <c r="N170">
        <f>(Table2[[#This Row],[1W Return vs Nifty]]-AVERAGE(Table2[1W Return vs Nifty]))/_xlfn.STDEV.P(Table2[1W Return vs Nifty])</f>
        <v>1.5725146013462146</v>
      </c>
      <c r="O170">
        <v>266.36</v>
      </c>
      <c r="P170">
        <v>256.59328364654101</v>
      </c>
      <c r="Q170">
        <v>231.19702929887899</v>
      </c>
      <c r="R170">
        <v>64.723953593340994</v>
      </c>
      <c r="S170" s="1">
        <f>(Table2[[#This Row],[Close Price]]-Table2[[#This Row],[20D EMA]])/Table2[[#This Row],[20D EMA]]</f>
        <v>6.6226160084096652E-2</v>
      </c>
      <c r="T170" s="1">
        <f>(Table2[[#This Row],[Close Price]]-Table2[[#This Row],[50D EMA]])/Table2[[#This Row],[50D EMA]]</f>
        <v>0.10680995217011185</v>
      </c>
      <c r="U170" s="1">
        <f>(Table2[[#This Row],[Close Price]]-Table2[[#This Row],[200D EMA]])/Table2[[#This Row],[200D EMA]]</f>
        <v>0.22838948606411458</v>
      </c>
      <c r="V170">
        <v>1.1116474437984301</v>
      </c>
      <c r="W170">
        <v>278.5</v>
      </c>
      <c r="X170">
        <v>290.7</v>
      </c>
      <c r="Y170">
        <v>245</v>
      </c>
      <c r="Z170">
        <v>291</v>
      </c>
      <c r="AA170">
        <v>245</v>
      </c>
      <c r="AB170">
        <v>291</v>
      </c>
      <c r="AC170" s="1">
        <f>(Table2[[#This Row],[Close Price]]/Table2[[#This Row],[Day Low]])-1</f>
        <v>1.9748653500897717E-2</v>
      </c>
      <c r="AD170" s="1">
        <f>(Table2[[#This Row],[Day High]]/Table2[[#This Row],[Close Price]])-1</f>
        <v>2.3591549295774561E-2</v>
      </c>
      <c r="AE170" s="1">
        <f>(Table2[[#This Row],[Close Price]]/Table2[[#This Row],[Current Week Low]])-1</f>
        <v>0.15918367346938767</v>
      </c>
      <c r="AF170" s="1">
        <f>(Table2[[#This Row],[Current Week High]]/Table2[[#This Row],[Close Price]])-1</f>
        <v>2.464788732394374E-2</v>
      </c>
      <c r="AG170" s="1">
        <f>(Table2[[#This Row],[Close Price]]/Table2[[#This Row],[Current Month Low]])-1</f>
        <v>0.15918367346938767</v>
      </c>
      <c r="AH170" s="1">
        <f>(Table2[[#This Row],[Current Month High]]/Table2[[#This Row],[Close Price]])-1</f>
        <v>2.464788732394374E-2</v>
      </c>
      <c r="AI170">
        <v>5.28169014084507</v>
      </c>
      <c r="AJ170">
        <v>64.019636153624006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0.18</v>
      </c>
      <c r="AM170" t="s">
        <v>3114</v>
      </c>
      <c r="AN170">
        <v>5.36</v>
      </c>
      <c r="AO170" t="s">
        <v>3114</v>
      </c>
      <c r="AP170">
        <v>0.135286225553712</v>
      </c>
      <c r="AQ170">
        <f>(Table2[[#This Row],[Sharpe Ratio]]-AVERAGE(Table2[Sharpe Ratio]))/_xlfn.STDEV.P(Table2[Sharpe Ratio])</f>
        <v>0.87563393412958712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4.2507922855450886</v>
      </c>
      <c r="AS170">
        <f>_xlfn.RANK.AVG(Table2[[#This Row],[1Y Return vs Nifty Z-Score]],Table2[1Y Return vs Nifty Z-Score])</f>
        <v>285</v>
      </c>
      <c r="AT170">
        <f>_xlfn.RANK.AVG(Table2[[#This Row],[6M Return vs Nifty Z-Score]],Table2[6M Return vs Nifty Z-Score])</f>
        <v>224</v>
      </c>
      <c r="AU170">
        <f>_xlfn.RANK.AVG(Table2[[#This Row],[Sharpe Ratio Z-Score]],Table2[Sharpe Ratio Z-Score])</f>
        <v>132</v>
      </c>
      <c r="AV170">
        <f>(Table2[[#This Row],[Rank 1Y]]+Table2[[#This Row],[Rank 6M]]+Table2[[#This Row],[Rank Sharpe]])/3</f>
        <v>213.66666666666666</v>
      </c>
    </row>
    <row r="171" spans="1:48" x14ac:dyDescent="0.3">
      <c r="A171" t="s">
        <v>1106</v>
      </c>
      <c r="B171" t="s">
        <v>1107</v>
      </c>
      <c r="C171" t="s">
        <v>3077</v>
      </c>
      <c r="D171" t="s">
        <v>75</v>
      </c>
      <c r="E171">
        <v>11065.9395399</v>
      </c>
      <c r="F171">
        <v>228.9</v>
      </c>
      <c r="G171">
        <v>61.8900979618113</v>
      </c>
      <c r="H171">
        <f>(Table2[[#This Row],[1Y Return vs Nifty]]-AVERAGE(Table2[1Y Return vs Nifty]))/_xlfn.STDEV.P(Table2[1Y Return vs Nifty])</f>
        <v>0.41810182647365485</v>
      </c>
      <c r="I171">
        <v>-0.387771589249858</v>
      </c>
      <c r="J171">
        <f>(Table2[[#This Row],[1M Return vs Nifty]]-AVERAGE(Table2[1M Return vs Nifty]))/_xlfn.STDEV.P(Table2[1M Return vs Nifty])</f>
        <v>-1.0960230157385036E-3</v>
      </c>
      <c r="K171">
        <v>15.6977935462986</v>
      </c>
      <c r="L171">
        <f>(Table2[[#This Row],[6M Return vs Nifty]]-AVERAGE(Table2[6M Return vs Nifty]))/_xlfn.STDEV.P(Table2[6M Return vs Nifty])</f>
        <v>0.40133334010652333</v>
      </c>
      <c r="M171">
        <v>-0.60413507776907305</v>
      </c>
      <c r="N171">
        <f>(Table2[[#This Row],[1W Return vs Nifty]]-AVERAGE(Table2[1W Return vs Nifty]))/_xlfn.STDEV.P(Table2[1W Return vs Nifty])</f>
        <v>-7.5702049197828428E-2</v>
      </c>
      <c r="O171">
        <v>221.96</v>
      </c>
      <c r="P171">
        <v>216.189739965992</v>
      </c>
      <c r="Q171">
        <v>188.28295871610999</v>
      </c>
      <c r="R171">
        <v>58.006522249328803</v>
      </c>
      <c r="S171" s="1">
        <f>(Table2[[#This Row],[Close Price]]-Table2[[#This Row],[20D EMA]])/Table2[[#This Row],[20D EMA]]</f>
        <v>3.1266894936024497E-2</v>
      </c>
      <c r="T171" s="1">
        <f>(Table2[[#This Row],[Close Price]]-Table2[[#This Row],[50D EMA]])/Table2[[#This Row],[50D EMA]]</f>
        <v>5.8792151912516313E-2</v>
      </c>
      <c r="U171" s="1">
        <f>(Table2[[#This Row],[Close Price]]-Table2[[#This Row],[200D EMA]])/Table2[[#This Row],[200D EMA]]</f>
        <v>0.21572340673237314</v>
      </c>
      <c r="V171">
        <v>1.05924558695608</v>
      </c>
      <c r="W171">
        <v>230.49</v>
      </c>
      <c r="X171">
        <v>236</v>
      </c>
      <c r="Y171">
        <v>211.2</v>
      </c>
      <c r="Z171">
        <v>237.79</v>
      </c>
      <c r="AA171">
        <v>211.2</v>
      </c>
      <c r="AB171">
        <v>240.9</v>
      </c>
      <c r="AC171" s="1">
        <f>(Table2[[#This Row],[Close Price]]/Table2[[#This Row],[Day Low]])-1</f>
        <v>-6.8983469998699087E-3</v>
      </c>
      <c r="AD171" s="1">
        <f>(Table2[[#This Row],[Day High]]/Table2[[#This Row],[Close Price]])-1</f>
        <v>3.1017911751856753E-2</v>
      </c>
      <c r="AE171" s="1">
        <f>(Table2[[#This Row],[Close Price]]/Table2[[#This Row],[Current Week Low]])-1</f>
        <v>8.3806818181818343E-2</v>
      </c>
      <c r="AF171" s="1">
        <f>(Table2[[#This Row],[Current Week High]]/Table2[[#This Row],[Close Price]])-1</f>
        <v>3.8837920489296573E-2</v>
      </c>
      <c r="AG171" s="1">
        <f>(Table2[[#This Row],[Close Price]]/Table2[[#This Row],[Current Month Low]])-1</f>
        <v>8.3806818181818343E-2</v>
      </c>
      <c r="AH171" s="1">
        <f>(Table2[[#This Row],[Current Month High]]/Table2[[#This Row],[Close Price]])-1</f>
        <v>5.242463958060295E-2</v>
      </c>
      <c r="AI171">
        <v>6.3084316295325404</v>
      </c>
      <c r="AJ171">
        <v>98.096062310687998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0.04</v>
      </c>
      <c r="AM171" t="s">
        <v>3114</v>
      </c>
      <c r="AN171">
        <v>8.09</v>
      </c>
      <c r="AO171" t="s">
        <v>3114</v>
      </c>
      <c r="AP171">
        <v>8.7094639800161994E-2</v>
      </c>
      <c r="AQ171">
        <f>(Table2[[#This Row],[Sharpe Ratio]]-AVERAGE(Table2[Sharpe Ratio]))/_xlfn.STDEV.P(Table2[Sharpe Ratio])</f>
        <v>0.31372264495161201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1.0563597393182234</v>
      </c>
      <c r="AS171">
        <f>_xlfn.RANK.AVG(Table2[[#This Row],[1Y Return vs Nifty Z-Score]],Table2[1Y Return vs Nifty Z-Score])</f>
        <v>188</v>
      </c>
      <c r="AT171">
        <f>_xlfn.RANK.AVG(Table2[[#This Row],[6M Return vs Nifty Z-Score]],Table2[6M Return vs Nifty Z-Score])</f>
        <v>206</v>
      </c>
      <c r="AU171">
        <f>_xlfn.RANK.AVG(Table2[[#This Row],[Sharpe Ratio Z-Score]],Table2[Sharpe Ratio Z-Score])</f>
        <v>253</v>
      </c>
      <c r="AV171">
        <f>(Table2[[#This Row],[Rank 1Y]]+Table2[[#This Row],[Rank 6M]]+Table2[[#This Row],[Rank Sharpe]])/3</f>
        <v>215.66666666666666</v>
      </c>
    </row>
    <row r="172" spans="1:48" x14ac:dyDescent="0.3">
      <c r="A172" t="s">
        <v>737</v>
      </c>
      <c r="B172" t="s">
        <v>738</v>
      </c>
      <c r="C172" t="s">
        <v>3069</v>
      </c>
      <c r="D172" t="s">
        <v>420</v>
      </c>
      <c r="E172">
        <v>21815.431512560001</v>
      </c>
      <c r="F172">
        <v>6162.4</v>
      </c>
      <c r="G172">
        <v>112.652149360941</v>
      </c>
      <c r="H172">
        <f>(Table2[[#This Row],[1Y Return vs Nifty]]-AVERAGE(Table2[1Y Return vs Nifty]))/_xlfn.STDEV.P(Table2[1Y Return vs Nifty])</f>
        <v>1.1907296636852243</v>
      </c>
      <c r="I172">
        <v>27.362690042755801</v>
      </c>
      <c r="J172">
        <f>(Table2[[#This Row],[1M Return vs Nifty]]-AVERAGE(Table2[1M Return vs Nifty]))/_xlfn.STDEV.P(Table2[1M Return vs Nifty])</f>
        <v>2.6948247578050717</v>
      </c>
      <c r="K172">
        <v>71.570291452965193</v>
      </c>
      <c r="L172">
        <f>(Table2[[#This Row],[6M Return vs Nifty]]-AVERAGE(Table2[6M Return vs Nifty]))/_xlfn.STDEV.P(Table2[6M Return vs Nifty])</f>
        <v>2.3682250245684187</v>
      </c>
      <c r="M172">
        <v>-0.52328952237734305</v>
      </c>
      <c r="N172">
        <f>(Table2[[#This Row],[1W Return vs Nifty]]-AVERAGE(Table2[1W Return vs Nifty]))/_xlfn.STDEV.P(Table2[1W Return vs Nifty])</f>
        <v>-5.9211662672117395E-2</v>
      </c>
      <c r="O172">
        <v>5713.57</v>
      </c>
      <c r="P172">
        <v>5331.01380134791</v>
      </c>
      <c r="Q172">
        <v>4236.8343076621904</v>
      </c>
      <c r="R172">
        <v>61.350579049599197</v>
      </c>
      <c r="S172" s="1">
        <f>(Table2[[#This Row],[Close Price]]-Table2[[#This Row],[20D EMA]])/Table2[[#This Row],[20D EMA]]</f>
        <v>7.8555089024900354E-2</v>
      </c>
      <c r="T172" s="1">
        <f>(Table2[[#This Row],[Close Price]]-Table2[[#This Row],[50D EMA]])/Table2[[#This Row],[50D EMA]]</f>
        <v>0.15595273800301912</v>
      </c>
      <c r="U172" s="1">
        <f>(Table2[[#This Row],[Close Price]]-Table2[[#This Row],[200D EMA]])/Table2[[#This Row],[200D EMA]]</f>
        <v>0.45448217997467594</v>
      </c>
      <c r="V172">
        <v>1.9622757581897901</v>
      </c>
      <c r="W172">
        <v>6216.35</v>
      </c>
      <c r="X172">
        <v>6389.95</v>
      </c>
      <c r="Y172">
        <v>5758.7</v>
      </c>
      <c r="Z172">
        <v>6380</v>
      </c>
      <c r="AA172">
        <v>5758.7</v>
      </c>
      <c r="AB172">
        <v>6719</v>
      </c>
      <c r="AC172" s="1">
        <f>(Table2[[#This Row],[Close Price]]/Table2[[#This Row],[Day Low]])-1</f>
        <v>-8.6787262621957906E-3</v>
      </c>
      <c r="AD172" s="1">
        <f>(Table2[[#This Row],[Day High]]/Table2[[#This Row],[Close Price]])-1</f>
        <v>3.6925548487602322E-2</v>
      </c>
      <c r="AE172" s="1">
        <f>(Table2[[#This Row],[Close Price]]/Table2[[#This Row],[Current Week Low]])-1</f>
        <v>7.0102627329084566E-2</v>
      </c>
      <c r="AF172" s="1">
        <f>(Table2[[#This Row],[Current Week High]]/Table2[[#This Row],[Close Price]])-1</f>
        <v>3.5310917824224353E-2</v>
      </c>
      <c r="AG172" s="1">
        <f>(Table2[[#This Row],[Close Price]]/Table2[[#This Row],[Current Month Low]])-1</f>
        <v>7.0102627329084566E-2</v>
      </c>
      <c r="AH172" s="1">
        <f>(Table2[[#This Row],[Current Month High]]/Table2[[#This Row],[Close Price]])-1</f>
        <v>9.0321952486044355E-2</v>
      </c>
      <c r="AI172">
        <v>9.0321952486044292</v>
      </c>
      <c r="AJ172">
        <v>193.44761904761901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0.25</v>
      </c>
      <c r="AM172" t="s">
        <v>3114</v>
      </c>
      <c r="AN172">
        <v>25.87</v>
      </c>
      <c r="AO172" t="s">
        <v>3114</v>
      </c>
      <c r="AQ172">
        <f>(Table2[[#This Row],[Sharpe Ratio]]-AVERAGE(Table2[Sharpe Ratio]))/_xlfn.STDEV.P(Table2[Sharpe Ratio])</f>
        <v>-0.70179615496659375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5.4927716284200034</v>
      </c>
      <c r="AS172">
        <f>_xlfn.RANK.AVG(Table2[[#This Row],[1Y Return vs Nifty Z-Score]],Table2[1Y Return vs Nifty Z-Score])</f>
        <v>82</v>
      </c>
      <c r="AT172">
        <f>_xlfn.RANK.AVG(Table2[[#This Row],[6M Return vs Nifty Z-Score]],Table2[6M Return vs Nifty Z-Score])</f>
        <v>25</v>
      </c>
      <c r="AU172">
        <f>_xlfn.RANK.AVG(Table2[[#This Row],[Sharpe Ratio Z-Score]],Table2[Sharpe Ratio Z-Score])</f>
        <v>545.5</v>
      </c>
      <c r="AV172">
        <f>(Table2[[#This Row],[Rank 1Y]]+Table2[[#This Row],[Rank 6M]]+Table2[[#This Row],[Rank Sharpe]])/3</f>
        <v>217.5</v>
      </c>
    </row>
    <row r="173" spans="1:48" x14ac:dyDescent="0.3">
      <c r="A173" t="s">
        <v>870</v>
      </c>
      <c r="B173" t="s">
        <v>871</v>
      </c>
      <c r="C173" t="s">
        <v>3069</v>
      </c>
      <c r="D173" t="s">
        <v>24</v>
      </c>
      <c r="E173">
        <v>16983.737143695002</v>
      </c>
      <c r="F173">
        <v>211.05</v>
      </c>
      <c r="G173">
        <v>44.670570984537903</v>
      </c>
      <c r="H173">
        <f>(Table2[[#This Row],[1Y Return vs Nifty]]-AVERAGE(Table2[1Y Return vs Nifty]))/_xlfn.STDEV.P(Table2[1Y Return vs Nifty])</f>
        <v>0.15601064773762141</v>
      </c>
      <c r="I173">
        <v>6.7954973317554996</v>
      </c>
      <c r="J173">
        <f>(Table2[[#This Row],[1M Return vs Nifty]]-AVERAGE(Table2[1M Return vs Nifty]))/_xlfn.STDEV.P(Table2[1M Return vs Nifty])</f>
        <v>0.69674908728064777</v>
      </c>
      <c r="K173">
        <v>2.8499917415571399</v>
      </c>
      <c r="L173">
        <f>(Table2[[#This Row],[6M Return vs Nifty]]-AVERAGE(Table2[6M Return vs Nifty]))/_xlfn.STDEV.P(Table2[6M Return vs Nifty])</f>
        <v>-5.0950618551879816E-2</v>
      </c>
      <c r="M173">
        <v>-2.3596483093795499</v>
      </c>
      <c r="N173">
        <f>(Table2[[#This Row],[1W Return vs Nifty]]-AVERAGE(Table2[1W Return vs Nifty]))/_xlfn.STDEV.P(Table2[1W Return vs Nifty])</f>
        <v>-0.43378100109551238</v>
      </c>
      <c r="O173">
        <v>213.88</v>
      </c>
      <c r="P173">
        <v>207.89230081702999</v>
      </c>
      <c r="Q173">
        <v>182.71658911535701</v>
      </c>
      <c r="R173">
        <v>43.537293863025297</v>
      </c>
      <c r="S173" s="1">
        <f>(Table2[[#This Row],[Close Price]]-Table2[[#This Row],[20D EMA]])/Table2[[#This Row],[20D EMA]]</f>
        <v>-1.3231718720777932E-2</v>
      </c>
      <c r="T173" s="1">
        <f>(Table2[[#This Row],[Close Price]]-Table2[[#This Row],[50D EMA]])/Table2[[#This Row],[50D EMA]]</f>
        <v>1.5189110758599821E-2</v>
      </c>
      <c r="U173" s="1">
        <f>(Table2[[#This Row],[Close Price]]-Table2[[#This Row],[200D EMA]])/Table2[[#This Row],[200D EMA]]</f>
        <v>0.15506753394326375</v>
      </c>
      <c r="V173">
        <v>1.0972144152976899</v>
      </c>
      <c r="W173">
        <v>211.71</v>
      </c>
      <c r="X173">
        <v>216</v>
      </c>
      <c r="Y173">
        <v>205.56</v>
      </c>
      <c r="Z173">
        <v>216.68</v>
      </c>
      <c r="AA173">
        <v>205.56</v>
      </c>
      <c r="AB173">
        <v>229.37</v>
      </c>
      <c r="AC173" s="1">
        <f>(Table2[[#This Row],[Close Price]]/Table2[[#This Row],[Day Low]])-1</f>
        <v>-3.1174720136034617E-3</v>
      </c>
      <c r="AD173" s="1">
        <f>(Table2[[#This Row],[Day High]]/Table2[[#This Row],[Close Price]])-1</f>
        <v>2.3454157782516027E-2</v>
      </c>
      <c r="AE173" s="1">
        <f>(Table2[[#This Row],[Close Price]]/Table2[[#This Row],[Current Week Low]])-1</f>
        <v>2.6707530647986033E-2</v>
      </c>
      <c r="AF173" s="1">
        <f>(Table2[[#This Row],[Current Week High]]/Table2[[#This Row],[Close Price]])-1</f>
        <v>2.6676143094053417E-2</v>
      </c>
      <c r="AG173" s="1">
        <f>(Table2[[#This Row],[Close Price]]/Table2[[#This Row],[Current Month Low]])-1</f>
        <v>2.6707530647986033E-2</v>
      </c>
      <c r="AH173" s="1">
        <f>(Table2[[#This Row],[Current Month High]]/Table2[[#This Row],[Close Price]])-1</f>
        <v>8.6804074863776393E-2</v>
      </c>
      <c r="AI173">
        <v>10.2819237147595</v>
      </c>
      <c r="AJ173">
        <v>82.5692041522491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0.04</v>
      </c>
      <c r="AM173" t="s">
        <v>3114</v>
      </c>
      <c r="AN173">
        <v>1.4</v>
      </c>
      <c r="AO173" t="s">
        <v>3114</v>
      </c>
      <c r="AP173">
        <v>0.18499273338410899</v>
      </c>
      <c r="AQ173">
        <f>(Table2[[#This Row],[Sharpe Ratio]]-AVERAGE(Table2[Sharpe Ratio]))/_xlfn.STDEV.P(Table2[Sharpe Ratio])</f>
        <v>1.4552091329692722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1.8232372483401491</v>
      </c>
      <c r="AS173">
        <f>_xlfn.RANK.AVG(Table2[[#This Row],[1Y Return vs Nifty Z-Score]],Table2[1Y Return vs Nifty Z-Score])</f>
        <v>261</v>
      </c>
      <c r="AT173">
        <f>_xlfn.RANK.AVG(Table2[[#This Row],[6M Return vs Nifty Z-Score]],Table2[6M Return vs Nifty Z-Score])</f>
        <v>338</v>
      </c>
      <c r="AU173">
        <f>_xlfn.RANK.AVG(Table2[[#This Row],[Sharpe Ratio Z-Score]],Table2[Sharpe Ratio Z-Score])</f>
        <v>56</v>
      </c>
      <c r="AV173">
        <f>(Table2[[#This Row],[Rank 1Y]]+Table2[[#This Row],[Rank 6M]]+Table2[[#This Row],[Rank Sharpe]])/3</f>
        <v>218.33333333333334</v>
      </c>
    </row>
    <row r="174" spans="1:48" x14ac:dyDescent="0.3">
      <c r="A174" t="s">
        <v>987</v>
      </c>
      <c r="B174" t="s">
        <v>988</v>
      </c>
      <c r="C174" t="s">
        <v>3067</v>
      </c>
      <c r="D174" t="s">
        <v>18</v>
      </c>
      <c r="E174">
        <v>13723.674623999999</v>
      </c>
      <c r="F174">
        <v>921.6</v>
      </c>
      <c r="G174">
        <v>122.85892713800899</v>
      </c>
      <c r="H174">
        <f>(Table2[[#This Row],[1Y Return vs Nifty]]-AVERAGE(Table2[1Y Return vs Nifty]))/_xlfn.STDEV.P(Table2[1Y Return vs Nifty])</f>
        <v>1.3460827359397147</v>
      </c>
      <c r="I174">
        <v>-1.8050323829250401</v>
      </c>
      <c r="J174">
        <f>(Table2[[#This Row],[1M Return vs Nifty]]-AVERAGE(Table2[1M Return vs Nifty]))/_xlfn.STDEV.P(Table2[1M Return vs Nifty])</f>
        <v>-0.13878104159953095</v>
      </c>
      <c r="K174">
        <v>-13.666848966823199</v>
      </c>
      <c r="L174">
        <f>(Table2[[#This Row],[6M Return vs Nifty]]-AVERAGE(Table2[6M Return vs Nifty]))/_xlfn.STDEV.P(Table2[6M Return vs Nifty])</f>
        <v>-0.63239655098832359</v>
      </c>
      <c r="M174">
        <v>-2.97117753459053</v>
      </c>
      <c r="N174">
        <f>(Table2[[#This Row],[1W Return vs Nifty]]-AVERAGE(Table2[1W Return vs Nifty]))/_xlfn.STDEV.P(Table2[1W Return vs Nifty])</f>
        <v>-0.55851702704814277</v>
      </c>
      <c r="O174">
        <v>988.77</v>
      </c>
      <c r="P174">
        <v>984.63720906475396</v>
      </c>
      <c r="Q174">
        <v>843.94246512130906</v>
      </c>
      <c r="R174">
        <v>35.133293860694003</v>
      </c>
      <c r="S174" s="1">
        <f>(Table2[[#This Row],[Close Price]]-Table2[[#This Row],[20D EMA]])/Table2[[#This Row],[20D EMA]]</f>
        <v>-6.7932886313298302E-2</v>
      </c>
      <c r="T174" s="1">
        <f>(Table2[[#This Row],[Close Price]]-Table2[[#This Row],[50D EMA]])/Table2[[#This Row],[50D EMA]]</f>
        <v>-6.4020746407328119E-2</v>
      </c>
      <c r="U174" s="1">
        <f>(Table2[[#This Row],[Close Price]]-Table2[[#This Row],[200D EMA]])/Table2[[#This Row],[200D EMA]]</f>
        <v>9.2017570021824174E-2</v>
      </c>
      <c r="V174">
        <v>0.53788692869139199</v>
      </c>
      <c r="W174">
        <v>913.1</v>
      </c>
      <c r="X174">
        <v>941.95</v>
      </c>
      <c r="Y174">
        <v>902.55</v>
      </c>
      <c r="Z174">
        <v>983.85</v>
      </c>
      <c r="AA174">
        <v>902.55</v>
      </c>
      <c r="AB174">
        <v>1034</v>
      </c>
      <c r="AC174" s="1">
        <f>(Table2[[#This Row],[Close Price]]/Table2[[#This Row],[Day Low]])-1</f>
        <v>9.3089475413425937E-3</v>
      </c>
      <c r="AD174" s="1">
        <f>(Table2[[#This Row],[Day High]]/Table2[[#This Row],[Close Price]])-1</f>
        <v>2.208116319444442E-2</v>
      </c>
      <c r="AE174" s="1">
        <f>(Table2[[#This Row],[Close Price]]/Table2[[#This Row],[Current Week Low]])-1</f>
        <v>2.1106863885657301E-2</v>
      </c>
      <c r="AF174" s="1">
        <f>(Table2[[#This Row],[Current Week High]]/Table2[[#This Row],[Close Price]])-1</f>
        <v>6.7545572916666741E-2</v>
      </c>
      <c r="AG174" s="1">
        <f>(Table2[[#This Row],[Close Price]]/Table2[[#This Row],[Current Month Low]])-1</f>
        <v>2.1106863885657301E-2</v>
      </c>
      <c r="AH174" s="1">
        <f>(Table2[[#This Row],[Current Month High]]/Table2[[#This Row],[Close Price]])-1</f>
        <v>0.12196180555555558</v>
      </c>
      <c r="AI174">
        <v>38.3463541666666</v>
      </c>
      <c r="AJ174">
        <v>164.90370796205801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-0.01</v>
      </c>
      <c r="AM174" t="s">
        <v>3113</v>
      </c>
      <c r="AN174">
        <v>-6.74</v>
      </c>
      <c r="AO174" t="s">
        <v>3113</v>
      </c>
      <c r="AP174">
        <v>0.18884180427910199</v>
      </c>
      <c r="AQ174">
        <f>(Table2[[#This Row],[Sharpe Ratio]]-AVERAGE(Table2[Sharpe Ratio]))/_xlfn.STDEV.P(Table2[Sharpe Ratio])</f>
        <v>1.500089091885827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1.5164772081895446</v>
      </c>
      <c r="AS174">
        <f>_xlfn.RANK.AVG(Table2[[#This Row],[1Y Return vs Nifty Z-Score]],Table2[1Y Return vs Nifty Z-Score])</f>
        <v>71</v>
      </c>
      <c r="AT174">
        <f>_xlfn.RANK.AVG(Table2[[#This Row],[6M Return vs Nifty Z-Score]],Table2[6M Return vs Nifty Z-Score])</f>
        <v>536</v>
      </c>
      <c r="AU174">
        <f>_xlfn.RANK.AVG(Table2[[#This Row],[Sharpe Ratio Z-Score]],Table2[Sharpe Ratio Z-Score])</f>
        <v>48</v>
      </c>
      <c r="AV174">
        <f>(Table2[[#This Row],[Rank 1Y]]+Table2[[#This Row],[Rank 6M]]+Table2[[#This Row],[Rank Sharpe]])/3</f>
        <v>218.33333333333334</v>
      </c>
    </row>
    <row r="175" spans="1:48" x14ac:dyDescent="0.3">
      <c r="A175" t="s">
        <v>1259</v>
      </c>
      <c r="B175" t="s">
        <v>1260</v>
      </c>
      <c r="C175" t="s">
        <v>3077</v>
      </c>
      <c r="D175" t="s">
        <v>309</v>
      </c>
      <c r="E175">
        <v>8808.69518891999</v>
      </c>
      <c r="F175">
        <v>541.20000000000005</v>
      </c>
      <c r="G175">
        <v>13.957121435094599</v>
      </c>
      <c r="H175">
        <f>(Table2[[#This Row],[1Y Return vs Nifty]]-AVERAGE(Table2[1Y Return vs Nifty]))/_xlfn.STDEV.P(Table2[1Y Return vs Nifty])</f>
        <v>-0.31146585182519726</v>
      </c>
      <c r="I175">
        <v>4.2866498740673302</v>
      </c>
      <c r="J175">
        <f>(Table2[[#This Row],[1M Return vs Nifty]]-AVERAGE(Table2[1M Return vs Nifty]))/_xlfn.STDEV.P(Table2[1M Return vs Nifty])</f>
        <v>0.45301786266958699</v>
      </c>
      <c r="K175">
        <v>34.320247306394599</v>
      </c>
      <c r="L175">
        <f>(Table2[[#This Row],[6M Return vs Nifty]]-AVERAGE(Table2[6M Return vs Nifty]))/_xlfn.STDEV.P(Table2[6M Return vs Nifty])</f>
        <v>1.0569036263356371</v>
      </c>
      <c r="M175">
        <v>-2.0408847012499098</v>
      </c>
      <c r="N175">
        <f>(Table2[[#This Row],[1W Return vs Nifty]]-AVERAGE(Table2[1W Return vs Nifty]))/_xlfn.STDEV.P(Table2[1W Return vs Nifty])</f>
        <v>-0.36876153177629045</v>
      </c>
      <c r="O175">
        <v>541.6</v>
      </c>
      <c r="P175">
        <v>509.42484450669502</v>
      </c>
      <c r="Q175">
        <v>431.71890392377998</v>
      </c>
      <c r="R175">
        <v>44.963329929071797</v>
      </c>
      <c r="S175" s="1">
        <f>(Table2[[#This Row],[Close Price]]-Table2[[#This Row],[20D EMA]])/Table2[[#This Row],[20D EMA]]</f>
        <v>-7.3855243722300082E-4</v>
      </c>
      <c r="T175" s="1">
        <f>(Table2[[#This Row],[Close Price]]-Table2[[#This Row],[50D EMA]])/Table2[[#This Row],[50D EMA]]</f>
        <v>6.2374569744580687E-2</v>
      </c>
      <c r="U175" s="1">
        <f>(Table2[[#This Row],[Close Price]]-Table2[[#This Row],[200D EMA]])/Table2[[#This Row],[200D EMA]]</f>
        <v>0.25359347269988664</v>
      </c>
      <c r="V175">
        <v>0.71600476199016905</v>
      </c>
      <c r="W175">
        <v>542.6</v>
      </c>
      <c r="X175">
        <v>548.9</v>
      </c>
      <c r="Y175">
        <v>530.95000000000005</v>
      </c>
      <c r="Z175">
        <v>560.54999999999995</v>
      </c>
      <c r="AA175">
        <v>530.95000000000005</v>
      </c>
      <c r="AB175">
        <v>575</v>
      </c>
      <c r="AC175" s="1">
        <f>(Table2[[#This Row],[Close Price]]/Table2[[#This Row],[Day Low]])-1</f>
        <v>-2.5801695539992009E-3</v>
      </c>
      <c r="AD175" s="1">
        <f>(Table2[[#This Row],[Day High]]/Table2[[#This Row],[Close Price]])-1</f>
        <v>1.4227642276422703E-2</v>
      </c>
      <c r="AE175" s="1">
        <f>(Table2[[#This Row],[Close Price]]/Table2[[#This Row],[Current Week Low]])-1</f>
        <v>1.9305019305019266E-2</v>
      </c>
      <c r="AF175" s="1">
        <f>(Table2[[#This Row],[Current Week High]]/Table2[[#This Row],[Close Price]])-1</f>
        <v>3.5753880266075289E-2</v>
      </c>
      <c r="AG175" s="1">
        <f>(Table2[[#This Row],[Close Price]]/Table2[[#This Row],[Current Month Low]])-1</f>
        <v>1.9305019305019266E-2</v>
      </c>
      <c r="AH175" s="1">
        <f>(Table2[[#This Row],[Current Month High]]/Table2[[#This Row],[Close Price]])-1</f>
        <v>6.2453806356245201E-2</v>
      </c>
      <c r="AI175">
        <v>9.8669623059866893</v>
      </c>
      <c r="AJ175">
        <v>58.570172868444097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0.08</v>
      </c>
      <c r="AM175" t="s">
        <v>3114</v>
      </c>
      <c r="AN175">
        <v>0.63</v>
      </c>
      <c r="AO175" t="s">
        <v>3114</v>
      </c>
      <c r="AP175">
        <v>0.12447766455372899</v>
      </c>
      <c r="AQ175">
        <f>(Table2[[#This Row],[Sharpe Ratio]]-AVERAGE(Table2[Sharpe Ratio]))/_xlfn.STDEV.P(Table2[Sharpe Ratio])</f>
        <v>0.74960669616487996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1.5793008015686163</v>
      </c>
      <c r="AS175">
        <f>_xlfn.RANK.AVG(Table2[[#This Row],[1Y Return vs Nifty Z-Score]],Table2[1Y Return vs Nifty Z-Score])</f>
        <v>387</v>
      </c>
      <c r="AT175">
        <f>_xlfn.RANK.AVG(Table2[[#This Row],[6M Return vs Nifty Z-Score]],Table2[6M Return vs Nifty Z-Score])</f>
        <v>101</v>
      </c>
      <c r="AU175">
        <f>_xlfn.RANK.AVG(Table2[[#This Row],[Sharpe Ratio Z-Score]],Table2[Sharpe Ratio Z-Score])</f>
        <v>169</v>
      </c>
      <c r="AV175">
        <f>(Table2[[#This Row],[Rank 1Y]]+Table2[[#This Row],[Rank 6M]]+Table2[[#This Row],[Rank Sharpe]])/3</f>
        <v>219</v>
      </c>
    </row>
    <row r="176" spans="1:48" x14ac:dyDescent="0.3">
      <c r="A176" t="s">
        <v>1579</v>
      </c>
      <c r="B176" t="s">
        <v>1580</v>
      </c>
      <c r="C176" t="s">
        <v>3067</v>
      </c>
      <c r="D176" t="s">
        <v>295</v>
      </c>
      <c r="E176">
        <v>5790.6492864000002</v>
      </c>
      <c r="F176">
        <v>1176.9000000000001</v>
      </c>
      <c r="G176">
        <v>76.9749433556009</v>
      </c>
      <c r="H176">
        <f>(Table2[[#This Row],[1Y Return vs Nifty]]-AVERAGE(Table2[1Y Return vs Nifty]))/_xlfn.STDEV.P(Table2[1Y Return vs Nifty])</f>
        <v>0.64770191453223924</v>
      </c>
      <c r="I176">
        <v>-9.8871073199125394</v>
      </c>
      <c r="J176">
        <f>(Table2[[#This Row],[1M Return vs Nifty]]-AVERAGE(Table2[1M Return vs Nifty]))/_xlfn.STDEV.P(Table2[1M Return vs Nifty])</f>
        <v>-0.9239439719936684</v>
      </c>
      <c r="K176">
        <v>17.366046124991598</v>
      </c>
      <c r="L176">
        <f>(Table2[[#This Row],[6M Return vs Nifty]]-AVERAGE(Table2[6M Return vs Nifty]))/_xlfn.STDEV.P(Table2[6M Return vs Nifty])</f>
        <v>0.46006119813239227</v>
      </c>
      <c r="M176">
        <v>-1.4508974800124499</v>
      </c>
      <c r="N176">
        <f>(Table2[[#This Row],[1W Return vs Nifty]]-AVERAGE(Table2[1W Return vs Nifty]))/_xlfn.STDEV.P(Table2[1W Return vs Nifty])</f>
        <v>-0.24841951326588105</v>
      </c>
      <c r="O176">
        <v>1178.44</v>
      </c>
      <c r="P176">
        <v>1135.8813030922699</v>
      </c>
      <c r="Q176">
        <v>932.23965379482797</v>
      </c>
      <c r="R176">
        <v>49.915667997921503</v>
      </c>
      <c r="S176" s="1">
        <f>(Table2[[#This Row],[Close Price]]-Table2[[#This Row],[20D EMA]])/Table2[[#This Row],[20D EMA]]</f>
        <v>-1.306812396048983E-3</v>
      </c>
      <c r="T176" s="1">
        <f>(Table2[[#This Row],[Close Price]]-Table2[[#This Row],[50D EMA]])/Table2[[#This Row],[50D EMA]]</f>
        <v>3.6111781042669489E-2</v>
      </c>
      <c r="U176" s="1">
        <f>(Table2[[#This Row],[Close Price]]-Table2[[#This Row],[200D EMA]])/Table2[[#This Row],[200D EMA]]</f>
        <v>0.26244361651989778</v>
      </c>
      <c r="V176">
        <v>0.94428632888181296</v>
      </c>
      <c r="W176">
        <v>1185.6500000000001</v>
      </c>
      <c r="X176">
        <v>1232.4000000000001</v>
      </c>
      <c r="Y176">
        <v>1065.45</v>
      </c>
      <c r="Z176">
        <v>1204.5999999999999</v>
      </c>
      <c r="AA176">
        <v>1065.45</v>
      </c>
      <c r="AB176">
        <v>1243.95</v>
      </c>
      <c r="AC176" s="1">
        <f>(Table2[[#This Row],[Close Price]]/Table2[[#This Row],[Day Low]])-1</f>
        <v>-7.3799181883354992E-3</v>
      </c>
      <c r="AD176" s="1">
        <f>(Table2[[#This Row],[Day High]]/Table2[[#This Row],[Close Price]])-1</f>
        <v>4.715778740759613E-2</v>
      </c>
      <c r="AE176" s="1">
        <f>(Table2[[#This Row],[Close Price]]/Table2[[#This Row],[Current Week Low]])-1</f>
        <v>0.10460368858228919</v>
      </c>
      <c r="AF176" s="1">
        <f>(Table2[[#This Row],[Current Week High]]/Table2[[#This Row],[Close Price]])-1</f>
        <v>2.3536409210638043E-2</v>
      </c>
      <c r="AG176" s="1">
        <f>(Table2[[#This Row],[Close Price]]/Table2[[#This Row],[Current Month Low]])-1</f>
        <v>0.10460368858228919</v>
      </c>
      <c r="AH176" s="1">
        <f>(Table2[[#This Row],[Current Month High]]/Table2[[#This Row],[Close Price]])-1</f>
        <v>5.6971705327555355E-2</v>
      </c>
      <c r="AI176">
        <v>14.6231625456708</v>
      </c>
      <c r="AJ176">
        <v>125.43817641988301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0.17</v>
      </c>
      <c r="AM176" t="s">
        <v>3114</v>
      </c>
      <c r="AN176">
        <v>-1.07</v>
      </c>
      <c r="AO176" t="s">
        <v>3113</v>
      </c>
      <c r="AP176">
        <v>6.4454278649832997E-2</v>
      </c>
      <c r="AQ176">
        <f>(Table2[[#This Row],[Sharpe Ratio]]-AVERAGE(Table2[Sharpe Ratio]))/_xlfn.STDEV.P(Table2[Sharpe Ratio])</f>
        <v>4.9737255749117033E-2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-1.4863116845800911E-2</v>
      </c>
      <c r="AS176">
        <f>_xlfn.RANK.AVG(Table2[[#This Row],[1Y Return vs Nifty Z-Score]],Table2[1Y Return vs Nifty Z-Score])</f>
        <v>139</v>
      </c>
      <c r="AT176">
        <f>_xlfn.RANK.AVG(Table2[[#This Row],[6M Return vs Nifty Z-Score]],Table2[6M Return vs Nifty Z-Score])</f>
        <v>190</v>
      </c>
      <c r="AU176">
        <f>_xlfn.RANK.AVG(Table2[[#This Row],[Sharpe Ratio Z-Score]],Table2[Sharpe Ratio Z-Score])</f>
        <v>330</v>
      </c>
      <c r="AV176">
        <f>(Table2[[#This Row],[Rank 1Y]]+Table2[[#This Row],[Rank 6M]]+Table2[[#This Row],[Rank Sharpe]])/3</f>
        <v>219.66666666666666</v>
      </c>
    </row>
    <row r="177" spans="1:48" x14ac:dyDescent="0.3">
      <c r="A177" t="s">
        <v>1318</v>
      </c>
      <c r="B177" t="s">
        <v>1319</v>
      </c>
      <c r="C177" t="s">
        <v>3087</v>
      </c>
      <c r="D177" t="s">
        <v>1320</v>
      </c>
      <c r="E177">
        <v>8212.3687122499996</v>
      </c>
      <c r="F177">
        <v>668.05</v>
      </c>
      <c r="G177">
        <v>16.661920526464399</v>
      </c>
      <c r="H177">
        <f>(Table2[[#This Row],[1Y Return vs Nifty]]-AVERAGE(Table2[1Y Return vs Nifty]))/_xlfn.STDEV.P(Table2[1Y Return vs Nifty])</f>
        <v>-0.27029724231363023</v>
      </c>
      <c r="I177">
        <v>4.6996582298109404</v>
      </c>
      <c r="J177">
        <f>(Table2[[#This Row],[1M Return vs Nifty]]-AVERAGE(Table2[1M Return vs Nifty]))/_xlfn.STDEV.P(Table2[1M Return vs Nifty])</f>
        <v>0.49314108020978326</v>
      </c>
      <c r="K177">
        <v>18.4583084787537</v>
      </c>
      <c r="L177">
        <f>(Table2[[#This Row],[6M Return vs Nifty]]-AVERAGE(Table2[6M Return vs Nifty]))/_xlfn.STDEV.P(Table2[6M Return vs Nifty])</f>
        <v>0.4985123471118818</v>
      </c>
      <c r="M177">
        <v>1.1798561684309501</v>
      </c>
      <c r="N177">
        <f>(Table2[[#This Row],[1W Return vs Nifty]]-AVERAGE(Table2[1W Return vs Nifty]))/_xlfn.STDEV.P(Table2[1W Return vs Nifty])</f>
        <v>0.28818567556054014</v>
      </c>
      <c r="O177">
        <v>667.4</v>
      </c>
      <c r="P177">
        <v>623.46294531236094</v>
      </c>
      <c r="Q177">
        <v>548.21718839676703</v>
      </c>
      <c r="R177">
        <v>46.788784677054899</v>
      </c>
      <c r="S177" s="1">
        <f>(Table2[[#This Row],[Close Price]]-Table2[[#This Row],[20D EMA]])/Table2[[#This Row],[20D EMA]]</f>
        <v>9.7392867845366693E-4</v>
      </c>
      <c r="T177" s="1">
        <f>(Table2[[#This Row],[Close Price]]-Table2[[#This Row],[50D EMA]])/Table2[[#This Row],[50D EMA]]</f>
        <v>7.151516384875202E-2</v>
      </c>
      <c r="U177" s="1">
        <f>(Table2[[#This Row],[Close Price]]-Table2[[#This Row],[200D EMA]])/Table2[[#This Row],[200D EMA]]</f>
        <v>0.21858638171064615</v>
      </c>
      <c r="V177">
        <v>1.40373701065391</v>
      </c>
      <c r="W177">
        <v>665.75</v>
      </c>
      <c r="X177">
        <v>680.9</v>
      </c>
      <c r="Y177">
        <v>652.70000000000005</v>
      </c>
      <c r="Z177">
        <v>700</v>
      </c>
      <c r="AA177">
        <v>652.70000000000005</v>
      </c>
      <c r="AB177">
        <v>719</v>
      </c>
      <c r="AC177" s="1">
        <f>(Table2[[#This Row],[Close Price]]/Table2[[#This Row],[Day Low]])-1</f>
        <v>3.454750281637109E-3</v>
      </c>
      <c r="AD177" s="1">
        <f>(Table2[[#This Row],[Day High]]/Table2[[#This Row],[Close Price]])-1</f>
        <v>1.9235087194072298E-2</v>
      </c>
      <c r="AE177" s="1">
        <f>(Table2[[#This Row],[Close Price]]/Table2[[#This Row],[Current Week Low]])-1</f>
        <v>2.3517695725447929E-2</v>
      </c>
      <c r="AF177" s="1">
        <f>(Table2[[#This Row],[Current Week High]]/Table2[[#This Row],[Close Price]])-1</f>
        <v>4.7825761544794565E-2</v>
      </c>
      <c r="AG177" s="1">
        <f>(Table2[[#This Row],[Close Price]]/Table2[[#This Row],[Current Month Low]])-1</f>
        <v>2.3517695725447929E-2</v>
      </c>
      <c r="AH177" s="1">
        <f>(Table2[[#This Row],[Current Month High]]/Table2[[#This Row],[Close Price]])-1</f>
        <v>7.6266746501010507E-2</v>
      </c>
      <c r="AI177">
        <v>15.021330738717101</v>
      </c>
      <c r="AJ177">
        <v>64.160216242781601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0.22</v>
      </c>
      <c r="AM177" t="s">
        <v>3114</v>
      </c>
      <c r="AN177">
        <v>8.1</v>
      </c>
      <c r="AO177" t="s">
        <v>3114</v>
      </c>
      <c r="AP177">
        <v>0.14812176071366501</v>
      </c>
      <c r="AQ177">
        <f>(Table2[[#This Row],[Sharpe Ratio]]-AVERAGE(Table2[Sharpe Ratio]))/_xlfn.STDEV.P(Table2[Sharpe Ratio])</f>
        <v>1.0252955814118021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2.0348374419803772</v>
      </c>
      <c r="AS177">
        <f>_xlfn.RANK.AVG(Table2[[#This Row],[1Y Return vs Nifty Z-Score]],Table2[1Y Return vs Nifty Z-Score])</f>
        <v>371</v>
      </c>
      <c r="AT177">
        <f>_xlfn.RANK.AVG(Table2[[#This Row],[6M Return vs Nifty Z-Score]],Table2[6M Return vs Nifty Z-Score])</f>
        <v>179</v>
      </c>
      <c r="AU177">
        <f>_xlfn.RANK.AVG(Table2[[#This Row],[Sharpe Ratio Z-Score]],Table2[Sharpe Ratio Z-Score])</f>
        <v>112</v>
      </c>
      <c r="AV177">
        <f>(Table2[[#This Row],[Rank 1Y]]+Table2[[#This Row],[Rank 6M]]+Table2[[#This Row],[Rank Sharpe]])/3</f>
        <v>220.66666666666666</v>
      </c>
    </row>
    <row r="178" spans="1:48" x14ac:dyDescent="0.3">
      <c r="A178" t="s">
        <v>312</v>
      </c>
      <c r="B178" t="s">
        <v>313</v>
      </c>
      <c r="C178" t="s">
        <v>3073</v>
      </c>
      <c r="D178" t="s">
        <v>51</v>
      </c>
      <c r="E178">
        <v>86677.898429369903</v>
      </c>
      <c r="F178">
        <v>1479.3</v>
      </c>
      <c r="G178">
        <v>47.236354704486999</v>
      </c>
      <c r="H178">
        <f>(Table2[[#This Row],[1Y Return vs Nifty]]-AVERAGE(Table2[1Y Return vs Nifty]))/_xlfn.STDEV.P(Table2[1Y Return vs Nifty])</f>
        <v>0.19506336274139119</v>
      </c>
      <c r="I178">
        <v>12.4111476963873</v>
      </c>
      <c r="J178">
        <f>(Table2[[#This Row],[1M Return vs Nifty]]-AVERAGE(Table2[1M Return vs Nifty]))/_xlfn.STDEV.P(Table2[1M Return vs Nifty])</f>
        <v>1.2423021204732216</v>
      </c>
      <c r="K178">
        <v>36.499986913311801</v>
      </c>
      <c r="L178">
        <f>(Table2[[#This Row],[6M Return vs Nifty]]-AVERAGE(Table2[6M Return vs Nifty]))/_xlfn.STDEV.P(Table2[6M Return vs Nifty])</f>
        <v>1.1336374733581831</v>
      </c>
      <c r="M178">
        <v>5.4766425207434803</v>
      </c>
      <c r="N178">
        <f>(Table2[[#This Row],[1W Return vs Nifty]]-AVERAGE(Table2[1W Return vs Nifty]))/_xlfn.STDEV.P(Table2[1W Return vs Nifty])</f>
        <v>1.1646181204204797</v>
      </c>
      <c r="O178">
        <v>1389.73</v>
      </c>
      <c r="P178">
        <v>1314.8805017869799</v>
      </c>
      <c r="Q178">
        <v>1124.39093976149</v>
      </c>
      <c r="R178">
        <v>74.823593983309095</v>
      </c>
      <c r="S178" s="1">
        <f>(Table2[[#This Row],[Close Price]]-Table2[[#This Row],[20D EMA]])/Table2[[#This Row],[20D EMA]]</f>
        <v>6.445136825138692E-2</v>
      </c>
      <c r="T178" s="1">
        <f>(Table2[[#This Row],[Close Price]]-Table2[[#This Row],[50D EMA]])/Table2[[#This Row],[50D EMA]]</f>
        <v>0.12504520219865359</v>
      </c>
      <c r="U178" s="1">
        <f>(Table2[[#This Row],[Close Price]]-Table2[[#This Row],[200D EMA]])/Table2[[#This Row],[200D EMA]]</f>
        <v>0.31564560660173457</v>
      </c>
      <c r="V178">
        <v>0.86863651061716096</v>
      </c>
      <c r="W178">
        <v>1451.55</v>
      </c>
      <c r="X178">
        <v>1488.3</v>
      </c>
      <c r="Y178">
        <v>1395</v>
      </c>
      <c r="Z178">
        <v>1487.95</v>
      </c>
      <c r="AA178">
        <v>1395</v>
      </c>
      <c r="AB178">
        <v>1487.95</v>
      </c>
      <c r="AC178" s="1">
        <f>(Table2[[#This Row],[Close Price]]/Table2[[#This Row],[Day Low]])-1</f>
        <v>1.9117495091453884E-2</v>
      </c>
      <c r="AD178" s="1">
        <f>(Table2[[#This Row],[Day High]]/Table2[[#This Row],[Close Price]])-1</f>
        <v>6.0839586290812875E-3</v>
      </c>
      <c r="AE178" s="1">
        <f>(Table2[[#This Row],[Close Price]]/Table2[[#This Row],[Current Week Low]])-1</f>
        <v>6.0430107526881605E-2</v>
      </c>
      <c r="AF178" s="1">
        <f>(Table2[[#This Row],[Current Week High]]/Table2[[#This Row],[Close Price]])-1</f>
        <v>5.8473602379505163E-3</v>
      </c>
      <c r="AG178" s="1">
        <f>(Table2[[#This Row],[Close Price]]/Table2[[#This Row],[Current Month Low]])-1</f>
        <v>6.0430107526881605E-2</v>
      </c>
      <c r="AH178" s="1">
        <f>(Table2[[#This Row],[Current Month High]]/Table2[[#This Row],[Close Price]])-1</f>
        <v>5.8473602379505163E-3</v>
      </c>
      <c r="AI178">
        <v>0.58473602379505096</v>
      </c>
      <c r="AJ178">
        <v>81.331208629566007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0.05</v>
      </c>
      <c r="AM178" t="s">
        <v>3114</v>
      </c>
      <c r="AN178">
        <v>8.9499999999999993</v>
      </c>
      <c r="AO178" t="s">
        <v>3114</v>
      </c>
      <c r="AP178">
        <v>6.5158488451280999E-2</v>
      </c>
      <c r="AQ178">
        <f>(Table2[[#This Row],[Sharpe Ratio]]-AVERAGE(Table2[Sharpe Ratio]))/_xlfn.STDEV.P(Table2[Sharpe Ratio])</f>
        <v>5.7948304030595588E-2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3.7935693810238713</v>
      </c>
      <c r="AS178">
        <f>_xlfn.RANK.AVG(Table2[[#This Row],[1Y Return vs Nifty Z-Score]],Table2[1Y Return vs Nifty Z-Score])</f>
        <v>248</v>
      </c>
      <c r="AT178">
        <f>_xlfn.RANK.AVG(Table2[[#This Row],[6M Return vs Nifty Z-Score]],Table2[6M Return vs Nifty Z-Score])</f>
        <v>92</v>
      </c>
      <c r="AU178">
        <f>_xlfn.RANK.AVG(Table2[[#This Row],[Sharpe Ratio Z-Score]],Table2[Sharpe Ratio Z-Score])</f>
        <v>323</v>
      </c>
      <c r="AV178">
        <f>(Table2[[#This Row],[Rank 1Y]]+Table2[[#This Row],[Rank 6M]]+Table2[[#This Row],[Rank Sharpe]])/3</f>
        <v>221</v>
      </c>
    </row>
    <row r="179" spans="1:48" x14ac:dyDescent="0.3">
      <c r="A179" t="s">
        <v>966</v>
      </c>
      <c r="B179" t="s">
        <v>967</v>
      </c>
      <c r="C179" t="s">
        <v>3070</v>
      </c>
      <c r="D179" t="s">
        <v>968</v>
      </c>
      <c r="E179">
        <v>14705.397808739999</v>
      </c>
      <c r="F179">
        <v>458.2</v>
      </c>
      <c r="G179">
        <v>135.933705575624</v>
      </c>
      <c r="H179">
        <f>(Table2[[#This Row],[1Y Return vs Nifty]]-AVERAGE(Table2[1Y Return vs Nifty]))/_xlfn.STDEV.P(Table2[1Y Return vs Nifty])</f>
        <v>1.5450884401585192</v>
      </c>
      <c r="I179">
        <v>-10.2144848388123</v>
      </c>
      <c r="J179">
        <f>(Table2[[#This Row],[1M Return vs Nifty]]-AVERAGE(Table2[1M Return vs Nifty]))/_xlfn.STDEV.P(Table2[1M Return vs Nifty])</f>
        <v>-0.95574826657006939</v>
      </c>
      <c r="K179">
        <v>-5.0674402624426298</v>
      </c>
      <c r="L179">
        <f>(Table2[[#This Row],[6M Return vs Nifty]]-AVERAGE(Table2[6M Return vs Nifty]))/_xlfn.STDEV.P(Table2[6M Return vs Nifty])</f>
        <v>-0.32966969778426758</v>
      </c>
      <c r="M179">
        <v>-3.3842087792068498</v>
      </c>
      <c r="N179">
        <f>(Table2[[#This Row],[1W Return vs Nifty]]-AVERAGE(Table2[1W Return vs Nifty]))/_xlfn.STDEV.P(Table2[1W Return vs Nifty])</f>
        <v>-0.64276463766713476</v>
      </c>
      <c r="O179">
        <v>489.53</v>
      </c>
      <c r="P179">
        <v>473.471515798589</v>
      </c>
      <c r="Q179">
        <v>382.78041192484602</v>
      </c>
      <c r="R179">
        <v>34.374641770429399</v>
      </c>
      <c r="S179" s="1">
        <f>(Table2[[#This Row],[Close Price]]-Table2[[#This Row],[20D EMA]])/Table2[[#This Row],[20D EMA]]</f>
        <v>-6.400016342205786E-2</v>
      </c>
      <c r="T179" s="1">
        <f>(Table2[[#This Row],[Close Price]]-Table2[[#This Row],[50D EMA]])/Table2[[#This Row],[50D EMA]]</f>
        <v>-3.225434960502542E-2</v>
      </c>
      <c r="U179" s="1">
        <f>(Table2[[#This Row],[Close Price]]-Table2[[#This Row],[200D EMA]])/Table2[[#This Row],[200D EMA]]</f>
        <v>0.19703094966615384</v>
      </c>
      <c r="V179">
        <v>0.59289542634969306</v>
      </c>
      <c r="W179">
        <v>456.75</v>
      </c>
      <c r="X179">
        <v>465.7</v>
      </c>
      <c r="Y179">
        <v>448.35</v>
      </c>
      <c r="Z179">
        <v>487.75</v>
      </c>
      <c r="AA179">
        <v>448.35</v>
      </c>
      <c r="AB179">
        <v>508.8</v>
      </c>
      <c r="AC179" s="1">
        <f>(Table2[[#This Row],[Close Price]]/Table2[[#This Row],[Day Low]])-1</f>
        <v>3.1746031746031633E-3</v>
      </c>
      <c r="AD179" s="1">
        <f>(Table2[[#This Row],[Day High]]/Table2[[#This Row],[Close Price]])-1</f>
        <v>1.6368398079441349E-2</v>
      </c>
      <c r="AE179" s="1">
        <f>(Table2[[#This Row],[Close Price]]/Table2[[#This Row],[Current Week Low]])-1</f>
        <v>2.1969443515110987E-2</v>
      </c>
      <c r="AF179" s="1">
        <f>(Table2[[#This Row],[Current Week High]]/Table2[[#This Row],[Close Price]])-1</f>
        <v>6.4491488432998789E-2</v>
      </c>
      <c r="AG179" s="1">
        <f>(Table2[[#This Row],[Close Price]]/Table2[[#This Row],[Current Month Low]])-1</f>
        <v>2.1969443515110987E-2</v>
      </c>
      <c r="AH179" s="1">
        <f>(Table2[[#This Row],[Current Month High]]/Table2[[#This Row],[Close Price]])-1</f>
        <v>0.11043212570929728</v>
      </c>
      <c r="AI179">
        <v>34.831951113050998</v>
      </c>
      <c r="AJ179">
        <v>180.67381316998399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-0.02</v>
      </c>
      <c r="AM179" t="s">
        <v>3113</v>
      </c>
      <c r="AN179">
        <v>-6.72</v>
      </c>
      <c r="AO179" t="s">
        <v>3113</v>
      </c>
      <c r="AP179">
        <v>0.113283097134874</v>
      </c>
      <c r="AQ179">
        <f>(Table2[[#This Row],[Sharpe Ratio]]-AVERAGE(Table2[Sharpe Ratio]))/_xlfn.STDEV.P(Table2[Sharpe Ratio])</f>
        <v>0.61907864418735836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0.23598448232440605</v>
      </c>
      <c r="AS179">
        <f>_xlfn.RANK.AVG(Table2[[#This Row],[1Y Return vs Nifty Z-Score]],Table2[1Y Return vs Nifty Z-Score])</f>
        <v>54</v>
      </c>
      <c r="AT179">
        <f>_xlfn.RANK.AVG(Table2[[#This Row],[6M Return vs Nifty Z-Score]],Table2[6M Return vs Nifty Z-Score])</f>
        <v>417</v>
      </c>
      <c r="AU179">
        <f>_xlfn.RANK.AVG(Table2[[#This Row],[Sharpe Ratio Z-Score]],Table2[Sharpe Ratio Z-Score])</f>
        <v>192</v>
      </c>
      <c r="AV179">
        <f>(Table2[[#This Row],[Rank 1Y]]+Table2[[#This Row],[Rank 6M]]+Table2[[#This Row],[Rank Sharpe]])/3</f>
        <v>221</v>
      </c>
    </row>
    <row r="180" spans="1:48" x14ac:dyDescent="0.3">
      <c r="A180" t="s">
        <v>898</v>
      </c>
      <c r="B180" t="s">
        <v>899</v>
      </c>
      <c r="C180" t="s">
        <v>3076</v>
      </c>
      <c r="D180" t="s">
        <v>133</v>
      </c>
      <c r="E180">
        <v>16477.08532866</v>
      </c>
      <c r="F180">
        <v>903.1</v>
      </c>
      <c r="G180">
        <v>307.63913025870897</v>
      </c>
      <c r="H180">
        <f>(Table2[[#This Row],[1Y Return vs Nifty]]-AVERAGE(Table2[1Y Return vs Nifty]))/_xlfn.STDEV.P(Table2[1Y Return vs Nifty])</f>
        <v>4.1585445014054931</v>
      </c>
      <c r="I180">
        <v>-2.9148545093948202</v>
      </c>
      <c r="J180">
        <f>(Table2[[#This Row],[1M Return vs Nifty]]-AVERAGE(Table2[1M Return vs Nifty]))/_xlfn.STDEV.P(Table2[1M Return vs Nifty])</f>
        <v>-0.24659879877564378</v>
      </c>
      <c r="K180">
        <v>-22.7063748928569</v>
      </c>
      <c r="L180">
        <f>(Table2[[#This Row],[6M Return vs Nifty]]-AVERAGE(Table2[6M Return vs Nifty]))/_xlfn.STDEV.P(Table2[6M Return vs Nifty])</f>
        <v>-0.95061694638023886</v>
      </c>
      <c r="M180">
        <v>-0.96361114638120005</v>
      </c>
      <c r="N180">
        <f>(Table2[[#This Row],[1W Return vs Nifty]]-AVERAGE(Table2[1W Return vs Nifty]))/_xlfn.STDEV.P(Table2[1W Return vs Nifty])</f>
        <v>-0.14902579951946182</v>
      </c>
      <c r="O180">
        <v>893.4</v>
      </c>
      <c r="P180">
        <v>902.41774083393602</v>
      </c>
      <c r="Q180">
        <v>819.24792140348802</v>
      </c>
      <c r="R180">
        <v>54.3382536085726</v>
      </c>
      <c r="S180" s="1">
        <f>(Table2[[#This Row],[Close Price]]-Table2[[#This Row],[20D EMA]])/Table2[[#This Row],[20D EMA]]</f>
        <v>1.0857398701589485E-2</v>
      </c>
      <c r="T180" s="1">
        <f>(Table2[[#This Row],[Close Price]]-Table2[[#This Row],[50D EMA]])/Table2[[#This Row],[50D EMA]]</f>
        <v>7.560347444338976E-4</v>
      </c>
      <c r="U180" s="1">
        <f>(Table2[[#This Row],[Close Price]]-Table2[[#This Row],[200D EMA]])/Table2[[#This Row],[200D EMA]]</f>
        <v>0.10235250698330914</v>
      </c>
      <c r="V180">
        <v>1.7497241289730501</v>
      </c>
      <c r="W180">
        <v>903.1</v>
      </c>
      <c r="X180">
        <v>915</v>
      </c>
      <c r="Y180">
        <v>856</v>
      </c>
      <c r="Z180">
        <v>906</v>
      </c>
      <c r="AA180">
        <v>856</v>
      </c>
      <c r="AB180">
        <v>945</v>
      </c>
      <c r="AC180" s="1">
        <f>(Table2[[#This Row],[Close Price]]/Table2[[#This Row],[Day Low]])-1</f>
        <v>0</v>
      </c>
      <c r="AD180" s="1">
        <f>(Table2[[#This Row],[Day High]]/Table2[[#This Row],[Close Price]])-1</f>
        <v>1.3176835344923088E-2</v>
      </c>
      <c r="AE180" s="1">
        <f>(Table2[[#This Row],[Close Price]]/Table2[[#This Row],[Current Week Low]])-1</f>
        <v>5.5023364485981441E-2</v>
      </c>
      <c r="AF180" s="1">
        <f>(Table2[[#This Row],[Current Week High]]/Table2[[#This Row],[Close Price]])-1</f>
        <v>3.21116155464507E-3</v>
      </c>
      <c r="AG180" s="1">
        <f>(Table2[[#This Row],[Close Price]]/Table2[[#This Row],[Current Month Low]])-1</f>
        <v>5.5023364485981441E-2</v>
      </c>
      <c r="AH180" s="1">
        <f>(Table2[[#This Row],[Current Month High]]/Table2[[#This Row],[Close Price]])-1</f>
        <v>4.6395747979182778E-2</v>
      </c>
      <c r="AI180">
        <v>45.498837338057797</v>
      </c>
      <c r="AJ180">
        <v>347.63320941759599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0.05</v>
      </c>
      <c r="AM180" t="s">
        <v>3114</v>
      </c>
      <c r="AN180">
        <v>10.26</v>
      </c>
      <c r="AO180" t="s">
        <v>3114</v>
      </c>
      <c r="AP180">
        <v>0.212993840360124</v>
      </c>
      <c r="AQ180">
        <f>(Table2[[#This Row],[Sharpe Ratio]]-AVERAGE(Table2[Sharpe Ratio]))/_xlfn.STDEV.P(Table2[Sharpe Ratio])</f>
        <v>1.7817005292011123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5</v>
      </c>
      <c r="AT180">
        <f>_xlfn.RANK.AVG(Table2[[#This Row],[6M Return vs Nifty Z-Score]],Table2[6M Return vs Nifty Z-Score])</f>
        <v>635</v>
      </c>
      <c r="AU180">
        <f>_xlfn.RANK.AVG(Table2[[#This Row],[Sharpe Ratio Z-Score]],Table2[Sharpe Ratio Z-Score])</f>
        <v>28</v>
      </c>
      <c r="AV180">
        <f>(Table2[[#This Row],[Rank 1Y]]+Table2[[#This Row],[Rank 6M]]+Table2[[#This Row],[Rank Sharpe]])/3</f>
        <v>222.66666666666666</v>
      </c>
    </row>
    <row r="181" spans="1:48" x14ac:dyDescent="0.3">
      <c r="A181" t="s">
        <v>64</v>
      </c>
      <c r="B181" t="s">
        <v>65</v>
      </c>
      <c r="C181" t="s">
        <v>3075</v>
      </c>
      <c r="D181" t="s">
        <v>63</v>
      </c>
      <c r="E181">
        <v>382777.99213832</v>
      </c>
      <c r="F181">
        <v>1041.75</v>
      </c>
      <c r="G181">
        <v>48.308764530288201</v>
      </c>
      <c r="H181">
        <f>(Table2[[#This Row],[1Y Return vs Nifty]]-AVERAGE(Table2[1Y Return vs Nifty]))/_xlfn.STDEV.P(Table2[1Y Return vs Nifty])</f>
        <v>0.2113860617158346</v>
      </c>
      <c r="I181">
        <v>3.0289938165430401</v>
      </c>
      <c r="J181">
        <f>(Table2[[#This Row],[1M Return vs Nifty]]-AVERAGE(Table2[1M Return vs Nifty]))/_xlfn.STDEV.P(Table2[1M Return vs Nifty])</f>
        <v>0.33083823389200778</v>
      </c>
      <c r="K181">
        <v>1.6605208396117801</v>
      </c>
      <c r="L181">
        <f>(Table2[[#This Row],[6M Return vs Nifty]]-AVERAGE(Table2[6M Return vs Nifty]))/_xlfn.STDEV.P(Table2[6M Return vs Nifty])</f>
        <v>-9.2823821175716095E-2</v>
      </c>
      <c r="M181">
        <v>-8.7123560949025691</v>
      </c>
      <c r="N181">
        <f>(Table2[[#This Row],[1W Return vs Nifty]]-AVERAGE(Table2[1W Return vs Nifty]))/_xlfn.STDEV.P(Table2[1W Return vs Nifty])</f>
        <v>-1.7295678425683647</v>
      </c>
      <c r="O181">
        <v>1052.42</v>
      </c>
      <c r="P181">
        <v>1021.70726316381</v>
      </c>
      <c r="Q181">
        <v>898.86907678208604</v>
      </c>
      <c r="R181">
        <v>44.3928928214387</v>
      </c>
      <c r="S181" s="1">
        <f>(Table2[[#This Row],[Close Price]]-Table2[[#This Row],[20D EMA]])/Table2[[#This Row],[20D EMA]]</f>
        <v>-1.0138537846107135E-2</v>
      </c>
      <c r="T181" s="1">
        <f>(Table2[[#This Row],[Close Price]]-Table2[[#This Row],[50D EMA]])/Table2[[#This Row],[50D EMA]]</f>
        <v>1.9616907463421391E-2</v>
      </c>
      <c r="U181" s="1">
        <f>(Table2[[#This Row],[Close Price]]-Table2[[#This Row],[200D EMA]])/Table2[[#This Row],[200D EMA]]</f>
        <v>0.15895632290457887</v>
      </c>
      <c r="V181">
        <v>1.4131006690277701</v>
      </c>
      <c r="W181">
        <v>1052.05</v>
      </c>
      <c r="X181">
        <v>1082.95</v>
      </c>
      <c r="Y181">
        <v>1008.4</v>
      </c>
      <c r="Z181">
        <v>1065</v>
      </c>
      <c r="AA181">
        <v>1008.4</v>
      </c>
      <c r="AB181">
        <v>1176</v>
      </c>
      <c r="AC181" s="1">
        <f>(Table2[[#This Row],[Close Price]]/Table2[[#This Row],[Day Low]])-1</f>
        <v>-9.7904092010835386E-3</v>
      </c>
      <c r="AD181" s="1">
        <f>(Table2[[#This Row],[Day High]]/Table2[[#This Row],[Close Price]])-1</f>
        <v>3.954883609311266E-2</v>
      </c>
      <c r="AE181" s="1">
        <f>(Table2[[#This Row],[Close Price]]/Table2[[#This Row],[Current Week Low]])-1</f>
        <v>3.3072193573978614E-2</v>
      </c>
      <c r="AF181" s="1">
        <f>(Table2[[#This Row],[Current Week High]]/Table2[[#This Row],[Close Price]])-1</f>
        <v>2.2318214542836667E-2</v>
      </c>
      <c r="AG181" s="1">
        <f>(Table2[[#This Row],[Close Price]]/Table2[[#This Row],[Current Month Low]])-1</f>
        <v>3.3072193573978614E-2</v>
      </c>
      <c r="AH181" s="1">
        <f>(Table2[[#This Row],[Current Month High]]/Table2[[#This Row],[Close Price]])-1</f>
        <v>0.12886969042476593</v>
      </c>
      <c r="AI181">
        <v>13.174946004319599</v>
      </c>
      <c r="AJ181">
        <v>75.585707062194501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0.03</v>
      </c>
      <c r="AM181" t="s">
        <v>3114</v>
      </c>
      <c r="AN181">
        <v>3.99</v>
      </c>
      <c r="AO181" t="s">
        <v>3114</v>
      </c>
      <c r="AP181">
        <v>0.16145474801472701</v>
      </c>
      <c r="AQ181">
        <f>(Table2[[#This Row],[Sharpe Ratio]]-AVERAGE(Table2[Sharpe Ratio]))/_xlfn.STDEV.P(Table2[Sharpe Ratio])</f>
        <v>1.1807574938138323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-9.9409874322406333E-2</v>
      </c>
      <c r="AS181">
        <f>_xlfn.RANK.AVG(Table2[[#This Row],[1Y Return vs Nifty Z-Score]],Table2[1Y Return vs Nifty Z-Score])</f>
        <v>238</v>
      </c>
      <c r="AT181">
        <f>_xlfn.RANK.AVG(Table2[[#This Row],[6M Return vs Nifty Z-Score]],Table2[6M Return vs Nifty Z-Score])</f>
        <v>349</v>
      </c>
      <c r="AU181">
        <f>_xlfn.RANK.AVG(Table2[[#This Row],[Sharpe Ratio Z-Score]],Table2[Sharpe Ratio Z-Score])</f>
        <v>87</v>
      </c>
      <c r="AV181">
        <f>(Table2[[#This Row],[Rank 1Y]]+Table2[[#This Row],[Rank 6M]]+Table2[[#This Row],[Rank Sharpe]])/3</f>
        <v>224.66666666666666</v>
      </c>
    </row>
    <row r="182" spans="1:48" x14ac:dyDescent="0.3">
      <c r="A182" t="s">
        <v>376</v>
      </c>
      <c r="B182" t="s">
        <v>377</v>
      </c>
      <c r="C182" t="s">
        <v>3082</v>
      </c>
      <c r="D182" t="s">
        <v>138</v>
      </c>
      <c r="E182">
        <v>63434.046267019898</v>
      </c>
      <c r="F182">
        <v>1744.6</v>
      </c>
      <c r="G182">
        <v>34.424885194742103</v>
      </c>
      <c r="H182">
        <f>(Table2[[#This Row],[1Y Return vs Nifty]]-AVERAGE(Table2[1Y Return vs Nifty]))/_xlfn.STDEV.P(Table2[1Y Return vs Nifty])</f>
        <v>6.5372983517201339E-5</v>
      </c>
      <c r="I182">
        <v>-0.52181720067342197</v>
      </c>
      <c r="J182">
        <f>(Table2[[#This Row],[1M Return vs Nifty]]-AVERAGE(Table2[1M Return vs Nifty]))/_xlfn.STDEV.P(Table2[1M Return vs Nifty])</f>
        <v>-1.4118377533900049E-2</v>
      </c>
      <c r="K182">
        <v>18.634719519410901</v>
      </c>
      <c r="L182">
        <f>(Table2[[#This Row],[6M Return vs Nifty]]-AVERAGE(Table2[6M Return vs Nifty]))/_xlfn.STDEV.P(Table2[6M Return vs Nifty])</f>
        <v>0.50472258330886621</v>
      </c>
      <c r="M182">
        <v>-1.1141303251997099</v>
      </c>
      <c r="N182">
        <f>(Table2[[#This Row],[1W Return vs Nifty]]-AVERAGE(Table2[1W Return vs Nifty]))/_xlfn.STDEV.P(Table2[1W Return vs Nifty])</f>
        <v>-0.17972778958215546</v>
      </c>
      <c r="O182">
        <v>1762.97</v>
      </c>
      <c r="P182">
        <v>1747.40171368693</v>
      </c>
      <c r="Q182">
        <v>1528.8332767090201</v>
      </c>
      <c r="R182">
        <v>46.454167726505602</v>
      </c>
      <c r="S182" s="1">
        <f>(Table2[[#This Row],[Close Price]]-Table2[[#This Row],[20D EMA]])/Table2[[#This Row],[20D EMA]]</f>
        <v>-1.0419916391090103E-2</v>
      </c>
      <c r="T182" s="1">
        <f>(Table2[[#This Row],[Close Price]]-Table2[[#This Row],[50D EMA]])/Table2[[#This Row],[50D EMA]]</f>
        <v>-1.6033598141657807E-3</v>
      </c>
      <c r="U182" s="1">
        <f>(Table2[[#This Row],[Close Price]]-Table2[[#This Row],[200D EMA]])/Table2[[#This Row],[200D EMA]]</f>
        <v>0.14113162408097316</v>
      </c>
      <c r="V182">
        <v>0.83567992462747998</v>
      </c>
      <c r="W182">
        <v>1769.6</v>
      </c>
      <c r="X182">
        <v>1808.85</v>
      </c>
      <c r="Y182">
        <v>1687</v>
      </c>
      <c r="Z182">
        <v>1785.95</v>
      </c>
      <c r="AA182">
        <v>1687</v>
      </c>
      <c r="AB182">
        <v>1870</v>
      </c>
      <c r="AC182" s="1">
        <f>(Table2[[#This Row],[Close Price]]/Table2[[#This Row],[Day Low]])-1</f>
        <v>-1.4127486437612968E-2</v>
      </c>
      <c r="AD182" s="1">
        <f>(Table2[[#This Row],[Day High]]/Table2[[#This Row],[Close Price]])-1</f>
        <v>3.6827926172188441E-2</v>
      </c>
      <c r="AE182" s="1">
        <f>(Table2[[#This Row],[Close Price]]/Table2[[#This Row],[Current Week Low]])-1</f>
        <v>3.4143449911084645E-2</v>
      </c>
      <c r="AF182" s="1">
        <f>(Table2[[#This Row],[Current Week High]]/Table2[[#This Row],[Close Price]])-1</f>
        <v>2.3701708127937815E-2</v>
      </c>
      <c r="AG182" s="1">
        <f>(Table2[[#This Row],[Close Price]]/Table2[[#This Row],[Current Month Low]])-1</f>
        <v>3.4143449911084645E-2</v>
      </c>
      <c r="AH182" s="1">
        <f>(Table2[[#This Row],[Current Month High]]/Table2[[#This Row],[Close Price]])-1</f>
        <v>7.1878940731399776E-2</v>
      </c>
      <c r="AI182">
        <v>11.9482976040353</v>
      </c>
      <c r="AJ182">
        <v>65.978498715631204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0.01</v>
      </c>
      <c r="AM182" t="s">
        <v>3114</v>
      </c>
      <c r="AN182">
        <v>3.41</v>
      </c>
      <c r="AO182" t="s">
        <v>3114</v>
      </c>
      <c r="AP182">
        <v>0.10646492394436199</v>
      </c>
      <c r="AQ182">
        <f>(Table2[[#This Row],[Sharpe Ratio]]-AVERAGE(Table2[Sharpe Ratio]))/_xlfn.STDEV.P(Table2[Sharpe Ratio])</f>
        <v>0.53957911273570691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0.85052090191203478</v>
      </c>
      <c r="AS182">
        <f>_xlfn.RANK.AVG(Table2[[#This Row],[1Y Return vs Nifty Z-Score]],Table2[1Y Return vs Nifty Z-Score])</f>
        <v>294</v>
      </c>
      <c r="AT182">
        <f>_xlfn.RANK.AVG(Table2[[#This Row],[6M Return vs Nifty Z-Score]],Table2[6M Return vs Nifty Z-Score])</f>
        <v>177</v>
      </c>
      <c r="AU182">
        <f>_xlfn.RANK.AVG(Table2[[#This Row],[Sharpe Ratio Z-Score]],Table2[Sharpe Ratio Z-Score])</f>
        <v>207</v>
      </c>
      <c r="AV182">
        <f>(Table2[[#This Row],[Rank 1Y]]+Table2[[#This Row],[Rank 6M]]+Table2[[#This Row],[Rank Sharpe]])/3</f>
        <v>226</v>
      </c>
    </row>
    <row r="183" spans="1:48" x14ac:dyDescent="0.3">
      <c r="A183" t="s">
        <v>1493</v>
      </c>
      <c r="B183" t="s">
        <v>1494</v>
      </c>
      <c r="C183" t="s">
        <v>3083</v>
      </c>
      <c r="D183" t="s">
        <v>164</v>
      </c>
      <c r="E183">
        <v>6562.7433000000001</v>
      </c>
      <c r="F183">
        <v>948</v>
      </c>
      <c r="G183">
        <v>57.153266122192299</v>
      </c>
      <c r="H183">
        <f>(Table2[[#This Row],[1Y Return vs Nifty]]-AVERAGE(Table2[1Y Return vs Nifty]))/_xlfn.STDEV.P(Table2[1Y Return vs Nifty])</f>
        <v>0.34600450103848784</v>
      </c>
      <c r="I183">
        <v>3.3825904028065801</v>
      </c>
      <c r="J183">
        <f>(Table2[[#This Row],[1M Return vs Nifty]]-AVERAGE(Table2[1M Return vs Nifty]))/_xlfn.STDEV.P(Table2[1M Return vs Nifty])</f>
        <v>0.36518967631398663</v>
      </c>
      <c r="K183">
        <v>71.051187215499596</v>
      </c>
      <c r="L183">
        <f>(Table2[[#This Row],[6M Return vs Nifty]]-AVERAGE(Table2[6M Return vs Nifty]))/_xlfn.STDEV.P(Table2[6M Return vs Nifty])</f>
        <v>2.3499508852996569</v>
      </c>
      <c r="M183">
        <v>1.16527504769835</v>
      </c>
      <c r="N183">
        <f>(Table2[[#This Row],[1W Return vs Nifty]]-AVERAGE(Table2[1W Return vs Nifty]))/_xlfn.STDEV.P(Table2[1W Return vs Nifty])</f>
        <v>0.28521150690409935</v>
      </c>
      <c r="O183">
        <v>923.05</v>
      </c>
      <c r="P183">
        <v>875.82791811273603</v>
      </c>
      <c r="Q183">
        <v>699.955009999857</v>
      </c>
      <c r="R183">
        <v>57.696501351510598</v>
      </c>
      <c r="S183" s="1">
        <f>(Table2[[#This Row],[Close Price]]-Table2[[#This Row],[20D EMA]])/Table2[[#This Row],[20D EMA]]</f>
        <v>2.7029955040355394E-2</v>
      </c>
      <c r="T183" s="1">
        <f>(Table2[[#This Row],[Close Price]]-Table2[[#This Row],[50D EMA]])/Table2[[#This Row],[50D EMA]]</f>
        <v>8.2404408896650433E-2</v>
      </c>
      <c r="U183" s="1">
        <f>(Table2[[#This Row],[Close Price]]-Table2[[#This Row],[200D EMA]])/Table2[[#This Row],[200D EMA]]</f>
        <v>0.35437276175820742</v>
      </c>
      <c r="V183">
        <v>0.98561647244080797</v>
      </c>
      <c r="W183">
        <v>948.65</v>
      </c>
      <c r="X183">
        <v>959.8</v>
      </c>
      <c r="Y183">
        <v>873.75</v>
      </c>
      <c r="Z183">
        <v>959.9</v>
      </c>
      <c r="AA183">
        <v>873.75</v>
      </c>
      <c r="AB183">
        <v>1010</v>
      </c>
      <c r="AC183" s="1">
        <f>(Table2[[#This Row],[Close Price]]/Table2[[#This Row],[Day Low]])-1</f>
        <v>-6.8518420913932232E-4</v>
      </c>
      <c r="AD183" s="1">
        <f>(Table2[[#This Row],[Day High]]/Table2[[#This Row],[Close Price]])-1</f>
        <v>1.2447257383966237E-2</v>
      </c>
      <c r="AE183" s="1">
        <f>(Table2[[#This Row],[Close Price]]/Table2[[#This Row],[Current Week Low]])-1</f>
        <v>8.4978540772532085E-2</v>
      </c>
      <c r="AF183" s="1">
        <f>(Table2[[#This Row],[Current Week High]]/Table2[[#This Row],[Close Price]])-1</f>
        <v>1.2552742616033674E-2</v>
      </c>
      <c r="AG183" s="1">
        <f>(Table2[[#This Row],[Close Price]]/Table2[[#This Row],[Current Month Low]])-1</f>
        <v>8.4978540772532085E-2</v>
      </c>
      <c r="AH183" s="1">
        <f>(Table2[[#This Row],[Current Month High]]/Table2[[#This Row],[Close Price]])-1</f>
        <v>6.5400843881856519E-2</v>
      </c>
      <c r="AI183">
        <v>6.5400843881856501</v>
      </c>
      <c r="AJ183">
        <v>116.884008236101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0.12</v>
      </c>
      <c r="AM183" t="s">
        <v>3114</v>
      </c>
      <c r="AN183">
        <v>6.16</v>
      </c>
      <c r="AO183" t="s">
        <v>3114</v>
      </c>
      <c r="AP183">
        <v>2.4570691300216E-2</v>
      </c>
      <c r="AQ183">
        <f>(Table2[[#This Row],[Sharpe Ratio]]-AVERAGE(Table2[Sharpe Ratio]))/_xlfn.STDEV.P(Table2[Sharpe Ratio])</f>
        <v>-0.41530322038866541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2.9310533491675654</v>
      </c>
      <c r="AS183">
        <f>_xlfn.RANK.AVG(Table2[[#This Row],[1Y Return vs Nifty Z-Score]],Table2[1Y Return vs Nifty Z-Score])</f>
        <v>198</v>
      </c>
      <c r="AT183">
        <f>_xlfn.RANK.AVG(Table2[[#This Row],[6M Return vs Nifty Z-Score]],Table2[6M Return vs Nifty Z-Score])</f>
        <v>26</v>
      </c>
      <c r="AU183">
        <f>_xlfn.RANK.AVG(Table2[[#This Row],[Sharpe Ratio Z-Score]],Table2[Sharpe Ratio Z-Score])</f>
        <v>454</v>
      </c>
      <c r="AV183">
        <f>(Table2[[#This Row],[Rank 1Y]]+Table2[[#This Row],[Rank 6M]]+Table2[[#This Row],[Rank Sharpe]])/3</f>
        <v>226</v>
      </c>
    </row>
    <row r="184" spans="1:48" x14ac:dyDescent="0.3">
      <c r="A184" t="s">
        <v>500</v>
      </c>
      <c r="B184" t="s">
        <v>501</v>
      </c>
      <c r="C184" t="s">
        <v>3069</v>
      </c>
      <c r="D184" t="s">
        <v>251</v>
      </c>
      <c r="E184">
        <v>40625.554954140003</v>
      </c>
      <c r="F184">
        <v>643.04999999999995</v>
      </c>
      <c r="G184">
        <v>84.273229783549993</v>
      </c>
      <c r="H184">
        <f>(Table2[[#This Row],[1Y Return vs Nifty]]-AVERAGE(Table2[1Y Return vs Nifty]))/_xlfn.STDEV.P(Table2[1Y Return vs Nifty])</f>
        <v>0.75878606307934726</v>
      </c>
      <c r="I184">
        <v>-2.2771914383628298</v>
      </c>
      <c r="J184">
        <f>(Table2[[#This Row],[1M Return vs Nifty]]-AVERAGE(Table2[1M Return vs Nifty]))/_xlfn.STDEV.P(Table2[1M Return vs Nifty])</f>
        <v>-0.18465067167225646</v>
      </c>
      <c r="K184">
        <v>18.888947972609799</v>
      </c>
      <c r="L184">
        <f>(Table2[[#This Row],[6M Return vs Nifty]]-AVERAGE(Table2[6M Return vs Nifty]))/_xlfn.STDEV.P(Table2[6M Return vs Nifty])</f>
        <v>0.51367224278866652</v>
      </c>
      <c r="M184">
        <v>0.13730205844363999</v>
      </c>
      <c r="N184">
        <f>(Table2[[#This Row],[1W Return vs Nifty]]-AVERAGE(Table2[1W Return vs Nifty]))/_xlfn.STDEV.P(Table2[1W Return vs Nifty])</f>
        <v>7.5531805296967972E-2</v>
      </c>
      <c r="O184">
        <v>639.29999999999995</v>
      </c>
      <c r="P184">
        <v>630.57761647258997</v>
      </c>
      <c r="Q184">
        <v>531.720187642631</v>
      </c>
      <c r="R184">
        <v>53.490011876324601</v>
      </c>
      <c r="S184" s="1">
        <f>(Table2[[#This Row],[Close Price]]-Table2[[#This Row],[20D EMA]])/Table2[[#This Row],[20D EMA]]</f>
        <v>5.8657907085875177E-3</v>
      </c>
      <c r="T184" s="1">
        <f>(Table2[[#This Row],[Close Price]]-Table2[[#This Row],[50D EMA]])/Table2[[#This Row],[50D EMA]]</f>
        <v>1.9779299489220199E-2</v>
      </c>
      <c r="U184" s="1">
        <f>(Table2[[#This Row],[Close Price]]-Table2[[#This Row],[200D EMA]])/Table2[[#This Row],[200D EMA]]</f>
        <v>0.20937668898927284</v>
      </c>
      <c r="V184">
        <v>1.0796578304703399</v>
      </c>
      <c r="W184">
        <v>645.1</v>
      </c>
      <c r="X184">
        <v>653.29999999999995</v>
      </c>
      <c r="Y184">
        <v>597</v>
      </c>
      <c r="Z184">
        <v>650</v>
      </c>
      <c r="AA184">
        <v>597</v>
      </c>
      <c r="AB184">
        <v>673.35</v>
      </c>
      <c r="AC184" s="1">
        <f>(Table2[[#This Row],[Close Price]]/Table2[[#This Row],[Day Low]])-1</f>
        <v>-3.1778018911797767E-3</v>
      </c>
      <c r="AD184" s="1">
        <f>(Table2[[#This Row],[Day High]]/Table2[[#This Row],[Close Price]])-1</f>
        <v>1.5939662545680688E-2</v>
      </c>
      <c r="AE184" s="1">
        <f>(Table2[[#This Row],[Close Price]]/Table2[[#This Row],[Current Week Low]])-1</f>
        <v>7.7135678391959672E-2</v>
      </c>
      <c r="AF184" s="1">
        <f>(Table2[[#This Row],[Current Week High]]/Table2[[#This Row],[Close Price]])-1</f>
        <v>1.0807868750486005E-2</v>
      </c>
      <c r="AG184" s="1">
        <f>(Table2[[#This Row],[Close Price]]/Table2[[#This Row],[Current Month Low]])-1</f>
        <v>7.7135678391959672E-2</v>
      </c>
      <c r="AH184" s="1">
        <f>(Table2[[#This Row],[Current Month High]]/Table2[[#This Row],[Close Price]])-1</f>
        <v>4.7119197574061245E-2</v>
      </c>
      <c r="AI184">
        <v>6.6635564886089602</v>
      </c>
      <c r="AJ184">
        <v>109.326171875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0.01</v>
      </c>
      <c r="AM184" t="s">
        <v>3114</v>
      </c>
      <c r="AN184">
        <v>2.33</v>
      </c>
      <c r="AO184" t="s">
        <v>3114</v>
      </c>
      <c r="AP184">
        <v>4.6367786851839003E-2</v>
      </c>
      <c r="AQ184">
        <f>(Table2[[#This Row],[Sharpe Ratio]]-AVERAGE(Table2[Sharpe Ratio]))/_xlfn.STDEV.P(Table2[Sharpe Ratio])</f>
        <v>-0.16115026255938822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1.0021891769333371</v>
      </c>
      <c r="AS184">
        <f>_xlfn.RANK.AVG(Table2[[#This Row],[1Y Return vs Nifty Z-Score]],Table2[1Y Return vs Nifty Z-Score])</f>
        <v>121</v>
      </c>
      <c r="AT184">
        <f>_xlfn.RANK.AVG(Table2[[#This Row],[6M Return vs Nifty Z-Score]],Table2[6M Return vs Nifty Z-Score])</f>
        <v>173</v>
      </c>
      <c r="AU184">
        <f>_xlfn.RANK.AVG(Table2[[#This Row],[Sharpe Ratio Z-Score]],Table2[Sharpe Ratio Z-Score])</f>
        <v>388</v>
      </c>
      <c r="AV184">
        <f>(Table2[[#This Row],[Rank 1Y]]+Table2[[#This Row],[Rank 6M]]+Table2[[#This Row],[Rank Sharpe]])/3</f>
        <v>227.33333333333334</v>
      </c>
    </row>
    <row r="185" spans="1:48" x14ac:dyDescent="0.3">
      <c r="A185" t="s">
        <v>798</v>
      </c>
      <c r="B185" t="s">
        <v>799</v>
      </c>
      <c r="C185" t="s">
        <v>3070</v>
      </c>
      <c r="D185" t="s">
        <v>639</v>
      </c>
      <c r="E185">
        <v>19671.721525728</v>
      </c>
      <c r="F185">
        <v>136.44</v>
      </c>
      <c r="G185">
        <v>71.129784006996701</v>
      </c>
      <c r="H185">
        <f>(Table2[[#This Row],[1Y Return vs Nifty]]-AVERAGE(Table2[1Y Return vs Nifty]))/_xlfn.STDEV.P(Table2[1Y Return vs Nifty])</f>
        <v>0.5587352021714681</v>
      </c>
      <c r="I185">
        <v>5.9709254955341304</v>
      </c>
      <c r="J185">
        <f>(Table2[[#This Row],[1M Return vs Nifty]]-AVERAGE(Table2[1M Return vs Nifty]))/_xlfn.STDEV.P(Table2[1M Return vs Nifty])</f>
        <v>0.61664301992842341</v>
      </c>
      <c r="K185">
        <v>16.408068032248501</v>
      </c>
      <c r="L185">
        <f>(Table2[[#This Row],[6M Return vs Nifty]]-AVERAGE(Table2[6M Return vs Nifty]))/_xlfn.STDEV.P(Table2[6M Return vs Nifty])</f>
        <v>0.42633728717246644</v>
      </c>
      <c r="M185">
        <v>6.78299694169164</v>
      </c>
      <c r="N185">
        <f>(Table2[[#This Row],[1W Return vs Nifty]]-AVERAGE(Table2[1W Return vs Nifty]))/_xlfn.STDEV.P(Table2[1W Return vs Nifty])</f>
        <v>1.4310803796829128</v>
      </c>
      <c r="O185">
        <v>126.73</v>
      </c>
      <c r="P185">
        <v>119.079941429881</v>
      </c>
      <c r="Q185">
        <v>100.00525574999899</v>
      </c>
      <c r="R185">
        <v>63.953577799449903</v>
      </c>
      <c r="S185" s="1">
        <f>(Table2[[#This Row],[Close Price]]-Table2[[#This Row],[20D EMA]])/Table2[[#This Row],[20D EMA]]</f>
        <v>7.6619584944369865E-2</v>
      </c>
      <c r="T185" s="1">
        <f>(Table2[[#This Row],[Close Price]]-Table2[[#This Row],[50D EMA]])/Table2[[#This Row],[50D EMA]]</f>
        <v>0.14578491021799239</v>
      </c>
      <c r="U185" s="1">
        <f>(Table2[[#This Row],[Close Price]]-Table2[[#This Row],[200D EMA]])/Table2[[#This Row],[200D EMA]]</f>
        <v>0.3643282943156852</v>
      </c>
      <c r="V185">
        <v>1.6075182252690501</v>
      </c>
      <c r="W185">
        <v>133.31</v>
      </c>
      <c r="X185">
        <v>138</v>
      </c>
      <c r="Y185">
        <v>122.27</v>
      </c>
      <c r="Z185">
        <v>142.5</v>
      </c>
      <c r="AA185">
        <v>122.27</v>
      </c>
      <c r="AB185">
        <v>142.5</v>
      </c>
      <c r="AC185" s="1">
        <f>(Table2[[#This Row],[Close Price]]/Table2[[#This Row],[Day Low]])-1</f>
        <v>2.347910884404758E-2</v>
      </c>
      <c r="AD185" s="1">
        <f>(Table2[[#This Row],[Day High]]/Table2[[#This Row],[Close Price]])-1</f>
        <v>1.1433597185576128E-2</v>
      </c>
      <c r="AE185" s="1">
        <f>(Table2[[#This Row],[Close Price]]/Table2[[#This Row],[Current Week Low]])-1</f>
        <v>0.11589106076715461</v>
      </c>
      <c r="AF185" s="1">
        <f>(Table2[[#This Row],[Current Week High]]/Table2[[#This Row],[Close Price]])-1</f>
        <v>4.4415127528584009E-2</v>
      </c>
      <c r="AG185" s="1">
        <f>(Table2[[#This Row],[Close Price]]/Table2[[#This Row],[Current Month Low]])-1</f>
        <v>0.11589106076715461</v>
      </c>
      <c r="AH185" s="1">
        <f>(Table2[[#This Row],[Current Month High]]/Table2[[#This Row],[Close Price]])-1</f>
        <v>4.4415127528584009E-2</v>
      </c>
      <c r="AI185">
        <v>4.4415127528584</v>
      </c>
      <c r="AJ185">
        <v>121.853658536585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0.25</v>
      </c>
      <c r="AM185" t="s">
        <v>3114</v>
      </c>
      <c r="AN185">
        <v>21.25</v>
      </c>
      <c r="AO185" t="s">
        <v>3114</v>
      </c>
      <c r="AP185">
        <v>6.5108240875150006E-2</v>
      </c>
      <c r="AQ185">
        <f>(Table2[[#This Row],[Sharpe Ratio]]-AVERAGE(Table2[Sharpe Ratio]))/_xlfn.STDEV.P(Table2[Sharpe Ratio])</f>
        <v>5.7362420004570251E-2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3.090158308959841</v>
      </c>
      <c r="AS185">
        <f>_xlfn.RANK.AVG(Table2[[#This Row],[1Y Return vs Nifty Z-Score]],Table2[1Y Return vs Nifty Z-Score])</f>
        <v>156</v>
      </c>
      <c r="AT185">
        <f>_xlfn.RANK.AVG(Table2[[#This Row],[6M Return vs Nifty Z-Score]],Table2[6M Return vs Nifty Z-Score])</f>
        <v>202</v>
      </c>
      <c r="AU185">
        <f>_xlfn.RANK.AVG(Table2[[#This Row],[Sharpe Ratio Z-Score]],Table2[Sharpe Ratio Z-Score])</f>
        <v>324</v>
      </c>
      <c r="AV185">
        <f>(Table2[[#This Row],[Rank 1Y]]+Table2[[#This Row],[Rank 6M]]+Table2[[#This Row],[Rank Sharpe]])/3</f>
        <v>227.33333333333334</v>
      </c>
    </row>
    <row r="186" spans="1:48" x14ac:dyDescent="0.3">
      <c r="A186" t="s">
        <v>73</v>
      </c>
      <c r="B186" t="s">
        <v>74</v>
      </c>
      <c r="C186" t="s">
        <v>3077</v>
      </c>
      <c r="D186" t="s">
        <v>75</v>
      </c>
      <c r="E186">
        <v>328125.10574550001</v>
      </c>
      <c r="F186">
        <v>1519</v>
      </c>
      <c r="G186">
        <v>70.471396233077201</v>
      </c>
      <c r="H186">
        <f>(Table2[[#This Row],[1Y Return vs Nifty]]-AVERAGE(Table2[1Y Return vs Nifty]))/_xlfn.STDEV.P(Table2[1Y Return vs Nifty])</f>
        <v>0.54871415873864338</v>
      </c>
      <c r="I186">
        <v>4.0983229729003101</v>
      </c>
      <c r="J186">
        <f>(Table2[[#This Row],[1M Return vs Nifty]]-AVERAGE(Table2[1M Return vs Nifty]))/_xlfn.STDEV.P(Table2[1M Return vs Nifty])</f>
        <v>0.43472215237919709</v>
      </c>
      <c r="K186">
        <v>10.9420430924629</v>
      </c>
      <c r="L186">
        <f>(Table2[[#This Row],[6M Return vs Nifty]]-AVERAGE(Table2[6M Return vs Nifty]))/_xlfn.STDEV.P(Table2[6M Return vs Nifty])</f>
        <v>0.23391562349304759</v>
      </c>
      <c r="M186">
        <v>1.4227205087621899</v>
      </c>
      <c r="N186">
        <f>(Table2[[#This Row],[1W Return vs Nifty]]-AVERAGE(Table2[1W Return vs Nifty]))/_xlfn.STDEV.P(Table2[1W Return vs Nifty])</f>
        <v>0.33772367212656601</v>
      </c>
      <c r="O186">
        <v>1517.31</v>
      </c>
      <c r="P186">
        <v>1473.23273218758</v>
      </c>
      <c r="Q186">
        <v>1263.2079137046401</v>
      </c>
      <c r="R186">
        <v>48.181905100767302</v>
      </c>
      <c r="S186" s="1">
        <f>(Table2[[#This Row],[Close Price]]-Table2[[#This Row],[20D EMA]])/Table2[[#This Row],[20D EMA]]</f>
        <v>1.1138132616275215E-3</v>
      </c>
      <c r="T186" s="1">
        <f>(Table2[[#This Row],[Close Price]]-Table2[[#This Row],[50D EMA]])/Table2[[#This Row],[50D EMA]]</f>
        <v>3.1065877652922402E-2</v>
      </c>
      <c r="U186" s="1">
        <f>(Table2[[#This Row],[Close Price]]-Table2[[#This Row],[200D EMA]])/Table2[[#This Row],[200D EMA]]</f>
        <v>0.20249404988699948</v>
      </c>
      <c r="V186">
        <v>0.64427920883314704</v>
      </c>
      <c r="W186">
        <v>1522</v>
      </c>
      <c r="X186">
        <v>1543.5</v>
      </c>
      <c r="Y186">
        <v>1471.55</v>
      </c>
      <c r="Z186">
        <v>1563.45</v>
      </c>
      <c r="AA186">
        <v>1471.55</v>
      </c>
      <c r="AB186">
        <v>1604.95</v>
      </c>
      <c r="AC186" s="1">
        <f>(Table2[[#This Row],[Close Price]]/Table2[[#This Row],[Day Low]])-1</f>
        <v>-1.9710906701708719E-3</v>
      </c>
      <c r="AD186" s="1">
        <f>(Table2[[#This Row],[Day High]]/Table2[[#This Row],[Close Price]])-1</f>
        <v>1.6129032258064502E-2</v>
      </c>
      <c r="AE186" s="1">
        <f>(Table2[[#This Row],[Close Price]]/Table2[[#This Row],[Current Week Low]])-1</f>
        <v>3.2244911827664646E-2</v>
      </c>
      <c r="AF186" s="1">
        <f>(Table2[[#This Row],[Current Week High]]/Table2[[#This Row],[Close Price]])-1</f>
        <v>2.9262672811059875E-2</v>
      </c>
      <c r="AG186" s="1">
        <f>(Table2[[#This Row],[Close Price]]/Table2[[#This Row],[Current Month Low]])-1</f>
        <v>3.2244911827664646E-2</v>
      </c>
      <c r="AH186" s="1">
        <f>(Table2[[#This Row],[Current Month High]]/Table2[[#This Row],[Close Price]])-1</f>
        <v>5.658327847267941E-2</v>
      </c>
      <c r="AI186">
        <v>6.7412771560236999</v>
      </c>
      <c r="AJ186">
        <v>101.325381047051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0.05</v>
      </c>
      <c r="AM186" t="s">
        <v>3114</v>
      </c>
      <c r="AN186">
        <v>0.77</v>
      </c>
      <c r="AO186" t="s">
        <v>3114</v>
      </c>
      <c r="AP186">
        <v>8.0967156153972E-2</v>
      </c>
      <c r="AQ186">
        <f>(Table2[[#This Row],[Sharpe Ratio]]-AVERAGE(Table2[Sharpe Ratio]))/_xlfn.STDEV.P(Table2[Sharpe Ratio])</f>
        <v>0.24227651631298458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1.7973521230504386</v>
      </c>
      <c r="AS186">
        <f>_xlfn.RANK.AVG(Table2[[#This Row],[1Y Return vs Nifty Z-Score]],Table2[1Y Return vs Nifty Z-Score])</f>
        <v>161</v>
      </c>
      <c r="AT186">
        <f>_xlfn.RANK.AVG(Table2[[#This Row],[6M Return vs Nifty Z-Score]],Table2[6M Return vs Nifty Z-Score])</f>
        <v>252</v>
      </c>
      <c r="AU186">
        <f>_xlfn.RANK.AVG(Table2[[#This Row],[Sharpe Ratio Z-Score]],Table2[Sharpe Ratio Z-Score])</f>
        <v>270</v>
      </c>
      <c r="AV186">
        <f>(Table2[[#This Row],[Rank 1Y]]+Table2[[#This Row],[Rank 6M]]+Table2[[#This Row],[Rank Sharpe]])/3</f>
        <v>227.66666666666666</v>
      </c>
    </row>
    <row r="187" spans="1:48" x14ac:dyDescent="0.3">
      <c r="A187" t="s">
        <v>780</v>
      </c>
      <c r="B187" t="s">
        <v>781</v>
      </c>
      <c r="C187" t="s">
        <v>3071</v>
      </c>
      <c r="D187" t="s">
        <v>40</v>
      </c>
      <c r="E187">
        <v>20029.39548698</v>
      </c>
      <c r="F187">
        <v>545.45000000000005</v>
      </c>
      <c r="G187">
        <v>47.2772179006014</v>
      </c>
      <c r="H187">
        <f>(Table2[[#This Row],[1Y Return vs Nifty]]-AVERAGE(Table2[1Y Return vs Nifty]))/_xlfn.STDEV.P(Table2[1Y Return vs Nifty])</f>
        <v>0.19568532426511248</v>
      </c>
      <c r="I187">
        <v>16.3128771751913</v>
      </c>
      <c r="J187">
        <f>(Table2[[#This Row],[1M Return vs Nifty]]-AVERAGE(Table2[1M Return vs Nifty]))/_xlfn.STDEV.P(Table2[1M Return vs Nifty])</f>
        <v>1.6213499980377943</v>
      </c>
      <c r="K187">
        <v>7.09309201354057</v>
      </c>
      <c r="L187">
        <f>(Table2[[#This Row],[6M Return vs Nifty]]-AVERAGE(Table2[6M Return vs Nifty]))/_xlfn.STDEV.P(Table2[6M Return vs Nifty])</f>
        <v>9.8420162315005694E-2</v>
      </c>
      <c r="M187">
        <v>7.0028284548117998</v>
      </c>
      <c r="N187">
        <f>(Table2[[#This Row],[1W Return vs Nifty]]-AVERAGE(Table2[1W Return vs Nifty]))/_xlfn.STDEV.P(Table2[1W Return vs Nifty])</f>
        <v>1.4759202797159847</v>
      </c>
      <c r="O187">
        <v>517.29</v>
      </c>
      <c r="P187">
        <v>488.033275612323</v>
      </c>
      <c r="Q187">
        <v>435.91604461494899</v>
      </c>
      <c r="R187">
        <v>66.464530337093905</v>
      </c>
      <c r="S187" s="1">
        <f>(Table2[[#This Row],[Close Price]]-Table2[[#This Row],[20D EMA]])/Table2[[#This Row],[20D EMA]]</f>
        <v>5.4437549537010348E-2</v>
      </c>
      <c r="T187" s="1">
        <f>(Table2[[#This Row],[Close Price]]-Table2[[#This Row],[50D EMA]])/Table2[[#This Row],[50D EMA]]</f>
        <v>0.11764919987399985</v>
      </c>
      <c r="U187" s="1">
        <f>(Table2[[#This Row],[Close Price]]-Table2[[#This Row],[200D EMA]])/Table2[[#This Row],[200D EMA]]</f>
        <v>0.25127305300681008</v>
      </c>
      <c r="V187">
        <v>1.57289988059313</v>
      </c>
      <c r="W187">
        <v>540</v>
      </c>
      <c r="X187">
        <v>551.6</v>
      </c>
      <c r="Y187">
        <v>499.6</v>
      </c>
      <c r="Z187">
        <v>553</v>
      </c>
      <c r="AA187">
        <v>499.6</v>
      </c>
      <c r="AB187">
        <v>553</v>
      </c>
      <c r="AC187" s="1">
        <f>(Table2[[#This Row],[Close Price]]/Table2[[#This Row],[Day Low]])-1</f>
        <v>1.0092592592592764E-2</v>
      </c>
      <c r="AD187" s="1">
        <f>(Table2[[#This Row],[Day High]]/Table2[[#This Row],[Close Price]])-1</f>
        <v>1.1275093959116189E-2</v>
      </c>
      <c r="AE187" s="1">
        <f>(Table2[[#This Row],[Close Price]]/Table2[[#This Row],[Current Week Low]])-1</f>
        <v>9.1773418734988121E-2</v>
      </c>
      <c r="AF187" s="1">
        <f>(Table2[[#This Row],[Current Week High]]/Table2[[#This Row],[Close Price]])-1</f>
        <v>1.3841782014849979E-2</v>
      </c>
      <c r="AG187" s="1">
        <f>(Table2[[#This Row],[Close Price]]/Table2[[#This Row],[Current Month Low]])-1</f>
        <v>9.1773418734988121E-2</v>
      </c>
      <c r="AH187" s="1">
        <f>(Table2[[#This Row],[Current Month High]]/Table2[[#This Row],[Close Price]])-1</f>
        <v>1.3841782014849979E-2</v>
      </c>
      <c r="AI187">
        <v>5.2067100559171298</v>
      </c>
      <c r="AJ187">
        <v>75.838168923275305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0.12</v>
      </c>
      <c r="AM187" t="s">
        <v>3114</v>
      </c>
      <c r="AN187">
        <v>8.35</v>
      </c>
      <c r="AO187" t="s">
        <v>3114</v>
      </c>
      <c r="AP187">
        <v>0.13137193326558</v>
      </c>
      <c r="AQ187">
        <f>(Table2[[#This Row],[Sharpe Ratio]]-AVERAGE(Table2[Sharpe Ratio]))/_xlfn.STDEV.P(Table2[Sharpe Ratio])</f>
        <v>0.82999349728877125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4.2213692616226686</v>
      </c>
      <c r="AS187">
        <f>_xlfn.RANK.AVG(Table2[[#This Row],[1Y Return vs Nifty Z-Score]],Table2[1Y Return vs Nifty Z-Score])</f>
        <v>247</v>
      </c>
      <c r="AT187">
        <f>_xlfn.RANK.AVG(Table2[[#This Row],[6M Return vs Nifty Z-Score]],Table2[6M Return vs Nifty Z-Score])</f>
        <v>289</v>
      </c>
      <c r="AU187">
        <f>_xlfn.RANK.AVG(Table2[[#This Row],[Sharpe Ratio Z-Score]],Table2[Sharpe Ratio Z-Score])</f>
        <v>147</v>
      </c>
      <c r="AV187">
        <f>(Table2[[#This Row],[Rank 1Y]]+Table2[[#This Row],[Rank 6M]]+Table2[[#This Row],[Rank Sharpe]])/3</f>
        <v>227.66666666666666</v>
      </c>
    </row>
    <row r="188" spans="1:48" x14ac:dyDescent="0.3">
      <c r="A188" t="s">
        <v>947</v>
      </c>
      <c r="B188" t="s">
        <v>948</v>
      </c>
      <c r="C188" t="s">
        <v>3077</v>
      </c>
      <c r="D188" t="s">
        <v>68</v>
      </c>
      <c r="E188">
        <v>15186</v>
      </c>
      <c r="F188">
        <v>101.24</v>
      </c>
      <c r="G188">
        <v>156.43931793531499</v>
      </c>
      <c r="H188">
        <f>(Table2[[#This Row],[1Y Return vs Nifty]]-AVERAGE(Table2[1Y Return vs Nifty]))/_xlfn.STDEV.P(Table2[1Y Return vs Nifty])</f>
        <v>1.8571957425918977</v>
      </c>
      <c r="I188">
        <v>19.476231313269899</v>
      </c>
      <c r="J188">
        <f>(Table2[[#This Row],[1M Return vs Nifty]]-AVERAGE(Table2[1M Return vs Nifty]))/_xlfn.STDEV.P(Table2[1M Return vs Nifty])</f>
        <v>1.9286656842066239</v>
      </c>
      <c r="K188">
        <v>1.19307534901098</v>
      </c>
      <c r="L188">
        <f>(Table2[[#This Row],[6M Return vs Nifty]]-AVERAGE(Table2[6M Return vs Nifty]))/_xlfn.STDEV.P(Table2[6M Return vs Nifty])</f>
        <v>-0.10927940635355762</v>
      </c>
      <c r="M188">
        <v>-5.08283604094943</v>
      </c>
      <c r="N188">
        <f>(Table2[[#This Row],[1W Return vs Nifty]]-AVERAGE(Table2[1W Return vs Nifty]))/_xlfn.STDEV.P(Table2[1W Return vs Nifty])</f>
        <v>-0.98924033411724077</v>
      </c>
      <c r="O188">
        <v>99</v>
      </c>
      <c r="P188">
        <v>90.194789878525896</v>
      </c>
      <c r="Q188">
        <v>73.709964484274494</v>
      </c>
      <c r="R188">
        <v>50.083865430461401</v>
      </c>
      <c r="S188" s="1">
        <f>(Table2[[#This Row],[Close Price]]-Table2[[#This Row],[20D EMA]])/Table2[[#This Row],[20D EMA]]</f>
        <v>2.2626262626262574E-2</v>
      </c>
      <c r="T188" s="1">
        <f>(Table2[[#This Row],[Close Price]]-Table2[[#This Row],[50D EMA]])/Table2[[#This Row],[50D EMA]]</f>
        <v>0.122459513862716</v>
      </c>
      <c r="U188" s="1">
        <f>(Table2[[#This Row],[Close Price]]-Table2[[#This Row],[200D EMA]])/Table2[[#This Row],[200D EMA]]</f>
        <v>0.3734913686140609</v>
      </c>
      <c r="V188">
        <v>2.62027891670497</v>
      </c>
      <c r="W188">
        <v>99.61</v>
      </c>
      <c r="X188">
        <v>103.45</v>
      </c>
      <c r="Y188">
        <v>98.17</v>
      </c>
      <c r="Z188">
        <v>105.5</v>
      </c>
      <c r="AA188">
        <v>98.17</v>
      </c>
      <c r="AB188">
        <v>112.48</v>
      </c>
      <c r="AC188" s="1">
        <f>(Table2[[#This Row],[Close Price]]/Table2[[#This Row],[Day Low]])-1</f>
        <v>1.6363818893685433E-2</v>
      </c>
      <c r="AD188" s="1">
        <f>(Table2[[#This Row],[Day High]]/Table2[[#This Row],[Close Price]])-1</f>
        <v>2.1829316475701299E-2</v>
      </c>
      <c r="AE188" s="1">
        <f>(Table2[[#This Row],[Close Price]]/Table2[[#This Row],[Current Week Low]])-1</f>
        <v>3.1272282774778448E-2</v>
      </c>
      <c r="AF188" s="1">
        <f>(Table2[[#This Row],[Current Week High]]/Table2[[#This Row],[Close Price]])-1</f>
        <v>4.2078229948636858E-2</v>
      </c>
      <c r="AG188" s="1">
        <f>(Table2[[#This Row],[Close Price]]/Table2[[#This Row],[Current Month Low]])-1</f>
        <v>3.1272282774778448E-2</v>
      </c>
      <c r="AH188" s="1">
        <f>(Table2[[#This Row],[Current Month High]]/Table2[[#This Row],[Close Price]])-1</f>
        <v>0.11102331094429085</v>
      </c>
      <c r="AI188">
        <v>30.185697352824899</v>
      </c>
      <c r="AJ188">
        <v>184.38202247191001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0.24</v>
      </c>
      <c r="AM188" t="s">
        <v>3114</v>
      </c>
      <c r="AN188">
        <v>18.41</v>
      </c>
      <c r="AO188" t="s">
        <v>3114</v>
      </c>
      <c r="AP188">
        <v>7.3615740604463006E-2</v>
      </c>
      <c r="AQ188">
        <f>(Table2[[#This Row],[Sharpe Ratio]]-AVERAGE(Table2[Sharpe Ratio]))/_xlfn.STDEV.P(Table2[Sharpe Ratio])</f>
        <v>0.15655940773239974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2.843901094060123</v>
      </c>
      <c r="AS188">
        <f>_xlfn.RANK.AVG(Table2[[#This Row],[1Y Return vs Nifty Z-Score]],Table2[1Y Return vs Nifty Z-Score])</f>
        <v>33</v>
      </c>
      <c r="AT188">
        <f>_xlfn.RANK.AVG(Table2[[#This Row],[6M Return vs Nifty Z-Score]],Table2[6M Return vs Nifty Z-Score])</f>
        <v>354</v>
      </c>
      <c r="AU188">
        <f>_xlfn.RANK.AVG(Table2[[#This Row],[Sharpe Ratio Z-Score]],Table2[Sharpe Ratio Z-Score])</f>
        <v>297</v>
      </c>
      <c r="AV188">
        <f>(Table2[[#This Row],[Rank 1Y]]+Table2[[#This Row],[Rank 6M]]+Table2[[#This Row],[Rank Sharpe]])/3</f>
        <v>228</v>
      </c>
    </row>
    <row r="189" spans="1:48" x14ac:dyDescent="0.3">
      <c r="A189" t="s">
        <v>208</v>
      </c>
      <c r="B189" t="s">
        <v>209</v>
      </c>
      <c r="C189" t="s">
        <v>3075</v>
      </c>
      <c r="D189" t="s">
        <v>210</v>
      </c>
      <c r="E189">
        <v>123649.360665402</v>
      </c>
      <c r="F189">
        <v>182.47</v>
      </c>
      <c r="G189">
        <v>62.774887119989799</v>
      </c>
      <c r="H189">
        <f>(Table2[[#This Row],[1Y Return vs Nifty]]-AVERAGE(Table2[1Y Return vs Nifty]))/_xlfn.STDEV.P(Table2[1Y Return vs Nifty])</f>
        <v>0.43156883016695752</v>
      </c>
      <c r="I189">
        <v>-11.175067747267001</v>
      </c>
      <c r="J189">
        <f>(Table2[[#This Row],[1M Return vs Nifty]]-AVERAGE(Table2[1M Return vs Nifty]))/_xlfn.STDEV.P(Table2[1M Return vs Nifty])</f>
        <v>-1.0490676303682405</v>
      </c>
      <c r="K189">
        <v>41.265794478084203</v>
      </c>
      <c r="L189">
        <f>(Table2[[#This Row],[6M Return vs Nifty]]-AVERAGE(Table2[6M Return vs Nifty]))/_xlfn.STDEV.P(Table2[6M Return vs Nifty])</f>
        <v>1.3014092326332944</v>
      </c>
      <c r="M189">
        <v>-4.6270030658781502</v>
      </c>
      <c r="N189">
        <f>(Table2[[#This Row],[1W Return vs Nifty]]-AVERAGE(Table2[1W Return vs Nifty]))/_xlfn.STDEV.P(Table2[1W Return vs Nifty])</f>
        <v>-0.89626228586625267</v>
      </c>
      <c r="O189">
        <v>189.09</v>
      </c>
      <c r="P189">
        <v>180.45282179319699</v>
      </c>
      <c r="Q189">
        <v>139.710944626529</v>
      </c>
      <c r="R189">
        <v>38.832309087465703</v>
      </c>
      <c r="S189" s="1">
        <f>(Table2[[#This Row],[Close Price]]-Table2[[#This Row],[20D EMA]])/Table2[[#This Row],[20D EMA]]</f>
        <v>-3.5009783700883201E-2</v>
      </c>
      <c r="T189" s="1">
        <f>(Table2[[#This Row],[Close Price]]-Table2[[#This Row],[50D EMA]])/Table2[[#This Row],[50D EMA]]</f>
        <v>1.1178424292609519E-2</v>
      </c>
      <c r="U189" s="1">
        <f>(Table2[[#This Row],[Close Price]]-Table2[[#This Row],[200D EMA]])/Table2[[#This Row],[200D EMA]]</f>
        <v>0.30605372748551085</v>
      </c>
      <c r="V189">
        <v>0.84195679549716596</v>
      </c>
      <c r="W189">
        <v>184.31</v>
      </c>
      <c r="X189">
        <v>188.19</v>
      </c>
      <c r="Y189">
        <v>170.31</v>
      </c>
      <c r="Z189">
        <v>188</v>
      </c>
      <c r="AA189">
        <v>170.31</v>
      </c>
      <c r="AB189">
        <v>198</v>
      </c>
      <c r="AC189" s="1">
        <f>(Table2[[#This Row],[Close Price]]/Table2[[#This Row],[Day Low]])-1</f>
        <v>-9.9831805110954797E-3</v>
      </c>
      <c r="AD189" s="1">
        <f>(Table2[[#This Row],[Day High]]/Table2[[#This Row],[Close Price]])-1</f>
        <v>3.1347618786649933E-2</v>
      </c>
      <c r="AE189" s="1">
        <f>(Table2[[#This Row],[Close Price]]/Table2[[#This Row],[Current Week Low]])-1</f>
        <v>7.1399213199459854E-2</v>
      </c>
      <c r="AF189" s="1">
        <f>(Table2[[#This Row],[Current Week High]]/Table2[[#This Row],[Close Price]])-1</f>
        <v>3.0306351729051384E-2</v>
      </c>
      <c r="AG189" s="1">
        <f>(Table2[[#This Row],[Close Price]]/Table2[[#This Row],[Current Month Low]])-1</f>
        <v>7.1399213199459854E-2</v>
      </c>
      <c r="AH189" s="1">
        <f>(Table2[[#This Row],[Current Month High]]/Table2[[#This Row],[Close Price]])-1</f>
        <v>8.510988107634132E-2</v>
      </c>
      <c r="AI189">
        <v>14.473612100619199</v>
      </c>
      <c r="AJ189">
        <v>110.218894009216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0.3</v>
      </c>
      <c r="AM189" t="s">
        <v>3114</v>
      </c>
      <c r="AN189">
        <v>-5.33</v>
      </c>
      <c r="AO189" t="s">
        <v>3113</v>
      </c>
      <c r="AP189">
        <v>2.9102018314841001E-2</v>
      </c>
      <c r="AQ189">
        <f>(Table2[[#This Row],[Sharpe Ratio]]-AVERAGE(Table2[Sharpe Ratio]))/_xlfn.STDEV.P(Table2[Sharpe Ratio])</f>
        <v>-0.36246819193585389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-0.57482004537009501</v>
      </c>
      <c r="AS189">
        <f>_xlfn.RANK.AVG(Table2[[#This Row],[1Y Return vs Nifty Z-Score]],Table2[1Y Return vs Nifty Z-Score])</f>
        <v>183</v>
      </c>
      <c r="AT189">
        <f>_xlfn.RANK.AVG(Table2[[#This Row],[6M Return vs Nifty Z-Score]],Table2[6M Return vs Nifty Z-Score])</f>
        <v>71</v>
      </c>
      <c r="AU189">
        <f>_xlfn.RANK.AVG(Table2[[#This Row],[Sharpe Ratio Z-Score]],Table2[Sharpe Ratio Z-Score])</f>
        <v>434</v>
      </c>
      <c r="AV189">
        <f>(Table2[[#This Row],[Rank 1Y]]+Table2[[#This Row],[Rank 6M]]+Table2[[#This Row],[Rank Sharpe]])/3</f>
        <v>229.33333333333334</v>
      </c>
    </row>
    <row r="190" spans="1:48" x14ac:dyDescent="0.3">
      <c r="A190" t="s">
        <v>670</v>
      </c>
      <c r="B190" t="s">
        <v>671</v>
      </c>
      <c r="C190" t="s">
        <v>3069</v>
      </c>
      <c r="D190" t="s">
        <v>558</v>
      </c>
      <c r="E190">
        <v>25635.94</v>
      </c>
      <c r="F190">
        <v>2453.1999999999998</v>
      </c>
      <c r="G190">
        <v>75.668166547649406</v>
      </c>
      <c r="H190">
        <f>(Table2[[#This Row],[1Y Return vs Nifty]]-AVERAGE(Table2[1Y Return vs Nifty]))/_xlfn.STDEV.P(Table2[1Y Return vs Nifty])</f>
        <v>0.62781201428161404</v>
      </c>
      <c r="I190">
        <v>1.72582161669281</v>
      </c>
      <c r="J190">
        <f>(Table2[[#This Row],[1M Return vs Nifty]]-AVERAGE(Table2[1M Return vs Nifty]))/_xlfn.STDEV.P(Table2[1M Return vs Nifty])</f>
        <v>0.20423677186399444</v>
      </c>
      <c r="K190">
        <v>11.595211259223101</v>
      </c>
      <c r="L190">
        <f>(Table2[[#This Row],[6M Return vs Nifty]]-AVERAGE(Table2[6M Return vs Nifty]))/_xlfn.STDEV.P(Table2[6M Return vs Nifty])</f>
        <v>0.25690924439580254</v>
      </c>
      <c r="M190">
        <v>-2.9606117475354901</v>
      </c>
      <c r="N190">
        <f>(Table2[[#This Row],[1W Return vs Nifty]]-AVERAGE(Table2[1W Return vs Nifty]))/_xlfn.STDEV.P(Table2[1W Return vs Nifty])</f>
        <v>-0.55636188182535684</v>
      </c>
      <c r="O190">
        <v>2370.34</v>
      </c>
      <c r="P190">
        <v>2273.7801779946199</v>
      </c>
      <c r="Q190">
        <v>1947.2370087084701</v>
      </c>
      <c r="R190">
        <v>59.760291368502699</v>
      </c>
      <c r="S190" s="1">
        <f>(Table2[[#This Row],[Close Price]]-Table2[[#This Row],[20D EMA]])/Table2[[#This Row],[20D EMA]]</f>
        <v>3.4957010386695436E-2</v>
      </c>
      <c r="T190" s="1">
        <f>(Table2[[#This Row],[Close Price]]-Table2[[#This Row],[50D EMA]])/Table2[[#This Row],[50D EMA]]</f>
        <v>7.8908165240327149E-2</v>
      </c>
      <c r="U190" s="1">
        <f>(Table2[[#This Row],[Close Price]]-Table2[[#This Row],[200D EMA]])/Table2[[#This Row],[200D EMA]]</f>
        <v>0.25983636764746793</v>
      </c>
      <c r="V190">
        <v>1.03634254254094</v>
      </c>
      <c r="W190">
        <v>2468</v>
      </c>
      <c r="X190">
        <v>2594.85</v>
      </c>
      <c r="Y190">
        <v>2279.1999999999998</v>
      </c>
      <c r="Z190">
        <v>2495</v>
      </c>
      <c r="AA190">
        <v>2279.1999999999998</v>
      </c>
      <c r="AB190">
        <v>2530</v>
      </c>
      <c r="AC190" s="1">
        <f>(Table2[[#This Row],[Close Price]]/Table2[[#This Row],[Day Low]])-1</f>
        <v>-5.996758508914124E-3</v>
      </c>
      <c r="AD190" s="1">
        <f>(Table2[[#This Row],[Day High]]/Table2[[#This Row],[Close Price]])-1</f>
        <v>5.7740909832056042E-2</v>
      </c>
      <c r="AE190" s="1">
        <f>(Table2[[#This Row],[Close Price]]/Table2[[#This Row],[Current Week Low]])-1</f>
        <v>7.634257634257624E-2</v>
      </c>
      <c r="AF190" s="1">
        <f>(Table2[[#This Row],[Current Week High]]/Table2[[#This Row],[Close Price]])-1</f>
        <v>1.7038969509212576E-2</v>
      </c>
      <c r="AG190" s="1">
        <f>(Table2[[#This Row],[Close Price]]/Table2[[#This Row],[Current Month Low]])-1</f>
        <v>7.634257634257624E-2</v>
      </c>
      <c r="AH190" s="1">
        <f>(Table2[[#This Row],[Current Month High]]/Table2[[#This Row],[Close Price]])-1</f>
        <v>3.1306049241806688E-2</v>
      </c>
      <c r="AI190">
        <v>5.7475949779879301</v>
      </c>
      <c r="AJ190">
        <v>121.53790581117001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7.0000000000000007E-2</v>
      </c>
      <c r="AM190" t="s">
        <v>3114</v>
      </c>
      <c r="AN190">
        <v>5.59</v>
      </c>
      <c r="AO190" t="s">
        <v>3114</v>
      </c>
      <c r="AP190">
        <v>7.0533158765847995E-2</v>
      </c>
      <c r="AQ190">
        <f>(Table2[[#This Row],[Sharpe Ratio]]-AVERAGE(Table2[Sharpe Ratio]))/_xlfn.STDEV.P(Table2[Sharpe Ratio])</f>
        <v>0.12061666984884344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0.65321281856489777</v>
      </c>
      <c r="AS190">
        <f>_xlfn.RANK.AVG(Table2[[#This Row],[1Y Return vs Nifty Z-Score]],Table2[1Y Return vs Nifty Z-Score])</f>
        <v>144</v>
      </c>
      <c r="AT190">
        <f>_xlfn.RANK.AVG(Table2[[#This Row],[6M Return vs Nifty Z-Score]],Table2[6M Return vs Nifty Z-Score])</f>
        <v>245</v>
      </c>
      <c r="AU190">
        <f>_xlfn.RANK.AVG(Table2[[#This Row],[Sharpe Ratio Z-Score]],Table2[Sharpe Ratio Z-Score])</f>
        <v>306</v>
      </c>
      <c r="AV190">
        <f>(Table2[[#This Row],[Rank 1Y]]+Table2[[#This Row],[Rank 6M]]+Table2[[#This Row],[Rank Sharpe]])/3</f>
        <v>231.66666666666666</v>
      </c>
    </row>
    <row r="191" spans="1:48" x14ac:dyDescent="0.3">
      <c r="A191" t="s">
        <v>1000</v>
      </c>
      <c r="B191" t="s">
        <v>1001</v>
      </c>
      <c r="C191" t="s">
        <v>3073</v>
      </c>
      <c r="D191" t="s">
        <v>51</v>
      </c>
      <c r="E191">
        <v>13466.938428165</v>
      </c>
      <c r="F191">
        <v>850.45</v>
      </c>
      <c r="G191">
        <v>90.451714170635498</v>
      </c>
      <c r="H191">
        <f>(Table2[[#This Row],[1Y Return vs Nifty]]-AVERAGE(Table2[1Y Return vs Nifty]))/_xlfn.STDEV.P(Table2[1Y Return vs Nifty])</f>
        <v>0.8528261756765535</v>
      </c>
      <c r="I191">
        <v>12.7434702069643</v>
      </c>
      <c r="J191">
        <f>(Table2[[#This Row],[1M Return vs Nifty]]-AVERAGE(Table2[1M Return vs Nifty]))/_xlfn.STDEV.P(Table2[1M Return vs Nifty])</f>
        <v>1.2745868144750607</v>
      </c>
      <c r="K191">
        <v>38.024597859120902</v>
      </c>
      <c r="L191">
        <f>(Table2[[#This Row],[6M Return vs Nifty]]-AVERAGE(Table2[6M Return vs Nifty]))/_xlfn.STDEV.P(Table2[6M Return vs Nifty])</f>
        <v>1.1873086837694453</v>
      </c>
      <c r="M191">
        <v>9.8580219934463909</v>
      </c>
      <c r="N191">
        <f>(Table2[[#This Row],[1W Return vs Nifty]]-AVERAGE(Table2[1W Return vs Nifty]))/_xlfn.STDEV.P(Table2[1W Return vs Nifty])</f>
        <v>2.0583053574071375</v>
      </c>
      <c r="O191">
        <v>786.67</v>
      </c>
      <c r="P191">
        <v>748.056774638771</v>
      </c>
      <c r="Q191">
        <v>627.59572971171804</v>
      </c>
      <c r="R191">
        <v>75.276550037750496</v>
      </c>
      <c r="S191" s="1">
        <f>(Table2[[#This Row],[Close Price]]-Table2[[#This Row],[20D EMA]])/Table2[[#This Row],[20D EMA]]</f>
        <v>8.1075927644374504E-2</v>
      </c>
      <c r="T191" s="1">
        <f>(Table2[[#This Row],[Close Price]]-Table2[[#This Row],[50D EMA]])/Table2[[#This Row],[50D EMA]]</f>
        <v>0.13687894934268016</v>
      </c>
      <c r="U191" s="1">
        <f>(Table2[[#This Row],[Close Price]]-Table2[[#This Row],[200D EMA]])/Table2[[#This Row],[200D EMA]]</f>
        <v>0.35509207557968669</v>
      </c>
      <c r="V191">
        <v>2.9796375882108301</v>
      </c>
      <c r="W191">
        <v>841.1</v>
      </c>
      <c r="X191">
        <v>864</v>
      </c>
      <c r="Y191">
        <v>813.55</v>
      </c>
      <c r="Z191">
        <v>864.5</v>
      </c>
      <c r="AA191">
        <v>778.6</v>
      </c>
      <c r="AB191">
        <v>876.8</v>
      </c>
      <c r="AC191" s="1">
        <f>(Table2[[#This Row],[Close Price]]/Table2[[#This Row],[Day Low]])-1</f>
        <v>1.1116395196766105E-2</v>
      </c>
      <c r="AD191" s="1">
        <f>(Table2[[#This Row],[Day High]]/Table2[[#This Row],[Close Price]])-1</f>
        <v>1.5932741489799396E-2</v>
      </c>
      <c r="AE191" s="1">
        <f>(Table2[[#This Row],[Close Price]]/Table2[[#This Row],[Current Week Low]])-1</f>
        <v>4.5356769712986411E-2</v>
      </c>
      <c r="AF191" s="1">
        <f>(Table2[[#This Row],[Current Week High]]/Table2[[#This Row],[Close Price]])-1</f>
        <v>1.6520665530013412E-2</v>
      </c>
      <c r="AG191" s="1">
        <f>(Table2[[#This Row],[Close Price]]/Table2[[#This Row],[Current Month Low]])-1</f>
        <v>9.2281017210377625E-2</v>
      </c>
      <c r="AH191" s="1">
        <f>(Table2[[#This Row],[Current Month High]]/Table2[[#This Row],[Close Price]])-1</f>
        <v>3.0983596919277989E-2</v>
      </c>
      <c r="AI191">
        <v>3.09835969192779</v>
      </c>
      <c r="AJ191">
        <v>166.807843137254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0.05</v>
      </c>
      <c r="AM191" t="s">
        <v>3114</v>
      </c>
      <c r="AN191">
        <v>17.420000000000002</v>
      </c>
      <c r="AO191" t="s">
        <v>3114</v>
      </c>
      <c r="AP191">
        <v>1.0562701570833E-2</v>
      </c>
      <c r="AQ191">
        <f>(Table2[[#This Row],[Sharpe Ratio]]-AVERAGE(Table2[Sharpe Ratio]))/_xlfn.STDEV.P(Table2[Sharpe Ratio])</f>
        <v>-0.57863562467771923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4.7943914066504778</v>
      </c>
      <c r="AS191">
        <f>_xlfn.RANK.AVG(Table2[[#This Row],[1Y Return vs Nifty Z-Score]],Table2[1Y Return vs Nifty Z-Score])</f>
        <v>110</v>
      </c>
      <c r="AT191">
        <f>_xlfn.RANK.AVG(Table2[[#This Row],[6M Return vs Nifty Z-Score]],Table2[6M Return vs Nifty Z-Score])</f>
        <v>87</v>
      </c>
      <c r="AU191">
        <f>_xlfn.RANK.AVG(Table2[[#This Row],[Sharpe Ratio Z-Score]],Table2[Sharpe Ratio Z-Score])</f>
        <v>499</v>
      </c>
      <c r="AV191">
        <f>(Table2[[#This Row],[Rank 1Y]]+Table2[[#This Row],[Rank 6M]]+Table2[[#This Row],[Rank Sharpe]])/3</f>
        <v>232</v>
      </c>
    </row>
    <row r="192" spans="1:48" x14ac:dyDescent="0.3">
      <c r="A192" t="s">
        <v>64</v>
      </c>
      <c r="B192" t="s">
        <v>173</v>
      </c>
      <c r="C192" t="s">
        <v>3075</v>
      </c>
      <c r="D192" t="s">
        <v>63</v>
      </c>
      <c r="E192">
        <v>151860.11489632499</v>
      </c>
      <c r="F192">
        <v>716.45</v>
      </c>
      <c r="G192">
        <v>58.334418365711201</v>
      </c>
      <c r="H192">
        <f>(Table2[[#This Row],[1Y Return vs Nifty]]-AVERAGE(Table2[1Y Return vs Nifty]))/_xlfn.STDEV.P(Table2[1Y Return vs Nifty])</f>
        <v>0.36398232262320118</v>
      </c>
      <c r="I192">
        <v>3.8985805594850702</v>
      </c>
      <c r="J192">
        <f>(Table2[[#This Row],[1M Return vs Nifty]]-AVERAGE(Table2[1M Return vs Nifty]))/_xlfn.STDEV.P(Table2[1M Return vs Nifty])</f>
        <v>0.41531744011609062</v>
      </c>
      <c r="K192">
        <v>6.2121999711454698</v>
      </c>
      <c r="L192">
        <f>(Table2[[#This Row],[6M Return vs Nifty]]-AVERAGE(Table2[6M Return vs Nifty]))/_xlfn.STDEV.P(Table2[6M Return vs Nifty])</f>
        <v>6.7409928335671734E-2</v>
      </c>
      <c r="M192">
        <v>-7.7804900798854897</v>
      </c>
      <c r="N192">
        <f>(Table2[[#This Row],[1W Return vs Nifty]]-AVERAGE(Table2[1W Return vs Nifty]))/_xlfn.STDEV.P(Table2[1W Return vs Nifty])</f>
        <v>-1.5394914592304427</v>
      </c>
      <c r="O192">
        <v>720.4</v>
      </c>
      <c r="P192">
        <v>694.44602415591203</v>
      </c>
      <c r="Q192">
        <v>598.98912365467402</v>
      </c>
      <c r="R192">
        <v>39.2687657472623</v>
      </c>
      <c r="S192" s="1">
        <f>(Table2[[#This Row],[Close Price]]-Table2[[#This Row],[20D EMA]])/Table2[[#This Row],[20D EMA]]</f>
        <v>-5.4830649639088453E-3</v>
      </c>
      <c r="T192" s="1">
        <f>(Table2[[#This Row],[Close Price]]-Table2[[#This Row],[50D EMA]])/Table2[[#This Row],[50D EMA]]</f>
        <v>3.1685653137453695E-2</v>
      </c>
      <c r="U192" s="1">
        <f>(Table2[[#This Row],[Close Price]]-Table2[[#This Row],[200D EMA]])/Table2[[#This Row],[200D EMA]]</f>
        <v>0.19609851282215257</v>
      </c>
      <c r="V192">
        <v>1.70504586586895</v>
      </c>
      <c r="W192">
        <v>720.5</v>
      </c>
      <c r="X192">
        <v>739.05</v>
      </c>
      <c r="Y192">
        <v>695.5</v>
      </c>
      <c r="Z192">
        <v>731.05</v>
      </c>
      <c r="AA192">
        <v>695.5</v>
      </c>
      <c r="AB192">
        <v>802.8</v>
      </c>
      <c r="AC192" s="1">
        <f>(Table2[[#This Row],[Close Price]]/Table2[[#This Row],[Day Low]])-1</f>
        <v>-5.6210964607910086E-3</v>
      </c>
      <c r="AD192" s="1">
        <f>(Table2[[#This Row],[Day High]]/Table2[[#This Row],[Close Price]])-1</f>
        <v>3.1544420406169227E-2</v>
      </c>
      <c r="AE192" s="1">
        <f>(Table2[[#This Row],[Close Price]]/Table2[[#This Row],[Current Week Low]])-1</f>
        <v>3.0122214234363787E-2</v>
      </c>
      <c r="AF192" s="1">
        <f>(Table2[[#This Row],[Current Week High]]/Table2[[#This Row],[Close Price]])-1</f>
        <v>2.0378253890710907E-2</v>
      </c>
      <c r="AG192" s="1">
        <f>(Table2[[#This Row],[Close Price]]/Table2[[#This Row],[Current Month Low]])-1</f>
        <v>3.0122214234363787E-2</v>
      </c>
      <c r="AH192" s="1">
        <f>(Table2[[#This Row],[Current Month High]]/Table2[[#This Row],[Close Price]])-1</f>
        <v>0.12052480982622638</v>
      </c>
      <c r="AI192">
        <v>12.261846604787401</v>
      </c>
      <c r="AJ192">
        <v>82.325995673749802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0.05</v>
      </c>
      <c r="AM192" t="s">
        <v>3114</v>
      </c>
      <c r="AN192">
        <v>4.63</v>
      </c>
      <c r="AO192" t="s">
        <v>3114</v>
      </c>
      <c r="AP192">
        <v>0.108572439416318</v>
      </c>
      <c r="AQ192">
        <f>(Table2[[#This Row],[Sharpe Ratio]]-AVERAGE(Table2[Sharpe Ratio]))/_xlfn.STDEV.P(Table2[Sharpe Ratio])</f>
        <v>0.56415262940447708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-0.12862913875100213</v>
      </c>
      <c r="AS192">
        <f>_xlfn.RANK.AVG(Table2[[#This Row],[1Y Return vs Nifty Z-Score]],Table2[1Y Return vs Nifty Z-Score])</f>
        <v>196</v>
      </c>
      <c r="AT192">
        <f>_xlfn.RANK.AVG(Table2[[#This Row],[6M Return vs Nifty Z-Score]],Table2[6M Return vs Nifty Z-Score])</f>
        <v>303</v>
      </c>
      <c r="AU192">
        <f>_xlfn.RANK.AVG(Table2[[#This Row],[Sharpe Ratio Z-Score]],Table2[Sharpe Ratio Z-Score])</f>
        <v>203</v>
      </c>
      <c r="AV192">
        <f>(Table2[[#This Row],[Rank 1Y]]+Table2[[#This Row],[Rank 6M]]+Table2[[#This Row],[Rank Sharpe]])/3</f>
        <v>234</v>
      </c>
    </row>
    <row r="193" spans="1:48" x14ac:dyDescent="0.3">
      <c r="A193" t="s">
        <v>324</v>
      </c>
      <c r="B193" t="s">
        <v>325</v>
      </c>
      <c r="C193" t="s">
        <v>3082</v>
      </c>
      <c r="D193" t="s">
        <v>138</v>
      </c>
      <c r="E193">
        <v>79984.476267075006</v>
      </c>
      <c r="F193">
        <v>2876.55</v>
      </c>
      <c r="G193">
        <v>61.117771965376903</v>
      </c>
      <c r="H193">
        <f>(Table2[[#This Row],[1Y Return vs Nifty]]-AVERAGE(Table2[1Y Return vs Nifty]))/_xlfn.STDEV.P(Table2[1Y Return vs Nifty])</f>
        <v>0.40634657727075113</v>
      </c>
      <c r="I193">
        <v>-8.7554869116441196</v>
      </c>
      <c r="J193">
        <f>(Table2[[#This Row],[1M Return vs Nifty]]-AVERAGE(Table2[1M Return vs Nifty]))/_xlfn.STDEV.P(Table2[1M Return vs Nifty])</f>
        <v>-0.81400854046437066</v>
      </c>
      <c r="K193">
        <v>18.717902075178898</v>
      </c>
      <c r="L193">
        <f>(Table2[[#This Row],[6M Return vs Nifty]]-AVERAGE(Table2[6M Return vs Nifty]))/_xlfn.STDEV.P(Table2[6M Return vs Nifty])</f>
        <v>0.50765087689448096</v>
      </c>
      <c r="M193">
        <v>-4.8044198206504998</v>
      </c>
      <c r="N193">
        <f>(Table2[[#This Row],[1W Return vs Nifty]]-AVERAGE(Table2[1W Return vs Nifty]))/_xlfn.STDEV.P(Table2[1W Return vs Nifty])</f>
        <v>-0.93245068049298563</v>
      </c>
      <c r="O193">
        <v>3079.94</v>
      </c>
      <c r="P193">
        <v>3039.4888765863402</v>
      </c>
      <c r="Q193">
        <v>2535.5249371971599</v>
      </c>
      <c r="R193">
        <v>32.253156929319601</v>
      </c>
      <c r="S193" s="1">
        <f>(Table2[[#This Row],[Close Price]]-Table2[[#This Row],[20D EMA]])/Table2[[#This Row],[20D EMA]]</f>
        <v>-6.6037000720793215E-2</v>
      </c>
      <c r="T193" s="1">
        <f>(Table2[[#This Row],[Close Price]]-Table2[[#This Row],[50D EMA]])/Table2[[#This Row],[50D EMA]]</f>
        <v>-5.3607327811423744E-2</v>
      </c>
      <c r="U193" s="1">
        <f>(Table2[[#This Row],[Close Price]]-Table2[[#This Row],[200D EMA]])/Table2[[#This Row],[200D EMA]]</f>
        <v>0.13449880054416616</v>
      </c>
      <c r="V193">
        <v>1.6544411192128801</v>
      </c>
      <c r="W193">
        <v>2917.2</v>
      </c>
      <c r="X193">
        <v>2973.9</v>
      </c>
      <c r="Y193">
        <v>2792.55</v>
      </c>
      <c r="Z193">
        <v>3055.1</v>
      </c>
      <c r="AA193">
        <v>2792.55</v>
      </c>
      <c r="AB193">
        <v>3286</v>
      </c>
      <c r="AC193" s="1">
        <f>(Table2[[#This Row],[Close Price]]/Table2[[#This Row],[Day Low]])-1</f>
        <v>-1.3934594816947588E-2</v>
      </c>
      <c r="AD193" s="1">
        <f>(Table2[[#This Row],[Day High]]/Table2[[#This Row],[Close Price]])-1</f>
        <v>3.384262397663873E-2</v>
      </c>
      <c r="AE193" s="1">
        <f>(Table2[[#This Row],[Close Price]]/Table2[[#This Row],[Current Week Low]])-1</f>
        <v>3.0080034377182097E-2</v>
      </c>
      <c r="AF193" s="1">
        <f>(Table2[[#This Row],[Current Week High]]/Table2[[#This Row],[Close Price]])-1</f>
        <v>6.207088352366541E-2</v>
      </c>
      <c r="AG193" s="1">
        <f>(Table2[[#This Row],[Close Price]]/Table2[[#This Row],[Current Month Low]])-1</f>
        <v>3.0080034377182097E-2</v>
      </c>
      <c r="AH193" s="1">
        <f>(Table2[[#This Row],[Current Month High]]/Table2[[#This Row],[Close Price]])-1</f>
        <v>0.14234065112721828</v>
      </c>
      <c r="AI193">
        <v>18.291008325945899</v>
      </c>
      <c r="AJ193">
        <v>92.372768006420102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0.03</v>
      </c>
      <c r="AM193" t="s">
        <v>3114</v>
      </c>
      <c r="AN193">
        <v>-8.73</v>
      </c>
      <c r="AO193" t="s">
        <v>3113</v>
      </c>
      <c r="AP193">
        <v>6.1654229146409001E-2</v>
      </c>
      <c r="AQ193">
        <f>(Table2[[#This Row],[Sharpe Ratio]]-AVERAGE(Table2[Sharpe Ratio]))/_xlfn.STDEV.P(Table2[Sharpe Ratio])</f>
        <v>1.7088829646740349E-2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-0.81537293714538384</v>
      </c>
      <c r="AS193">
        <f>_xlfn.RANK.AVG(Table2[[#This Row],[1Y Return vs Nifty Z-Score]],Table2[1Y Return vs Nifty Z-Score])</f>
        <v>189</v>
      </c>
      <c r="AT193">
        <f>_xlfn.RANK.AVG(Table2[[#This Row],[6M Return vs Nifty Z-Score]],Table2[6M Return vs Nifty Z-Score])</f>
        <v>174</v>
      </c>
      <c r="AU193">
        <f>_xlfn.RANK.AVG(Table2[[#This Row],[Sharpe Ratio Z-Score]],Table2[Sharpe Ratio Z-Score])</f>
        <v>339</v>
      </c>
      <c r="AV193">
        <f>(Table2[[#This Row],[Rank 1Y]]+Table2[[#This Row],[Rank 6M]]+Table2[[#This Row],[Rank Sharpe]])/3</f>
        <v>234</v>
      </c>
    </row>
    <row r="194" spans="1:48" x14ac:dyDescent="0.3">
      <c r="A194" t="s">
        <v>1382</v>
      </c>
      <c r="B194" t="s">
        <v>1383</v>
      </c>
      <c r="C194" t="s">
        <v>605</v>
      </c>
      <c r="D194" t="s">
        <v>605</v>
      </c>
      <c r="E194">
        <v>7687.4792071000002</v>
      </c>
      <c r="F194">
        <v>388.15</v>
      </c>
      <c r="G194">
        <v>58.872615887759601</v>
      </c>
      <c r="H194">
        <f>(Table2[[#This Row],[1Y Return vs Nifty]]-AVERAGE(Table2[1Y Return vs Nifty]))/_xlfn.STDEV.P(Table2[1Y Return vs Nifty])</f>
        <v>0.37217400077630297</v>
      </c>
      <c r="I194">
        <v>-4.4485764580700398</v>
      </c>
      <c r="J194">
        <f>(Table2[[#This Row],[1M Return vs Nifty]]-AVERAGE(Table2[1M Return vs Nifty]))/_xlfn.STDEV.P(Table2[1M Return vs Nifty])</f>
        <v>-0.39559786510705569</v>
      </c>
      <c r="K194">
        <v>37.300635972938203</v>
      </c>
      <c r="L194">
        <f>(Table2[[#This Row],[6M Return vs Nifty]]-AVERAGE(Table2[6M Return vs Nifty]))/_xlfn.STDEV.P(Table2[6M Return vs Nifty])</f>
        <v>1.1618228961789427</v>
      </c>
      <c r="M194">
        <v>1.2939114246514201</v>
      </c>
      <c r="N194">
        <f>(Table2[[#This Row],[1W Return vs Nifty]]-AVERAGE(Table2[1W Return vs Nifty]))/_xlfn.STDEV.P(Table2[1W Return vs Nifty])</f>
        <v>0.31144997563555643</v>
      </c>
      <c r="O194">
        <v>391.76</v>
      </c>
      <c r="P194">
        <v>386.46509778698902</v>
      </c>
      <c r="Q194">
        <v>334.360121286489</v>
      </c>
      <c r="R194">
        <v>46.885791717110898</v>
      </c>
      <c r="S194" s="1">
        <f>(Table2[[#This Row],[Close Price]]-Table2[[#This Row],[20D EMA]])/Table2[[#This Row],[20D EMA]]</f>
        <v>-9.2148254033081831E-3</v>
      </c>
      <c r="T194" s="1">
        <f>(Table2[[#This Row],[Close Price]]-Table2[[#This Row],[50D EMA]])/Table2[[#This Row],[50D EMA]]</f>
        <v>4.3597784707058804E-3</v>
      </c>
      <c r="U194" s="1">
        <f>(Table2[[#This Row],[Close Price]]-Table2[[#This Row],[200D EMA]])/Table2[[#This Row],[200D EMA]]</f>
        <v>0.16087408542187456</v>
      </c>
      <c r="V194">
        <v>1.03972954964096</v>
      </c>
      <c r="W194">
        <v>380.9</v>
      </c>
      <c r="X194">
        <v>395.85</v>
      </c>
      <c r="Y194">
        <v>359</v>
      </c>
      <c r="Z194">
        <v>408</v>
      </c>
      <c r="AA194">
        <v>359</v>
      </c>
      <c r="AB194">
        <v>408</v>
      </c>
      <c r="AC194" s="1">
        <f>(Table2[[#This Row],[Close Price]]/Table2[[#This Row],[Day Low]])-1</f>
        <v>1.9033867156734052E-2</v>
      </c>
      <c r="AD194" s="1">
        <f>(Table2[[#This Row],[Day High]]/Table2[[#This Row],[Close Price]])-1</f>
        <v>1.9837691614066788E-2</v>
      </c>
      <c r="AE194" s="1">
        <f>(Table2[[#This Row],[Close Price]]/Table2[[#This Row],[Current Week Low]])-1</f>
        <v>8.1197771587743661E-2</v>
      </c>
      <c r="AF194" s="1">
        <f>(Table2[[#This Row],[Current Week High]]/Table2[[#This Row],[Close Price]])-1</f>
        <v>5.1140023186912353E-2</v>
      </c>
      <c r="AG194" s="1">
        <f>(Table2[[#This Row],[Close Price]]/Table2[[#This Row],[Current Month Low]])-1</f>
        <v>8.1197771587743661E-2</v>
      </c>
      <c r="AH194" s="1">
        <f>(Table2[[#This Row],[Current Month High]]/Table2[[#This Row],[Close Price]])-1</f>
        <v>5.1140023186912353E-2</v>
      </c>
      <c r="AI194">
        <v>16.102022414015099</v>
      </c>
      <c r="AJ194">
        <v>91.2068965517241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-0.1</v>
      </c>
      <c r="AM194" t="s">
        <v>3113</v>
      </c>
      <c r="AN194">
        <v>3.31</v>
      </c>
      <c r="AO194" t="s">
        <v>3114</v>
      </c>
      <c r="AP194">
        <v>3.4827538302349997E-2</v>
      </c>
      <c r="AQ194">
        <f>(Table2[[#This Row],[Sharpe Ratio]]-AVERAGE(Table2[Sharpe Ratio]))/_xlfn.STDEV.P(Table2[Sharpe Ratio])</f>
        <v>-0.29570893786506519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1.1541400696186812</v>
      </c>
      <c r="AS194">
        <f>_xlfn.RANK.AVG(Table2[[#This Row],[1Y Return vs Nifty Z-Score]],Table2[1Y Return vs Nifty Z-Score])</f>
        <v>194</v>
      </c>
      <c r="AT194">
        <f>_xlfn.RANK.AVG(Table2[[#This Row],[6M Return vs Nifty Z-Score]],Table2[6M Return vs Nifty Z-Score])</f>
        <v>89</v>
      </c>
      <c r="AU194">
        <f>_xlfn.RANK.AVG(Table2[[#This Row],[Sharpe Ratio Z-Score]],Table2[Sharpe Ratio Z-Score])</f>
        <v>419</v>
      </c>
      <c r="AV194">
        <f>(Table2[[#This Row],[Rank 1Y]]+Table2[[#This Row],[Rank 6M]]+Table2[[#This Row],[Rank Sharpe]])/3</f>
        <v>234</v>
      </c>
    </row>
    <row r="195" spans="1:48" x14ac:dyDescent="0.3">
      <c r="A195" t="s">
        <v>357</v>
      </c>
      <c r="B195" t="s">
        <v>358</v>
      </c>
      <c r="C195" t="s">
        <v>3069</v>
      </c>
      <c r="D195" t="s">
        <v>127</v>
      </c>
      <c r="E195">
        <v>66939.278349600005</v>
      </c>
      <c r="F195">
        <v>1476</v>
      </c>
      <c r="G195">
        <v>70.943012502722098</v>
      </c>
      <c r="H195">
        <f>(Table2[[#This Row],[1Y Return vs Nifty]]-AVERAGE(Table2[1Y Return vs Nifty]))/_xlfn.STDEV.P(Table2[1Y Return vs Nifty])</f>
        <v>0.55589243164854729</v>
      </c>
      <c r="I195">
        <v>9.2106907642562295</v>
      </c>
      <c r="J195">
        <f>(Table2[[#This Row],[1M Return vs Nifty]]-AVERAGE(Table2[1M Return vs Nifty]))/_xlfn.STDEV.P(Table2[1M Return vs Nifty])</f>
        <v>0.93138194675247288</v>
      </c>
      <c r="K195">
        <v>49.501820911436504</v>
      </c>
      <c r="L195">
        <f>(Table2[[#This Row],[6M Return vs Nifty]]-AVERAGE(Table2[6M Return vs Nifty]))/_xlfn.STDEV.P(Table2[6M Return vs Nifty])</f>
        <v>1.5913438607902384</v>
      </c>
      <c r="M195">
        <v>9.1541733838390993</v>
      </c>
      <c r="N195">
        <f>(Table2[[#This Row],[1W Return vs Nifty]]-AVERAGE(Table2[1W Return vs Nifty]))/_xlfn.STDEV.P(Table2[1W Return vs Nifty])</f>
        <v>1.9147385828111918</v>
      </c>
      <c r="O195">
        <v>1458.54</v>
      </c>
      <c r="P195">
        <v>1400.8467150589099</v>
      </c>
      <c r="Q195">
        <v>1145.3684989137901</v>
      </c>
      <c r="R195">
        <v>51.775981278907501</v>
      </c>
      <c r="S195" s="1">
        <f>(Table2[[#This Row],[Close Price]]-Table2[[#This Row],[20D EMA]])/Table2[[#This Row],[20D EMA]]</f>
        <v>1.1970874984573641E-2</v>
      </c>
      <c r="T195" s="1">
        <f>(Table2[[#This Row],[Close Price]]-Table2[[#This Row],[50D EMA]])/Table2[[#This Row],[50D EMA]]</f>
        <v>5.3648471408900472E-2</v>
      </c>
      <c r="U195" s="1">
        <f>(Table2[[#This Row],[Close Price]]-Table2[[#This Row],[200D EMA]])/Table2[[#This Row],[200D EMA]]</f>
        <v>0.28866823332382918</v>
      </c>
      <c r="V195">
        <v>0.48200327588995301</v>
      </c>
      <c r="W195">
        <v>1451.6</v>
      </c>
      <c r="X195">
        <v>1489.95</v>
      </c>
      <c r="Y195">
        <v>1416</v>
      </c>
      <c r="Z195">
        <v>1551.95</v>
      </c>
      <c r="AA195">
        <v>1416</v>
      </c>
      <c r="AB195">
        <v>1551.95</v>
      </c>
      <c r="AC195" s="1">
        <f>(Table2[[#This Row],[Close Price]]/Table2[[#This Row],[Day Low]])-1</f>
        <v>1.6809038302562751E-2</v>
      </c>
      <c r="AD195" s="1">
        <f>(Table2[[#This Row],[Day High]]/Table2[[#This Row],[Close Price]])-1</f>
        <v>9.4512195121951859E-3</v>
      </c>
      <c r="AE195" s="1">
        <f>(Table2[[#This Row],[Close Price]]/Table2[[#This Row],[Current Week Low]])-1</f>
        <v>4.2372881355932313E-2</v>
      </c>
      <c r="AF195" s="1">
        <f>(Table2[[#This Row],[Current Week High]]/Table2[[#This Row],[Close Price]])-1</f>
        <v>5.145663956639579E-2</v>
      </c>
      <c r="AG195" s="1">
        <f>(Table2[[#This Row],[Close Price]]/Table2[[#This Row],[Current Month Low]])-1</f>
        <v>4.2372881355932313E-2</v>
      </c>
      <c r="AH195" s="1">
        <f>(Table2[[#This Row],[Current Month High]]/Table2[[#This Row],[Close Price]])-1</f>
        <v>5.145663956639579E-2</v>
      </c>
      <c r="AI195">
        <v>5.1456639566395701</v>
      </c>
      <c r="AJ195">
        <v>123.196733706336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</v>
      </c>
      <c r="AM195" t="s">
        <v>3115</v>
      </c>
      <c r="AN195">
        <v>1.77</v>
      </c>
      <c r="AO195" t="s">
        <v>3114</v>
      </c>
      <c r="AP195">
        <v>1.0964572563559E-2</v>
      </c>
      <c r="AQ195">
        <f>(Table2[[#This Row],[Sharpe Ratio]]-AVERAGE(Table2[Sharpe Ratio]))/_xlfn.STDEV.P(Table2[Sharpe Ratio])</f>
        <v>-0.57394983058991489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4.4194069914125356</v>
      </c>
      <c r="AS195">
        <f>_xlfn.RANK.AVG(Table2[[#This Row],[1Y Return vs Nifty Z-Score]],Table2[1Y Return vs Nifty Z-Score])</f>
        <v>158</v>
      </c>
      <c r="AT195">
        <f>_xlfn.RANK.AVG(Table2[[#This Row],[6M Return vs Nifty Z-Score]],Table2[6M Return vs Nifty Z-Score])</f>
        <v>50</v>
      </c>
      <c r="AU195">
        <f>_xlfn.RANK.AVG(Table2[[#This Row],[Sharpe Ratio Z-Score]],Table2[Sharpe Ratio Z-Score])</f>
        <v>496</v>
      </c>
      <c r="AV195">
        <f>(Table2[[#This Row],[Rank 1Y]]+Table2[[#This Row],[Rank 6M]]+Table2[[#This Row],[Rank Sharpe]])/3</f>
        <v>234.66666666666666</v>
      </c>
    </row>
    <row r="196" spans="1:48" x14ac:dyDescent="0.3">
      <c r="A196" t="s">
        <v>1004</v>
      </c>
      <c r="B196" t="s">
        <v>1005</v>
      </c>
      <c r="C196" t="s">
        <v>3080</v>
      </c>
      <c r="D196" t="s">
        <v>153</v>
      </c>
      <c r="E196">
        <v>13212.6678784</v>
      </c>
      <c r="F196">
        <v>588.79999999999995</v>
      </c>
      <c r="G196">
        <v>28.298828691964999</v>
      </c>
      <c r="H196">
        <f>(Table2[[#This Row],[1Y Return vs Nifty]]-AVERAGE(Table2[1Y Return vs Nifty]))/_xlfn.STDEV.P(Table2[1Y Return vs Nifty])</f>
        <v>-9.3176756834303626E-2</v>
      </c>
      <c r="I196">
        <v>-14.370259914800201</v>
      </c>
      <c r="J196">
        <f>(Table2[[#This Row],[1M Return vs Nifty]]-AVERAGE(Table2[1M Return vs Nifty]))/_xlfn.STDEV.P(Table2[1M Return vs Nifty])</f>
        <v>-1.3594763391456759</v>
      </c>
      <c r="K196">
        <v>1.90742266452734</v>
      </c>
      <c r="L196">
        <f>(Table2[[#This Row],[6M Return vs Nifty]]-AVERAGE(Table2[6M Return vs Nifty]))/_xlfn.STDEV.P(Table2[6M Return vs Nifty])</f>
        <v>-8.4132082583392706E-2</v>
      </c>
      <c r="M196">
        <v>-2.5424324078417402</v>
      </c>
      <c r="N196">
        <f>(Table2[[#This Row],[1W Return vs Nifty]]-AVERAGE(Table2[1W Return vs Nifty]))/_xlfn.STDEV.P(Table2[1W Return vs Nifty])</f>
        <v>-0.47106419396604426</v>
      </c>
      <c r="O196">
        <v>615.77</v>
      </c>
      <c r="P196">
        <v>612.40659015148299</v>
      </c>
      <c r="Q196">
        <v>525.25461778378701</v>
      </c>
      <c r="R196">
        <v>39.148977553512701</v>
      </c>
      <c r="S196" s="1">
        <f>(Table2[[#This Row],[Close Price]]-Table2[[#This Row],[20D EMA]])/Table2[[#This Row],[20D EMA]]</f>
        <v>-4.3798820988356087E-2</v>
      </c>
      <c r="T196" s="1">
        <f>(Table2[[#This Row],[Close Price]]-Table2[[#This Row],[50D EMA]])/Table2[[#This Row],[50D EMA]]</f>
        <v>-3.8547250358040366E-2</v>
      </c>
      <c r="U196" s="1">
        <f>(Table2[[#This Row],[Close Price]]-Table2[[#This Row],[200D EMA]])/Table2[[#This Row],[200D EMA]]</f>
        <v>0.12098014955933319</v>
      </c>
      <c r="V196">
        <v>0.57335489483609503</v>
      </c>
      <c r="W196">
        <v>582.25</v>
      </c>
      <c r="X196">
        <v>594.65</v>
      </c>
      <c r="Y196">
        <v>562</v>
      </c>
      <c r="Z196">
        <v>601.9</v>
      </c>
      <c r="AA196">
        <v>562</v>
      </c>
      <c r="AB196">
        <v>642</v>
      </c>
      <c r="AC196" s="1">
        <f>(Table2[[#This Row],[Close Price]]/Table2[[#This Row],[Day Low]])-1</f>
        <v>1.1249463288965034E-2</v>
      </c>
      <c r="AD196" s="1">
        <f>(Table2[[#This Row],[Day High]]/Table2[[#This Row],[Close Price]])-1</f>
        <v>9.9354619565217295E-3</v>
      </c>
      <c r="AE196" s="1">
        <f>(Table2[[#This Row],[Close Price]]/Table2[[#This Row],[Current Week Low]])-1</f>
        <v>4.7686832740213347E-2</v>
      </c>
      <c r="AF196" s="1">
        <f>(Table2[[#This Row],[Current Week High]]/Table2[[#This Row],[Close Price]])-1</f>
        <v>2.2248641304347894E-2</v>
      </c>
      <c r="AG196" s="1">
        <f>(Table2[[#This Row],[Close Price]]/Table2[[#This Row],[Current Month Low]])-1</f>
        <v>4.7686832740213347E-2</v>
      </c>
      <c r="AH196" s="1">
        <f>(Table2[[#This Row],[Current Month High]]/Table2[[#This Row],[Close Price]])-1</f>
        <v>9.035326086956541E-2</v>
      </c>
      <c r="AI196">
        <v>21.730638586956498</v>
      </c>
      <c r="AJ196">
        <v>70.136531098750197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-0.01</v>
      </c>
      <c r="AM196" t="s">
        <v>3113</v>
      </c>
      <c r="AN196">
        <v>-6.51</v>
      </c>
      <c r="AO196" t="s">
        <v>3113</v>
      </c>
      <c r="AP196">
        <v>0.195151550114851</v>
      </c>
      <c r="AQ196">
        <f>(Table2[[#This Row],[Sharpe Ratio]]-AVERAGE(Table2[Sharpe Ratio]))/_xlfn.STDEV.P(Table2[Sharpe Ratio])</f>
        <v>1.5736603878187461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-0.43418898471067041</v>
      </c>
      <c r="AS196">
        <f>_xlfn.RANK.AVG(Table2[[#This Row],[1Y Return vs Nifty Z-Score]],Table2[1Y Return vs Nifty Z-Score])</f>
        <v>316</v>
      </c>
      <c r="AT196">
        <f>_xlfn.RANK.AVG(Table2[[#This Row],[6M Return vs Nifty Z-Score]],Table2[6M Return vs Nifty Z-Score])</f>
        <v>347</v>
      </c>
      <c r="AU196">
        <f>_xlfn.RANK.AVG(Table2[[#This Row],[Sharpe Ratio Z-Score]],Table2[Sharpe Ratio Z-Score])</f>
        <v>41</v>
      </c>
      <c r="AV196">
        <f>(Table2[[#This Row],[Rank 1Y]]+Table2[[#This Row],[Rank 6M]]+Table2[[#This Row],[Rank Sharpe]])/3</f>
        <v>234.66666666666666</v>
      </c>
    </row>
    <row r="197" spans="1:48" x14ac:dyDescent="0.3">
      <c r="A197" t="s">
        <v>228</v>
      </c>
      <c r="B197" t="s">
        <v>229</v>
      </c>
      <c r="C197" t="s">
        <v>3073</v>
      </c>
      <c r="D197" t="s">
        <v>51</v>
      </c>
      <c r="E197">
        <v>112817.40296960001</v>
      </c>
      <c r="F197">
        <v>3333.4</v>
      </c>
      <c r="G197">
        <v>40.144740591242901</v>
      </c>
      <c r="H197">
        <f>(Table2[[#This Row],[1Y Return vs Nifty]]-AVERAGE(Table2[1Y Return vs Nifty]))/_xlfn.STDEV.P(Table2[1Y Return vs Nifty])</f>
        <v>8.7124886583810818E-2</v>
      </c>
      <c r="I197">
        <v>15.611157192875</v>
      </c>
      <c r="J197">
        <f>(Table2[[#This Row],[1M Return vs Nifty]]-AVERAGE(Table2[1M Return vs Nifty]))/_xlfn.STDEV.P(Table2[1M Return vs Nifty])</f>
        <v>1.553178826410802</v>
      </c>
      <c r="K197">
        <v>14.937204763478</v>
      </c>
      <c r="L197">
        <f>(Table2[[#This Row],[6M Return vs Nifty]]-AVERAGE(Table2[6M Return vs Nifty]))/_xlfn.STDEV.P(Table2[6M Return vs Nifty])</f>
        <v>0.37455816791494084</v>
      </c>
      <c r="M197">
        <v>8.1321050137384105</v>
      </c>
      <c r="N197">
        <f>(Table2[[#This Row],[1W Return vs Nifty]]-AVERAGE(Table2[1W Return vs Nifty]))/_xlfn.STDEV.P(Table2[1W Return vs Nifty])</f>
        <v>1.7062632696415587</v>
      </c>
      <c r="O197">
        <v>3134.18</v>
      </c>
      <c r="P197">
        <v>2976.44221602876</v>
      </c>
      <c r="Q197">
        <v>2584.5766116599498</v>
      </c>
      <c r="R197">
        <v>72.902708884150002</v>
      </c>
      <c r="S197" s="1">
        <f>(Table2[[#This Row],[Close Price]]-Table2[[#This Row],[20D EMA]])/Table2[[#This Row],[20D EMA]]</f>
        <v>6.3563675347299856E-2</v>
      </c>
      <c r="T197" s="1">
        <f>(Table2[[#This Row],[Close Price]]-Table2[[#This Row],[50D EMA]])/Table2[[#This Row],[50D EMA]]</f>
        <v>0.11992767138194327</v>
      </c>
      <c r="U197" s="1">
        <f>(Table2[[#This Row],[Close Price]]-Table2[[#This Row],[200D EMA]])/Table2[[#This Row],[200D EMA]]</f>
        <v>0.28972768110716474</v>
      </c>
      <c r="V197">
        <v>1.45338328269721</v>
      </c>
      <c r="W197">
        <v>3336.1</v>
      </c>
      <c r="X197">
        <v>3363.75</v>
      </c>
      <c r="Y197">
        <v>3156.45</v>
      </c>
      <c r="Z197">
        <v>3372.85</v>
      </c>
      <c r="AA197">
        <v>3156.45</v>
      </c>
      <c r="AB197">
        <v>3372.85</v>
      </c>
      <c r="AC197" s="1">
        <f>(Table2[[#This Row],[Close Price]]/Table2[[#This Row],[Day Low]])-1</f>
        <v>-8.0932825754620463E-4</v>
      </c>
      <c r="AD197" s="1">
        <f>(Table2[[#This Row],[Day High]]/Table2[[#This Row],[Close Price]])-1</f>
        <v>9.1048179036419263E-3</v>
      </c>
      <c r="AE197" s="1">
        <f>(Table2[[#This Row],[Close Price]]/Table2[[#This Row],[Current Week Low]])-1</f>
        <v>5.6059814031586219E-2</v>
      </c>
      <c r="AF197" s="1">
        <f>(Table2[[#This Row],[Current Week High]]/Table2[[#This Row],[Close Price]])-1</f>
        <v>1.1834763304733764E-2</v>
      </c>
      <c r="AG197" s="1">
        <f>(Table2[[#This Row],[Close Price]]/Table2[[#This Row],[Current Month Low]])-1</f>
        <v>5.6059814031586219E-2</v>
      </c>
      <c r="AH197" s="1">
        <f>(Table2[[#This Row],[Current Month High]]/Table2[[#This Row],[Close Price]])-1</f>
        <v>1.1834763304733764E-2</v>
      </c>
      <c r="AI197">
        <v>1.18347633047337</v>
      </c>
      <c r="AJ197">
        <v>88.109816314438007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0.08</v>
      </c>
      <c r="AM197" t="s">
        <v>3114</v>
      </c>
      <c r="AN197">
        <v>6.2</v>
      </c>
      <c r="AO197" t="s">
        <v>3114</v>
      </c>
      <c r="AP197">
        <v>0.100882608593998</v>
      </c>
      <c r="AQ197">
        <f>(Table2[[#This Row],[Sharpe Ratio]]-AVERAGE(Table2[Sharpe Ratio]))/_xlfn.STDEV.P(Table2[Sharpe Ratio])</f>
        <v>0.47448961700584363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4.1956147675569557</v>
      </c>
      <c r="AS197">
        <f>_xlfn.RANK.AVG(Table2[[#This Row],[1Y Return vs Nifty Z-Score]],Table2[1Y Return vs Nifty Z-Score])</f>
        <v>275</v>
      </c>
      <c r="AT197">
        <f>_xlfn.RANK.AVG(Table2[[#This Row],[6M Return vs Nifty Z-Score]],Table2[6M Return vs Nifty Z-Score])</f>
        <v>209</v>
      </c>
      <c r="AU197">
        <f>_xlfn.RANK.AVG(Table2[[#This Row],[Sharpe Ratio Z-Score]],Table2[Sharpe Ratio Z-Score])</f>
        <v>223</v>
      </c>
      <c r="AV197">
        <f>(Table2[[#This Row],[Rank 1Y]]+Table2[[#This Row],[Rank 6M]]+Table2[[#This Row],[Rank Sharpe]])/3</f>
        <v>235.66666666666666</v>
      </c>
    </row>
    <row r="198" spans="1:48" x14ac:dyDescent="0.3">
      <c r="A198" t="s">
        <v>1062</v>
      </c>
      <c r="B198" t="s">
        <v>1063</v>
      </c>
      <c r="C198" t="s">
        <v>3077</v>
      </c>
      <c r="D198" t="s">
        <v>389</v>
      </c>
      <c r="E198">
        <v>12022.2724481</v>
      </c>
      <c r="F198">
        <v>258.10000000000002</v>
      </c>
      <c r="G198">
        <v>136.42875733413899</v>
      </c>
      <c r="H198">
        <f>(Table2[[#This Row],[1Y Return vs Nifty]]-AVERAGE(Table2[1Y Return vs Nifty]))/_xlfn.STDEV.P(Table2[1Y Return vs Nifty])</f>
        <v>1.5526234147891107</v>
      </c>
      <c r="I198">
        <v>-0.71285250739282402</v>
      </c>
      <c r="J198">
        <f>(Table2[[#This Row],[1M Return vs Nifty]]-AVERAGE(Table2[1M Return vs Nifty]))/_xlfn.STDEV.P(Table2[1M Return vs Nifty])</f>
        <v>-3.2677205854843218E-2</v>
      </c>
      <c r="K198">
        <v>-8.0741204076536004</v>
      </c>
      <c r="L198">
        <f>(Table2[[#This Row],[6M Return vs Nifty]]-AVERAGE(Table2[6M Return vs Nifty]))/_xlfn.STDEV.P(Table2[6M Return vs Nifty])</f>
        <v>-0.43551451226403187</v>
      </c>
      <c r="M198">
        <v>-4.7262171260198498</v>
      </c>
      <c r="N198">
        <f>(Table2[[#This Row],[1W Return vs Nifty]]-AVERAGE(Table2[1W Return vs Nifty]))/_xlfn.STDEV.P(Table2[1W Return vs Nifty])</f>
        <v>-0.91649936869157667</v>
      </c>
      <c r="O198">
        <v>278.57</v>
      </c>
      <c r="P198">
        <v>270.78481117281598</v>
      </c>
      <c r="Q198">
        <v>220.02578688938999</v>
      </c>
      <c r="R198">
        <v>34.493863865639703</v>
      </c>
      <c r="S198" s="1">
        <f>(Table2[[#This Row],[Close Price]]-Table2[[#This Row],[20D EMA]])/Table2[[#This Row],[20D EMA]]</f>
        <v>-7.3482428115015874E-2</v>
      </c>
      <c r="T198" s="1">
        <f>(Table2[[#This Row],[Close Price]]-Table2[[#This Row],[50D EMA]])/Table2[[#This Row],[50D EMA]]</f>
        <v>-4.6844618491989405E-2</v>
      </c>
      <c r="U198" s="1">
        <f>(Table2[[#This Row],[Close Price]]-Table2[[#This Row],[200D EMA]])/Table2[[#This Row],[200D EMA]]</f>
        <v>0.17304432198099792</v>
      </c>
      <c r="V198">
        <v>0.82596054071968905</v>
      </c>
      <c r="W198">
        <v>256.64999999999998</v>
      </c>
      <c r="X198">
        <v>263.39999999999998</v>
      </c>
      <c r="Y198">
        <v>248.35</v>
      </c>
      <c r="Z198">
        <v>276.45</v>
      </c>
      <c r="AA198">
        <v>248.35</v>
      </c>
      <c r="AB198">
        <v>296.60000000000002</v>
      </c>
      <c r="AC198" s="1">
        <f>(Table2[[#This Row],[Close Price]]/Table2[[#This Row],[Day Low]])-1</f>
        <v>5.6497175141245748E-3</v>
      </c>
      <c r="AD198" s="1">
        <f>(Table2[[#This Row],[Day High]]/Table2[[#This Row],[Close Price]])-1</f>
        <v>2.0534676481983594E-2</v>
      </c>
      <c r="AE198" s="1">
        <f>(Table2[[#This Row],[Close Price]]/Table2[[#This Row],[Current Week Low]])-1</f>
        <v>3.9259110126837138E-2</v>
      </c>
      <c r="AF198" s="1">
        <f>(Table2[[#This Row],[Current Week High]]/Table2[[#This Row],[Close Price]])-1</f>
        <v>7.1096474234792595E-2</v>
      </c>
      <c r="AG198" s="1">
        <f>(Table2[[#This Row],[Close Price]]/Table2[[#This Row],[Current Month Low]])-1</f>
        <v>3.9259110126837138E-2</v>
      </c>
      <c r="AH198" s="1">
        <f>(Table2[[#This Row],[Current Month High]]/Table2[[#This Row],[Close Price]])-1</f>
        <v>0.14916698953893848</v>
      </c>
      <c r="AI198">
        <v>48.857032158078198</v>
      </c>
      <c r="AJ198">
        <v>160.44399596367299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0.03</v>
      </c>
      <c r="AM198" t="s">
        <v>3114</v>
      </c>
      <c r="AN198">
        <v>-12.4</v>
      </c>
      <c r="AO198" t="s">
        <v>3113</v>
      </c>
      <c r="AP198">
        <v>0.110801092902064</v>
      </c>
      <c r="AQ198">
        <f>(Table2[[#This Row],[Sharpe Ratio]]-AVERAGE(Table2[Sharpe Ratio]))/_xlfn.STDEV.P(Table2[Sharpe Ratio])</f>
        <v>0.59013860877670121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0.7580709367553603</v>
      </c>
      <c r="AS198">
        <f>_xlfn.RANK.AVG(Table2[[#This Row],[1Y Return vs Nifty Z-Score]],Table2[1Y Return vs Nifty Z-Score])</f>
        <v>53</v>
      </c>
      <c r="AT198">
        <f>_xlfn.RANK.AVG(Table2[[#This Row],[6M Return vs Nifty Z-Score]],Table2[6M Return vs Nifty Z-Score])</f>
        <v>455</v>
      </c>
      <c r="AU198">
        <f>_xlfn.RANK.AVG(Table2[[#This Row],[Sharpe Ratio Z-Score]],Table2[Sharpe Ratio Z-Score])</f>
        <v>199</v>
      </c>
      <c r="AV198">
        <f>(Table2[[#This Row],[Rank 1Y]]+Table2[[#This Row],[Rank 6M]]+Table2[[#This Row],[Rank Sharpe]])/3</f>
        <v>235.66666666666666</v>
      </c>
    </row>
    <row r="199" spans="1:48" x14ac:dyDescent="0.3">
      <c r="A199" t="s">
        <v>1092</v>
      </c>
      <c r="B199" t="s">
        <v>1093</v>
      </c>
      <c r="C199" t="s">
        <v>3081</v>
      </c>
      <c r="D199" t="s">
        <v>467</v>
      </c>
      <c r="E199">
        <v>11343.75555942</v>
      </c>
      <c r="F199">
        <v>2321.65</v>
      </c>
      <c r="G199">
        <v>32.793053897950998</v>
      </c>
      <c r="H199">
        <f>(Table2[[#This Row],[1Y Return vs Nifty]]-AVERAGE(Table2[1Y Return vs Nifty]))/_xlfn.STDEV.P(Table2[1Y Return vs Nifty])</f>
        <v>-2.4772044945488691E-2</v>
      </c>
      <c r="I199">
        <v>3.0765364238725401</v>
      </c>
      <c r="J199">
        <f>(Table2[[#This Row],[1M Return vs Nifty]]-AVERAGE(Table2[1M Return vs Nifty]))/_xlfn.STDEV.P(Table2[1M Return vs Nifty])</f>
        <v>0.33545693554726885</v>
      </c>
      <c r="K199">
        <v>-0.60470185016419498</v>
      </c>
      <c r="L199">
        <f>(Table2[[#This Row],[6M Return vs Nifty]]-AVERAGE(Table2[6M Return vs Nifty]))/_xlfn.STDEV.P(Table2[6M Return vs Nifty])</f>
        <v>-0.17256694773893991</v>
      </c>
      <c r="M199">
        <v>10.0874334037563</v>
      </c>
      <c r="N199">
        <f>(Table2[[#This Row],[1W Return vs Nifty]]-AVERAGE(Table2[1W Return vs Nifty]))/_xlfn.STDEV.P(Table2[1W Return vs Nifty])</f>
        <v>2.1050993068220225</v>
      </c>
      <c r="O199">
        <v>2135.06</v>
      </c>
      <c r="P199">
        <v>2097.2159204311201</v>
      </c>
      <c r="Q199">
        <v>1961.68456433559</v>
      </c>
      <c r="R199">
        <v>74.332731321582301</v>
      </c>
      <c r="S199" s="1">
        <f>(Table2[[#This Row],[Close Price]]-Table2[[#This Row],[20D EMA]])/Table2[[#This Row],[20D EMA]]</f>
        <v>8.7393328524725367E-2</v>
      </c>
      <c r="T199" s="1">
        <f>(Table2[[#This Row],[Close Price]]-Table2[[#This Row],[50D EMA]])/Table2[[#This Row],[50D EMA]]</f>
        <v>0.10701524691970846</v>
      </c>
      <c r="U199" s="1">
        <f>(Table2[[#This Row],[Close Price]]-Table2[[#This Row],[200D EMA]])/Table2[[#This Row],[200D EMA]]</f>
        <v>0.1834981230972412</v>
      </c>
      <c r="V199">
        <v>2.5440512071821999</v>
      </c>
      <c r="W199">
        <v>2300</v>
      </c>
      <c r="X199">
        <v>2365</v>
      </c>
      <c r="Y199">
        <v>2028</v>
      </c>
      <c r="Z199">
        <v>2350</v>
      </c>
      <c r="AA199">
        <v>2028</v>
      </c>
      <c r="AB199">
        <v>2350</v>
      </c>
      <c r="AC199" s="1">
        <f>(Table2[[#This Row],[Close Price]]/Table2[[#This Row],[Day Low]])-1</f>
        <v>9.4130434782608852E-3</v>
      </c>
      <c r="AD199" s="1">
        <f>(Table2[[#This Row],[Day High]]/Table2[[#This Row],[Close Price]])-1</f>
        <v>1.8672065126095649E-2</v>
      </c>
      <c r="AE199" s="1">
        <f>(Table2[[#This Row],[Close Price]]/Table2[[#This Row],[Current Week Low]])-1</f>
        <v>0.14479783037475347</v>
      </c>
      <c r="AF199" s="1">
        <f>(Table2[[#This Row],[Current Week High]]/Table2[[#This Row],[Close Price]])-1</f>
        <v>1.2211142937135211E-2</v>
      </c>
      <c r="AG199" s="1">
        <f>(Table2[[#This Row],[Close Price]]/Table2[[#This Row],[Current Month Low]])-1</f>
        <v>0.14479783037475347</v>
      </c>
      <c r="AH199" s="1">
        <f>(Table2[[#This Row],[Current Month High]]/Table2[[#This Row],[Close Price]])-1</f>
        <v>1.2211142937135211E-2</v>
      </c>
      <c r="AI199">
        <v>1.22111429371352</v>
      </c>
      <c r="AJ199">
        <v>61.503278203857299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-0.02</v>
      </c>
      <c r="AM199" t="s">
        <v>3113</v>
      </c>
      <c r="AN199">
        <v>12.64</v>
      </c>
      <c r="AO199" t="s">
        <v>3114</v>
      </c>
      <c r="AP199">
        <v>0.209243804366469</v>
      </c>
      <c r="AQ199">
        <f>(Table2[[#This Row],[Sharpe Ratio]]-AVERAGE(Table2[Sharpe Ratio]))/_xlfn.STDEV.P(Table2[Sharpe Ratio])</f>
        <v>1.7379753118896386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3.9811925615745012</v>
      </c>
      <c r="AS199">
        <f>_xlfn.RANK.AVG(Table2[[#This Row],[1Y Return vs Nifty Z-Score]],Table2[1Y Return vs Nifty Z-Score])</f>
        <v>299</v>
      </c>
      <c r="AT199">
        <f>_xlfn.RANK.AVG(Table2[[#This Row],[6M Return vs Nifty Z-Score]],Table2[6M Return vs Nifty Z-Score])</f>
        <v>375</v>
      </c>
      <c r="AU199">
        <f>_xlfn.RANK.AVG(Table2[[#This Row],[Sharpe Ratio Z-Score]],Table2[Sharpe Ratio Z-Score])</f>
        <v>33</v>
      </c>
      <c r="AV199">
        <f>(Table2[[#This Row],[Rank 1Y]]+Table2[[#This Row],[Rank 6M]]+Table2[[#This Row],[Rank Sharpe]])/3</f>
        <v>235.66666666666666</v>
      </c>
    </row>
    <row r="200" spans="1:48" x14ac:dyDescent="0.3">
      <c r="A200" t="s">
        <v>416</v>
      </c>
      <c r="B200" t="s">
        <v>417</v>
      </c>
      <c r="C200" t="s">
        <v>3074</v>
      </c>
      <c r="D200" t="s">
        <v>101</v>
      </c>
      <c r="E200">
        <v>54954.255727199998</v>
      </c>
      <c r="F200">
        <v>139.84</v>
      </c>
      <c r="G200">
        <v>126.931811436931</v>
      </c>
      <c r="H200">
        <f>(Table2[[#This Row],[1Y Return vs Nifty]]-AVERAGE(Table2[1Y Return vs Nifty]))/_xlfn.STDEV.P(Table2[1Y Return vs Nifty])</f>
        <v>1.4080743950700041</v>
      </c>
      <c r="I200">
        <v>-1.20649079101719</v>
      </c>
      <c r="J200">
        <f>(Table2[[#This Row],[1M Return vs Nifty]]-AVERAGE(Table2[1M Return vs Nifty]))/_xlfn.STDEV.P(Table2[1M Return vs Nifty])</f>
        <v>-8.0633514642758017E-2</v>
      </c>
      <c r="K200">
        <v>-18.221965019296899</v>
      </c>
      <c r="L200">
        <f>(Table2[[#This Row],[6M Return vs Nifty]]-AVERAGE(Table2[6M Return vs Nifty]))/_xlfn.STDEV.P(Table2[6M Return vs Nifty])</f>
        <v>-0.79275129117437837</v>
      </c>
      <c r="M200">
        <v>-2.1507657813519798</v>
      </c>
      <c r="N200">
        <f>(Table2[[#This Row],[1W Return vs Nifty]]-AVERAGE(Table2[1W Return vs Nifty]))/_xlfn.STDEV.P(Table2[1W Return vs Nifty])</f>
        <v>-0.39117440869903475</v>
      </c>
      <c r="O200">
        <v>142.97</v>
      </c>
      <c r="P200">
        <v>140.00272998505</v>
      </c>
      <c r="Q200">
        <v>117.234736669168</v>
      </c>
      <c r="R200">
        <v>42.055648669825203</v>
      </c>
      <c r="S200" s="1">
        <f>(Table2[[#This Row],[Close Price]]-Table2[[#This Row],[20D EMA]])/Table2[[#This Row],[20D EMA]]</f>
        <v>-2.1892704763237011E-2</v>
      </c>
      <c r="T200" s="1">
        <f>(Table2[[#This Row],[Close Price]]-Table2[[#This Row],[50D EMA]])/Table2[[#This Row],[50D EMA]]</f>
        <v>-1.1623343706752666E-3</v>
      </c>
      <c r="U200" s="1">
        <f>(Table2[[#This Row],[Close Price]]-Table2[[#This Row],[200D EMA]])/Table2[[#This Row],[200D EMA]]</f>
        <v>0.19282052378914966</v>
      </c>
      <c r="V200">
        <v>0.952503743227882</v>
      </c>
      <c r="W200">
        <v>140</v>
      </c>
      <c r="X200">
        <v>142.75</v>
      </c>
      <c r="Y200">
        <v>135</v>
      </c>
      <c r="Z200">
        <v>143.77000000000001</v>
      </c>
      <c r="AA200">
        <v>135</v>
      </c>
      <c r="AB200">
        <v>150</v>
      </c>
      <c r="AC200" s="1">
        <f>(Table2[[#This Row],[Close Price]]/Table2[[#This Row],[Day Low]])-1</f>
        <v>-1.1428571428571122E-3</v>
      </c>
      <c r="AD200" s="1">
        <f>(Table2[[#This Row],[Day High]]/Table2[[#This Row],[Close Price]])-1</f>
        <v>2.0809496567505636E-2</v>
      </c>
      <c r="AE200" s="1">
        <f>(Table2[[#This Row],[Close Price]]/Table2[[#This Row],[Current Week Low]])-1</f>
        <v>3.5851851851851801E-2</v>
      </c>
      <c r="AF200" s="1">
        <f>(Table2[[#This Row],[Current Week High]]/Table2[[#This Row],[Close Price]])-1</f>
        <v>2.8103546910755117E-2</v>
      </c>
      <c r="AG200" s="1">
        <f>(Table2[[#This Row],[Close Price]]/Table2[[#This Row],[Current Month Low]])-1</f>
        <v>3.5851851851851801E-2</v>
      </c>
      <c r="AH200" s="1">
        <f>(Table2[[#This Row],[Current Month High]]/Table2[[#This Row],[Close Price]])-1</f>
        <v>7.2654462242562889E-2</v>
      </c>
      <c r="AI200">
        <v>21.925057208237899</v>
      </c>
      <c r="AJ200">
        <v>165.09952606634999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-0.09</v>
      </c>
      <c r="AM200" t="s">
        <v>3113</v>
      </c>
      <c r="AN200">
        <v>-4.5999999999999996</v>
      </c>
      <c r="AO200" t="s">
        <v>3113</v>
      </c>
      <c r="AP200">
        <v>0.18594644304142999</v>
      </c>
      <c r="AQ200">
        <f>(Table2[[#This Row],[Sharpe Ratio]]-AVERAGE(Table2[Sharpe Ratio]))/_xlfn.STDEV.P(Table2[Sharpe Ratio])</f>
        <v>1.4663293361057139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1.6098445166595472</v>
      </c>
      <c r="AS200">
        <f>_xlfn.RANK.AVG(Table2[[#This Row],[1Y Return vs Nifty Z-Score]],Table2[1Y Return vs Nifty Z-Score])</f>
        <v>66</v>
      </c>
      <c r="AT200">
        <f>_xlfn.RANK.AVG(Table2[[#This Row],[6M Return vs Nifty Z-Score]],Table2[6M Return vs Nifty Z-Score])</f>
        <v>588</v>
      </c>
      <c r="AU200">
        <f>_xlfn.RANK.AVG(Table2[[#This Row],[Sharpe Ratio Z-Score]],Table2[Sharpe Ratio Z-Score])</f>
        <v>54</v>
      </c>
      <c r="AV200">
        <f>(Table2[[#This Row],[Rank 1Y]]+Table2[[#This Row],[Rank 6M]]+Table2[[#This Row],[Rank Sharpe]])/3</f>
        <v>236</v>
      </c>
    </row>
    <row r="201" spans="1:48" x14ac:dyDescent="0.3">
      <c r="A201" t="s">
        <v>725</v>
      </c>
      <c r="B201" t="s">
        <v>726</v>
      </c>
      <c r="C201" t="s">
        <v>3080</v>
      </c>
      <c r="D201" t="s">
        <v>532</v>
      </c>
      <c r="E201">
        <v>22899.608126849998</v>
      </c>
      <c r="F201">
        <v>1497.3</v>
      </c>
      <c r="G201">
        <v>14.8917450292317</v>
      </c>
      <c r="H201">
        <f>(Table2[[#This Row],[1Y Return vs Nifty]]-AVERAGE(Table2[1Y Return vs Nifty]))/_xlfn.STDEV.P(Table2[1Y Return vs Nifty])</f>
        <v>-0.29724033913921011</v>
      </c>
      <c r="I201">
        <v>-9.9550414812891006</v>
      </c>
      <c r="J201">
        <f>(Table2[[#This Row],[1M Return vs Nifty]]-AVERAGE(Table2[1M Return vs Nifty]))/_xlfn.STDEV.P(Table2[1M Return vs Nifty])</f>
        <v>-0.93054368625469086</v>
      </c>
      <c r="K201">
        <v>20.642261853349002</v>
      </c>
      <c r="L201">
        <f>(Table2[[#This Row],[6M Return vs Nifty]]-AVERAGE(Table2[6M Return vs Nifty]))/_xlfn.STDEV.P(Table2[6M Return vs Nifty])</f>
        <v>0.57539453231361859</v>
      </c>
      <c r="M201">
        <v>0.15329655358931901</v>
      </c>
      <c r="N201">
        <f>(Table2[[#This Row],[1W Return vs Nifty]]-AVERAGE(Table2[1W Return vs Nifty]))/_xlfn.STDEV.P(Table2[1W Return vs Nifty])</f>
        <v>7.8794265502205613E-2</v>
      </c>
      <c r="O201">
        <v>1533.75</v>
      </c>
      <c r="P201">
        <v>1487.11815604295</v>
      </c>
      <c r="Q201">
        <v>1211.3253906039199</v>
      </c>
      <c r="R201">
        <v>41.3434765831852</v>
      </c>
      <c r="S201" s="1">
        <f>(Table2[[#This Row],[Close Price]]-Table2[[#This Row],[20D EMA]])/Table2[[#This Row],[20D EMA]]</f>
        <v>-2.3765281173594163E-2</v>
      </c>
      <c r="T201" s="1">
        <f>(Table2[[#This Row],[Close Price]]-Table2[[#This Row],[50D EMA]])/Table2[[#This Row],[50D EMA]]</f>
        <v>6.8466946729657929E-3</v>
      </c>
      <c r="U201" s="1">
        <f>(Table2[[#This Row],[Close Price]]-Table2[[#This Row],[200D EMA]])/Table2[[#This Row],[200D EMA]]</f>
        <v>0.23608405438732213</v>
      </c>
      <c r="V201">
        <v>0.26411132033471602</v>
      </c>
      <c r="W201">
        <v>1495</v>
      </c>
      <c r="X201">
        <v>1520</v>
      </c>
      <c r="Y201">
        <v>1444.2</v>
      </c>
      <c r="Z201">
        <v>1522</v>
      </c>
      <c r="AA201">
        <v>1444.2</v>
      </c>
      <c r="AB201">
        <v>1548.85</v>
      </c>
      <c r="AC201" s="1">
        <f>(Table2[[#This Row],[Close Price]]/Table2[[#This Row],[Day Low]])-1</f>
        <v>1.5384615384614886E-3</v>
      </c>
      <c r="AD201" s="1">
        <f>(Table2[[#This Row],[Day High]]/Table2[[#This Row],[Close Price]])-1</f>
        <v>1.5160622453750161E-2</v>
      </c>
      <c r="AE201" s="1">
        <f>(Table2[[#This Row],[Close Price]]/Table2[[#This Row],[Current Week Low]])-1</f>
        <v>3.6767760697964169E-2</v>
      </c>
      <c r="AF201" s="1">
        <f>(Table2[[#This Row],[Current Week High]]/Table2[[#This Row],[Close Price]])-1</f>
        <v>1.6496360114873543E-2</v>
      </c>
      <c r="AG201" s="1">
        <f>(Table2[[#This Row],[Close Price]]/Table2[[#This Row],[Current Month Low]])-1</f>
        <v>3.6767760697964169E-2</v>
      </c>
      <c r="AH201" s="1">
        <f>(Table2[[#This Row],[Current Month High]]/Table2[[#This Row],[Close Price]])-1</f>
        <v>3.4428638215454388E-2</v>
      </c>
      <c r="AI201">
        <v>13.5377011954852</v>
      </c>
      <c r="AJ201">
        <v>80.126315789473594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0.3</v>
      </c>
      <c r="AM201" t="s">
        <v>3114</v>
      </c>
      <c r="AN201">
        <v>-0.37</v>
      </c>
      <c r="AO201" t="s">
        <v>3113</v>
      </c>
      <c r="AP201">
        <v>0.124502647530399</v>
      </c>
      <c r="AQ201">
        <f>(Table2[[#This Row],[Sharpe Ratio]]-AVERAGE(Table2[Sharpe Ratio]))/_xlfn.STDEV.P(Table2[Sharpe Ratio])</f>
        <v>0.74989799632462029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0.17630276874654352</v>
      </c>
      <c r="AS201">
        <f>_xlfn.RANK.AVG(Table2[[#This Row],[1Y Return vs Nifty Z-Score]],Table2[1Y Return vs Nifty Z-Score])</f>
        <v>381</v>
      </c>
      <c r="AT201">
        <f>_xlfn.RANK.AVG(Table2[[#This Row],[6M Return vs Nifty Z-Score]],Table2[6M Return vs Nifty Z-Score])</f>
        <v>161</v>
      </c>
      <c r="AU201">
        <f>_xlfn.RANK.AVG(Table2[[#This Row],[Sharpe Ratio Z-Score]],Table2[Sharpe Ratio Z-Score])</f>
        <v>168</v>
      </c>
      <c r="AV201">
        <f>(Table2[[#This Row],[Rank 1Y]]+Table2[[#This Row],[Rank 6M]]+Table2[[#This Row],[Rank Sharpe]])/3</f>
        <v>236.66666666666666</v>
      </c>
    </row>
    <row r="202" spans="1:48" x14ac:dyDescent="0.3">
      <c r="A202" t="s">
        <v>764</v>
      </c>
      <c r="B202" t="s">
        <v>765</v>
      </c>
      <c r="C202" t="s">
        <v>3083</v>
      </c>
      <c r="D202" t="s">
        <v>380</v>
      </c>
      <c r="E202">
        <v>20559.472620555</v>
      </c>
      <c r="F202">
        <v>513.15</v>
      </c>
      <c r="G202">
        <v>63.336888542768797</v>
      </c>
      <c r="H202">
        <f>(Table2[[#This Row],[1Y Return vs Nifty]]-AVERAGE(Table2[1Y Return vs Nifty]))/_xlfn.STDEV.P(Table2[1Y Return vs Nifty])</f>
        <v>0.44012281748274606</v>
      </c>
      <c r="I202">
        <v>0.35226334212889898</v>
      </c>
      <c r="J202">
        <f>(Table2[[#This Row],[1M Return vs Nifty]]-AVERAGE(Table2[1M Return vs Nifty]))/_xlfn.STDEV.P(Table2[1M Return vs Nifty])</f>
        <v>7.0797395425138784E-2</v>
      </c>
      <c r="K202">
        <v>30.492705555227602</v>
      </c>
      <c r="L202">
        <f>(Table2[[#This Row],[6M Return vs Nifty]]-AVERAGE(Table2[6M Return vs Nifty]))/_xlfn.STDEV.P(Table2[6M Return vs Nifty])</f>
        <v>0.92216184237464438</v>
      </c>
      <c r="M202">
        <v>3.4007982144424198</v>
      </c>
      <c r="N202">
        <f>(Table2[[#This Row],[1W Return vs Nifty]]-AVERAGE(Table2[1W Return vs Nifty]))/_xlfn.STDEV.P(Table2[1W Return vs Nifty])</f>
        <v>0.74119997687213779</v>
      </c>
      <c r="O202">
        <v>505.26</v>
      </c>
      <c r="P202">
        <v>481.98706257224899</v>
      </c>
      <c r="Q202">
        <v>403.09829566692002</v>
      </c>
      <c r="R202">
        <v>53.748602671385399</v>
      </c>
      <c r="S202" s="1">
        <f>(Table2[[#This Row],[Close Price]]-Table2[[#This Row],[20D EMA]])/Table2[[#This Row],[20D EMA]]</f>
        <v>1.5615722598266213E-2</v>
      </c>
      <c r="T202" s="1">
        <f>(Table2[[#This Row],[Close Price]]-Table2[[#This Row],[50D EMA]])/Table2[[#This Row],[50D EMA]]</f>
        <v>6.4655132570243468E-2</v>
      </c>
      <c r="U202" s="1">
        <f>(Table2[[#This Row],[Close Price]]-Table2[[#This Row],[200D EMA]])/Table2[[#This Row],[200D EMA]]</f>
        <v>0.27301456125236423</v>
      </c>
      <c r="V202">
        <v>0.82776356391567696</v>
      </c>
      <c r="W202">
        <v>516.1</v>
      </c>
      <c r="X202">
        <v>526.65</v>
      </c>
      <c r="Y202">
        <v>487.75</v>
      </c>
      <c r="Z202">
        <v>524.04999999999995</v>
      </c>
      <c r="AA202">
        <v>487.75</v>
      </c>
      <c r="AB202">
        <v>538.5</v>
      </c>
      <c r="AC202" s="1">
        <f>(Table2[[#This Row],[Close Price]]/Table2[[#This Row],[Day Low]])-1</f>
        <v>-5.7159465219919214E-3</v>
      </c>
      <c r="AD202" s="1">
        <f>(Table2[[#This Row],[Day High]]/Table2[[#This Row],[Close Price]])-1</f>
        <v>2.6308097047646806E-2</v>
      </c>
      <c r="AE202" s="1">
        <f>(Table2[[#This Row],[Close Price]]/Table2[[#This Row],[Current Week Low]])-1</f>
        <v>5.2075858534085029E-2</v>
      </c>
      <c r="AF202" s="1">
        <f>(Table2[[#This Row],[Current Week High]]/Table2[[#This Row],[Close Price]])-1</f>
        <v>2.1241352431063065E-2</v>
      </c>
      <c r="AG202" s="1">
        <f>(Table2[[#This Row],[Close Price]]/Table2[[#This Row],[Current Month Low]])-1</f>
        <v>5.2075858534085029E-2</v>
      </c>
      <c r="AH202" s="1">
        <f>(Table2[[#This Row],[Current Month High]]/Table2[[#This Row],[Close Price]])-1</f>
        <v>4.9400760011692579E-2</v>
      </c>
      <c r="AI202">
        <v>11.9263373282666</v>
      </c>
      <c r="AJ202">
        <v>105.218956208758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0.26</v>
      </c>
      <c r="AM202" t="s">
        <v>3114</v>
      </c>
      <c r="AN202">
        <v>5.55</v>
      </c>
      <c r="AO202" t="s">
        <v>3114</v>
      </c>
      <c r="AP202">
        <v>3.4469845718496997E-2</v>
      </c>
      <c r="AQ202">
        <f>(Table2[[#This Row],[Sharpe Ratio]]-AVERAGE(Table2[Sharpe Ratio]))/_xlfn.STDEV.P(Table2[Sharpe Ratio])</f>
        <v>-0.29987961408954356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1.8744024180651235</v>
      </c>
      <c r="AS202">
        <f>_xlfn.RANK.AVG(Table2[[#This Row],[1Y Return vs Nifty Z-Score]],Table2[1Y Return vs Nifty Z-Score])</f>
        <v>180</v>
      </c>
      <c r="AT202">
        <f>_xlfn.RANK.AVG(Table2[[#This Row],[6M Return vs Nifty Z-Score]],Table2[6M Return vs Nifty Z-Score])</f>
        <v>113</v>
      </c>
      <c r="AU202">
        <f>_xlfn.RANK.AVG(Table2[[#This Row],[Sharpe Ratio Z-Score]],Table2[Sharpe Ratio Z-Score])</f>
        <v>421</v>
      </c>
      <c r="AV202">
        <f>(Table2[[#This Row],[Rank 1Y]]+Table2[[#This Row],[Rank 6M]]+Table2[[#This Row],[Rank Sharpe]])/3</f>
        <v>238</v>
      </c>
    </row>
    <row r="203" spans="1:48" x14ac:dyDescent="0.3">
      <c r="A203" t="s">
        <v>640</v>
      </c>
      <c r="B203" t="s">
        <v>641</v>
      </c>
      <c r="C203" t="s">
        <v>3069</v>
      </c>
      <c r="D203" t="s">
        <v>420</v>
      </c>
      <c r="E203">
        <v>27750.69222167</v>
      </c>
      <c r="F203">
        <v>1477.85</v>
      </c>
      <c r="G203">
        <v>32.958719180890697</v>
      </c>
      <c r="H203">
        <f>(Table2[[#This Row],[1Y Return vs Nifty]]-AVERAGE(Table2[1Y Return vs Nifty]))/_xlfn.STDEV.P(Table2[1Y Return vs Nifty])</f>
        <v>-2.2250523341636866E-2</v>
      </c>
      <c r="I203">
        <v>1.91422284382046</v>
      </c>
      <c r="J203">
        <f>(Table2[[#This Row],[1M Return vs Nifty]]-AVERAGE(Table2[1M Return vs Nifty]))/_xlfn.STDEV.P(Table2[1M Return vs Nifty])</f>
        <v>0.2225397028235204</v>
      </c>
      <c r="K203">
        <v>17.747890475079998</v>
      </c>
      <c r="L203">
        <f>(Table2[[#This Row],[6M Return vs Nifty]]-AVERAGE(Table2[6M Return vs Nifty]))/_xlfn.STDEV.P(Table2[6M Return vs Nifty])</f>
        <v>0.47350334776032249</v>
      </c>
      <c r="M203">
        <v>-0.44849496981999198</v>
      </c>
      <c r="N203">
        <f>(Table2[[#This Row],[1W Return vs Nifty]]-AVERAGE(Table2[1W Return vs Nifty]))/_xlfn.STDEV.P(Table2[1W Return vs Nifty])</f>
        <v>-4.3955523040049314E-2</v>
      </c>
      <c r="O203">
        <v>1477.44</v>
      </c>
      <c r="P203">
        <v>1392.8310207289201</v>
      </c>
      <c r="Q203">
        <v>1176.9483932020601</v>
      </c>
      <c r="R203">
        <v>47.2544187584921</v>
      </c>
      <c r="S203" s="1">
        <f>(Table2[[#This Row],[Close Price]]-Table2[[#This Row],[20D EMA]])/Table2[[#This Row],[20D EMA]]</f>
        <v>2.7750703920284716E-4</v>
      </c>
      <c r="T203" s="1">
        <f>(Table2[[#This Row],[Close Price]]-Table2[[#This Row],[50D EMA]])/Table2[[#This Row],[50D EMA]]</f>
        <v>6.1040411942136573E-2</v>
      </c>
      <c r="U203" s="1">
        <f>(Table2[[#This Row],[Close Price]]-Table2[[#This Row],[200D EMA]])/Table2[[#This Row],[200D EMA]]</f>
        <v>0.25566253247459142</v>
      </c>
      <c r="V203">
        <v>0.82351730481941499</v>
      </c>
      <c r="W203">
        <v>1460.45</v>
      </c>
      <c r="X203">
        <v>1507.75</v>
      </c>
      <c r="Y203">
        <v>1429.3</v>
      </c>
      <c r="Z203">
        <v>1537.6</v>
      </c>
      <c r="AA203">
        <v>1429.3</v>
      </c>
      <c r="AB203">
        <v>1574.65</v>
      </c>
      <c r="AC203" s="1">
        <f>(Table2[[#This Row],[Close Price]]/Table2[[#This Row],[Day Low]])-1</f>
        <v>1.1914136053955859E-2</v>
      </c>
      <c r="AD203" s="1">
        <f>(Table2[[#This Row],[Day High]]/Table2[[#This Row],[Close Price]])-1</f>
        <v>2.0232093920222072E-2</v>
      </c>
      <c r="AE203" s="1">
        <f>(Table2[[#This Row],[Close Price]]/Table2[[#This Row],[Current Week Low]])-1</f>
        <v>3.3967676484992548E-2</v>
      </c>
      <c r="AF203" s="1">
        <f>(Table2[[#This Row],[Current Week High]]/Table2[[#This Row],[Close Price]])-1</f>
        <v>4.0430354907466937E-2</v>
      </c>
      <c r="AG203" s="1">
        <f>(Table2[[#This Row],[Close Price]]/Table2[[#This Row],[Current Month Low]])-1</f>
        <v>3.3967676484992548E-2</v>
      </c>
      <c r="AH203" s="1">
        <f>(Table2[[#This Row],[Current Month High]]/Table2[[#This Row],[Close Price]])-1</f>
        <v>6.5500558243394291E-2</v>
      </c>
      <c r="AI203">
        <v>11.6351456507764</v>
      </c>
      <c r="AJ203">
        <v>66.969833917071497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0.23</v>
      </c>
      <c r="AM203" t="s">
        <v>3114</v>
      </c>
      <c r="AN203">
        <v>-1.67</v>
      </c>
      <c r="AO203" t="s">
        <v>3113</v>
      </c>
      <c r="AP203">
        <v>9.8292756014805999E-2</v>
      </c>
      <c r="AQ203">
        <f>(Table2[[#This Row],[Sharpe Ratio]]-AVERAGE(Table2[Sharpe Ratio]))/_xlfn.STDEV.P(Table2[Sharpe Ratio])</f>
        <v>0.44429207569651907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1.0741290798986758</v>
      </c>
      <c r="AS203">
        <f>_xlfn.RANK.AVG(Table2[[#This Row],[1Y Return vs Nifty Z-Score]],Table2[1Y Return vs Nifty Z-Score])</f>
        <v>298</v>
      </c>
      <c r="AT203">
        <f>_xlfn.RANK.AVG(Table2[[#This Row],[6M Return vs Nifty Z-Score]],Table2[6M Return vs Nifty Z-Score])</f>
        <v>187</v>
      </c>
      <c r="AU203">
        <f>_xlfn.RANK.AVG(Table2[[#This Row],[Sharpe Ratio Z-Score]],Table2[Sharpe Ratio Z-Score])</f>
        <v>230</v>
      </c>
      <c r="AV203">
        <f>(Table2[[#This Row],[Rank 1Y]]+Table2[[#This Row],[Rank 6M]]+Table2[[#This Row],[Rank Sharpe]])/3</f>
        <v>238.33333333333334</v>
      </c>
    </row>
    <row r="204" spans="1:48" x14ac:dyDescent="0.3">
      <c r="A204" t="s">
        <v>536</v>
      </c>
      <c r="B204" t="s">
        <v>537</v>
      </c>
      <c r="C204" t="s">
        <v>3073</v>
      </c>
      <c r="D204" t="s">
        <v>51</v>
      </c>
      <c r="E204">
        <v>36995.216360829902</v>
      </c>
      <c r="F204">
        <v>2961.7</v>
      </c>
      <c r="G204">
        <v>45.986635958549499</v>
      </c>
      <c r="H204">
        <f>(Table2[[#This Row],[1Y Return vs Nifty]]-AVERAGE(Table2[1Y Return vs Nifty]))/_xlfn.STDEV.P(Table2[1Y Return vs Nifty])</f>
        <v>0.17604191925786403</v>
      </c>
      <c r="I204">
        <v>32.376296127779597</v>
      </c>
      <c r="J204">
        <f>(Table2[[#This Row],[1M Return vs Nifty]]-AVERAGE(Table2[1M Return vs Nifty]))/_xlfn.STDEV.P(Table2[1M Return vs Nifty])</f>
        <v>3.1818899825462874</v>
      </c>
      <c r="K204">
        <v>23.402162780446101</v>
      </c>
      <c r="L204">
        <f>(Table2[[#This Row],[6M Return vs Nifty]]-AVERAGE(Table2[6M Return vs Nifty]))/_xlfn.STDEV.P(Table2[6M Return vs Nifty])</f>
        <v>0.67255192435494082</v>
      </c>
      <c r="M204">
        <v>13.4641516079209</v>
      </c>
      <c r="N204">
        <f>(Table2[[#This Row],[1W Return vs Nifty]]-AVERAGE(Table2[1W Return vs Nifty]))/_xlfn.STDEV.P(Table2[1W Return vs Nifty])</f>
        <v>2.7938618257418333</v>
      </c>
      <c r="O204">
        <v>2598.0100000000002</v>
      </c>
      <c r="P204">
        <v>2445.12692939723</v>
      </c>
      <c r="Q204">
        <v>2171.5113917019098</v>
      </c>
      <c r="R204">
        <v>87.943691920115796</v>
      </c>
      <c r="S204" s="1">
        <f>(Table2[[#This Row],[Close Price]]-Table2[[#This Row],[20D EMA]])/Table2[[#This Row],[20D EMA]]</f>
        <v>0.13998791382635153</v>
      </c>
      <c r="T204" s="1">
        <f>(Table2[[#This Row],[Close Price]]-Table2[[#This Row],[50D EMA]])/Table2[[#This Row],[50D EMA]]</f>
        <v>0.21126636183673084</v>
      </c>
      <c r="U204" s="1">
        <f>(Table2[[#This Row],[Close Price]]-Table2[[#This Row],[200D EMA]])/Table2[[#This Row],[200D EMA]]</f>
        <v>0.36388876950757515</v>
      </c>
      <c r="V204">
        <v>2.0722806524154098</v>
      </c>
      <c r="W204">
        <v>2961.3</v>
      </c>
      <c r="X204">
        <v>3034.25</v>
      </c>
      <c r="Y204">
        <v>2716.8</v>
      </c>
      <c r="Z204">
        <v>2989.95</v>
      </c>
      <c r="AA204">
        <v>2663.85</v>
      </c>
      <c r="AB204">
        <v>2989.95</v>
      </c>
      <c r="AC204" s="1">
        <f>(Table2[[#This Row],[Close Price]]/Table2[[#This Row],[Day Low]])-1</f>
        <v>1.3507581129901247E-4</v>
      </c>
      <c r="AD204" s="1">
        <f>(Table2[[#This Row],[Day High]]/Table2[[#This Row],[Close Price]])-1</f>
        <v>2.4496066448323583E-2</v>
      </c>
      <c r="AE204" s="1">
        <f>(Table2[[#This Row],[Close Price]]/Table2[[#This Row],[Current Week Low]])-1</f>
        <v>9.0142815076560412E-2</v>
      </c>
      <c r="AF204" s="1">
        <f>(Table2[[#This Row],[Current Week High]]/Table2[[#This Row],[Close Price]])-1</f>
        <v>9.5384407603740229E-3</v>
      </c>
      <c r="AG204" s="1">
        <f>(Table2[[#This Row],[Close Price]]/Table2[[#This Row],[Current Month Low]])-1</f>
        <v>0.11181185126790161</v>
      </c>
      <c r="AH204" s="1">
        <f>(Table2[[#This Row],[Current Month High]]/Table2[[#This Row],[Close Price]])-1</f>
        <v>9.5384407603740229E-3</v>
      </c>
      <c r="AI204">
        <v>0.95384407603740196</v>
      </c>
      <c r="AJ204">
        <v>79.491530559680001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7.0000000000000007E-2</v>
      </c>
      <c r="AM204" t="s">
        <v>3114</v>
      </c>
      <c r="AN204">
        <v>26.83</v>
      </c>
      <c r="AO204" t="s">
        <v>3114</v>
      </c>
      <c r="AP204">
        <v>6.6633132352039007E-2</v>
      </c>
      <c r="AQ204">
        <f>(Table2[[#This Row],[Sharpe Ratio]]-AVERAGE(Table2[Sharpe Ratio]))/_xlfn.STDEV.P(Table2[Sharpe Ratio])</f>
        <v>7.5142572332761393E-2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6.8994882242336875</v>
      </c>
      <c r="AS204">
        <f>_xlfn.RANK.AVG(Table2[[#This Row],[1Y Return vs Nifty Z-Score]],Table2[1Y Return vs Nifty Z-Score])</f>
        <v>254</v>
      </c>
      <c r="AT204">
        <f>_xlfn.RANK.AVG(Table2[[#This Row],[6M Return vs Nifty Z-Score]],Table2[6M Return vs Nifty Z-Score])</f>
        <v>145</v>
      </c>
      <c r="AU204">
        <f>_xlfn.RANK.AVG(Table2[[#This Row],[Sharpe Ratio Z-Score]],Table2[Sharpe Ratio Z-Score])</f>
        <v>317</v>
      </c>
      <c r="AV204">
        <f>(Table2[[#This Row],[Rank 1Y]]+Table2[[#This Row],[Rank 6M]]+Table2[[#This Row],[Rank Sharpe]])/3</f>
        <v>238.66666666666666</v>
      </c>
    </row>
    <row r="205" spans="1:48" x14ac:dyDescent="0.3">
      <c r="A205" t="s">
        <v>322</v>
      </c>
      <c r="B205" t="s">
        <v>323</v>
      </c>
      <c r="C205" t="s">
        <v>3067</v>
      </c>
      <c r="D205" t="s">
        <v>18</v>
      </c>
      <c r="E205">
        <v>82804.213249054999</v>
      </c>
      <c r="F205">
        <v>389.15</v>
      </c>
      <c r="G205">
        <v>97.002841340155996</v>
      </c>
      <c r="H205">
        <f>(Table2[[#This Row],[1Y Return vs Nifty]]-AVERAGE(Table2[1Y Return vs Nifty]))/_xlfn.STDEV.P(Table2[1Y Return vs Nifty])</f>
        <v>0.9525381273564919</v>
      </c>
      <c r="I205">
        <v>20.386061578276198</v>
      </c>
      <c r="J205">
        <f>(Table2[[#This Row],[1M Return vs Nifty]]-AVERAGE(Table2[1M Return vs Nifty]))/_xlfn.STDEV.P(Table2[1M Return vs Nifty])</f>
        <v>2.017054495570441</v>
      </c>
      <c r="K205">
        <v>0.107563512354886</v>
      </c>
      <c r="L205">
        <f>(Table2[[#This Row],[6M Return vs Nifty]]-AVERAGE(Table2[6M Return vs Nifty]))/_xlfn.STDEV.P(Table2[6M Return vs Nifty])</f>
        <v>-0.14749291541253021</v>
      </c>
      <c r="M205">
        <v>4.8753941036237496</v>
      </c>
      <c r="N205">
        <f>(Table2[[#This Row],[1W Return vs Nifty]]-AVERAGE(Table2[1W Return vs Nifty]))/_xlfn.STDEV.P(Table2[1W Return vs Nifty])</f>
        <v>1.0419791114083587</v>
      </c>
      <c r="O205">
        <v>373.83</v>
      </c>
      <c r="P205">
        <v>358.08268861445998</v>
      </c>
      <c r="Q205">
        <v>309.39479089244998</v>
      </c>
      <c r="R205">
        <v>62.118773369684298</v>
      </c>
      <c r="S205" s="1">
        <f>(Table2[[#This Row],[Close Price]]-Table2[[#This Row],[20D EMA]])/Table2[[#This Row],[20D EMA]]</f>
        <v>4.0981194660674625E-2</v>
      </c>
      <c r="T205" s="1">
        <f>(Table2[[#This Row],[Close Price]]-Table2[[#This Row],[50D EMA]])/Table2[[#This Row],[50D EMA]]</f>
        <v>8.6760160078527299E-2</v>
      </c>
      <c r="U205" s="1">
        <f>(Table2[[#This Row],[Close Price]]-Table2[[#This Row],[200D EMA]])/Table2[[#This Row],[200D EMA]]</f>
        <v>0.25777812508573889</v>
      </c>
      <c r="V205">
        <v>1.45323881631291</v>
      </c>
      <c r="W205">
        <v>375.5</v>
      </c>
      <c r="X205">
        <v>385.8</v>
      </c>
      <c r="Y205">
        <v>377.05</v>
      </c>
      <c r="Z205">
        <v>403.5</v>
      </c>
      <c r="AA205">
        <v>377.05</v>
      </c>
      <c r="AB205">
        <v>403.5</v>
      </c>
      <c r="AC205" s="1">
        <f>(Table2[[#This Row],[Close Price]]/Table2[[#This Row],[Day Low]])-1</f>
        <v>3.6351531291611172E-2</v>
      </c>
      <c r="AD205" s="1">
        <f>(Table2[[#This Row],[Day High]]/Table2[[#This Row],[Close Price]])-1</f>
        <v>-8.6085057175895319E-3</v>
      </c>
      <c r="AE205" s="1">
        <f>(Table2[[#This Row],[Close Price]]/Table2[[#This Row],[Current Week Low]])-1</f>
        <v>3.2091234584272543E-2</v>
      </c>
      <c r="AF205" s="1">
        <f>(Table2[[#This Row],[Current Week High]]/Table2[[#This Row],[Close Price]])-1</f>
        <v>3.6875240909675089E-2</v>
      </c>
      <c r="AG205" s="1">
        <f>(Table2[[#This Row],[Close Price]]/Table2[[#This Row],[Current Month Low]])-1</f>
        <v>3.2091234584272543E-2</v>
      </c>
      <c r="AH205" s="1">
        <f>(Table2[[#This Row],[Current Month High]]/Table2[[#This Row],[Close Price]])-1</f>
        <v>3.6875240909675089E-2</v>
      </c>
      <c r="AI205">
        <v>4.4841320827444502</v>
      </c>
      <c r="AJ205">
        <v>144.032190635451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0.06</v>
      </c>
      <c r="AM205" t="s">
        <v>3114</v>
      </c>
      <c r="AN205">
        <v>12.31</v>
      </c>
      <c r="AO205" t="s">
        <v>3114</v>
      </c>
      <c r="AP205">
        <v>8.6360828799356998E-2</v>
      </c>
      <c r="AQ205">
        <f>(Table2[[#This Row],[Sharpe Ratio]]-AVERAGE(Table2[Sharpe Ratio]))/_xlfn.STDEV.P(Table2[Sharpe Ratio])</f>
        <v>0.30516644828309003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4.1692452672058513</v>
      </c>
      <c r="AS205">
        <f>_xlfn.RANK.AVG(Table2[[#This Row],[1Y Return vs Nifty Z-Score]],Table2[1Y Return vs Nifty Z-Score])</f>
        <v>102</v>
      </c>
      <c r="AT205">
        <f>_xlfn.RANK.AVG(Table2[[#This Row],[6M Return vs Nifty Z-Score]],Table2[6M Return vs Nifty Z-Score])</f>
        <v>363</v>
      </c>
      <c r="AU205">
        <f>_xlfn.RANK.AVG(Table2[[#This Row],[Sharpe Ratio Z-Score]],Table2[Sharpe Ratio Z-Score])</f>
        <v>255</v>
      </c>
      <c r="AV205">
        <f>(Table2[[#This Row],[Rank 1Y]]+Table2[[#This Row],[Rank 6M]]+Table2[[#This Row],[Rank Sharpe]])/3</f>
        <v>240</v>
      </c>
    </row>
    <row r="206" spans="1:48" x14ac:dyDescent="0.3">
      <c r="A206" t="s">
        <v>542</v>
      </c>
      <c r="B206" t="s">
        <v>543</v>
      </c>
      <c r="C206" t="s">
        <v>3074</v>
      </c>
      <c r="D206" t="s">
        <v>156</v>
      </c>
      <c r="E206">
        <v>36496.275548879901</v>
      </c>
      <c r="F206">
        <v>263.2</v>
      </c>
      <c r="G206">
        <v>88.943320732262606</v>
      </c>
      <c r="H206">
        <f>(Table2[[#This Row],[1Y Return vs Nifty]]-AVERAGE(Table2[1Y Return vs Nifty]))/_xlfn.STDEV.P(Table2[1Y Return vs Nifty])</f>
        <v>0.82986755348079733</v>
      </c>
      <c r="I206">
        <v>0.74132919188838298</v>
      </c>
      <c r="J206">
        <f>(Table2[[#This Row],[1M Return vs Nifty]]-AVERAGE(Table2[1M Return vs Nifty]))/_xlfn.STDEV.P(Table2[1M Return vs Nifty])</f>
        <v>0.10859463005797006</v>
      </c>
      <c r="K206">
        <v>-12.266133539807599</v>
      </c>
      <c r="L206">
        <f>(Table2[[#This Row],[6M Return vs Nifty]]-AVERAGE(Table2[6M Return vs Nifty]))/_xlfn.STDEV.P(Table2[6M Return vs Nifty])</f>
        <v>-0.58308686144666899</v>
      </c>
      <c r="M206">
        <v>-4.3583604204886601</v>
      </c>
      <c r="N206">
        <f>(Table2[[#This Row],[1W Return vs Nifty]]-AVERAGE(Table2[1W Return vs Nifty]))/_xlfn.STDEV.P(Table2[1W Return vs Nifty])</f>
        <v>-0.84146618683153218</v>
      </c>
      <c r="O206">
        <v>272.01</v>
      </c>
      <c r="P206">
        <v>260.43797725158299</v>
      </c>
      <c r="Q206">
        <v>220.87945938631299</v>
      </c>
      <c r="R206">
        <v>41.272233840878997</v>
      </c>
      <c r="S206" s="1">
        <f>(Table2[[#This Row],[Close Price]]-Table2[[#This Row],[20D EMA]])/Table2[[#This Row],[20D EMA]]</f>
        <v>-3.2388515128120299E-2</v>
      </c>
      <c r="T206" s="1">
        <f>(Table2[[#This Row],[Close Price]]-Table2[[#This Row],[50D EMA]])/Table2[[#This Row],[50D EMA]]</f>
        <v>1.0605299494201198E-2</v>
      </c>
      <c r="U206" s="1">
        <f>(Table2[[#This Row],[Close Price]]-Table2[[#This Row],[200D EMA]])/Table2[[#This Row],[200D EMA]]</f>
        <v>0.19160016386887913</v>
      </c>
      <c r="V206">
        <v>0.72154662086118704</v>
      </c>
      <c r="W206">
        <v>264.60000000000002</v>
      </c>
      <c r="X206">
        <v>271.35000000000002</v>
      </c>
      <c r="Y206">
        <v>253.3</v>
      </c>
      <c r="Z206">
        <v>277.95</v>
      </c>
      <c r="AA206">
        <v>253.3</v>
      </c>
      <c r="AB206">
        <v>293.5</v>
      </c>
      <c r="AC206" s="1">
        <f>(Table2[[#This Row],[Close Price]]/Table2[[#This Row],[Day Low]])-1</f>
        <v>-5.2910052910054572E-3</v>
      </c>
      <c r="AD206" s="1">
        <f>(Table2[[#This Row],[Day High]]/Table2[[#This Row],[Close Price]])-1</f>
        <v>3.0965045592705298E-2</v>
      </c>
      <c r="AE206" s="1">
        <f>(Table2[[#This Row],[Close Price]]/Table2[[#This Row],[Current Week Low]])-1</f>
        <v>3.9084090011843653E-2</v>
      </c>
      <c r="AF206" s="1">
        <f>(Table2[[#This Row],[Current Week High]]/Table2[[#This Row],[Close Price]])-1</f>
        <v>5.6041033434650389E-2</v>
      </c>
      <c r="AG206" s="1">
        <f>(Table2[[#This Row],[Close Price]]/Table2[[#This Row],[Current Month Low]])-1</f>
        <v>3.9084090011843653E-2</v>
      </c>
      <c r="AH206" s="1">
        <f>(Table2[[#This Row],[Current Month High]]/Table2[[#This Row],[Close Price]])-1</f>
        <v>0.11512158054711241</v>
      </c>
      <c r="AI206">
        <v>18.465045592705099</v>
      </c>
      <c r="AJ206">
        <v>125.34246575342399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0.03</v>
      </c>
      <c r="AM206" t="s">
        <v>3114</v>
      </c>
      <c r="AN206">
        <v>-0.86</v>
      </c>
      <c r="AO206" t="s">
        <v>3113</v>
      </c>
      <c r="AP206">
        <v>0.16047776585460399</v>
      </c>
      <c r="AQ206">
        <f>(Table2[[#This Row],[Sharpe Ratio]]-AVERAGE(Table2[Sharpe Ratio]))/_xlfn.STDEV.P(Table2[Sharpe Ratio])</f>
        <v>1.1693659345506437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0.68327506981121011</v>
      </c>
      <c r="AS206">
        <f>_xlfn.RANK.AVG(Table2[[#This Row],[1Y Return vs Nifty Z-Score]],Table2[1Y Return vs Nifty Z-Score])</f>
        <v>113</v>
      </c>
      <c r="AT206">
        <f>_xlfn.RANK.AVG(Table2[[#This Row],[6M Return vs Nifty Z-Score]],Table2[6M Return vs Nifty Z-Score])</f>
        <v>522</v>
      </c>
      <c r="AU206">
        <f>_xlfn.RANK.AVG(Table2[[#This Row],[Sharpe Ratio Z-Score]],Table2[Sharpe Ratio Z-Score])</f>
        <v>89</v>
      </c>
      <c r="AV206">
        <f>(Table2[[#This Row],[Rank 1Y]]+Table2[[#This Row],[Rank 6M]]+Table2[[#This Row],[Rank Sharpe]])/3</f>
        <v>241.33333333333334</v>
      </c>
    </row>
    <row r="207" spans="1:48" x14ac:dyDescent="0.3">
      <c r="A207" t="s">
        <v>455</v>
      </c>
      <c r="B207" t="s">
        <v>456</v>
      </c>
      <c r="C207" t="s">
        <v>3069</v>
      </c>
      <c r="D207" t="s">
        <v>24</v>
      </c>
      <c r="E207">
        <v>47460.586302625998</v>
      </c>
      <c r="F207">
        <v>193.78</v>
      </c>
      <c r="G207">
        <v>19.834670851418501</v>
      </c>
      <c r="H207">
        <f>(Table2[[#This Row],[1Y Return vs Nifty]]-AVERAGE(Table2[1Y Return vs Nifty]))/_xlfn.STDEV.P(Table2[1Y Return vs Nifty])</f>
        <v>-0.22200614386476769</v>
      </c>
      <c r="I207">
        <v>4.4330395775855598</v>
      </c>
      <c r="J207">
        <f>(Table2[[#This Row],[1M Return vs Nifty]]-AVERAGE(Table2[1M Return vs Nifty]))/_xlfn.STDEV.P(Table2[1M Return vs Nifty])</f>
        <v>0.46723942946895952</v>
      </c>
      <c r="K207">
        <v>21.091350425119401</v>
      </c>
      <c r="L207">
        <f>(Table2[[#This Row],[6M Return vs Nifty]]-AVERAGE(Table2[6M Return vs Nifty]))/_xlfn.STDEV.P(Table2[6M Return vs Nifty])</f>
        <v>0.59120389488905978</v>
      </c>
      <c r="M207">
        <v>-0.24252486117550801</v>
      </c>
      <c r="N207">
        <f>(Table2[[#This Row],[1W Return vs Nifty]]-AVERAGE(Table2[1W Return vs Nifty]))/_xlfn.STDEV.P(Table2[1W Return vs Nifty])</f>
        <v>-1.942988302268551E-3</v>
      </c>
      <c r="O207">
        <v>194.09</v>
      </c>
      <c r="P207">
        <v>185.07546400205899</v>
      </c>
      <c r="Q207">
        <v>163.240585852831</v>
      </c>
      <c r="R207">
        <v>44.643905074893901</v>
      </c>
      <c r="S207" s="1">
        <f>(Table2[[#This Row],[Close Price]]-Table2[[#This Row],[20D EMA]])/Table2[[#This Row],[20D EMA]]</f>
        <v>-1.5971971765675833E-3</v>
      </c>
      <c r="T207" s="1">
        <f>(Table2[[#This Row],[Close Price]]-Table2[[#This Row],[50D EMA]])/Table2[[#This Row],[50D EMA]]</f>
        <v>4.7032360798750547E-2</v>
      </c>
      <c r="U207" s="1">
        <f>(Table2[[#This Row],[Close Price]]-Table2[[#This Row],[200D EMA]])/Table2[[#This Row],[200D EMA]]</f>
        <v>0.18708223808202762</v>
      </c>
      <c r="V207">
        <v>0.97041497155908696</v>
      </c>
      <c r="W207">
        <v>195.7</v>
      </c>
      <c r="X207">
        <v>197.58</v>
      </c>
      <c r="Y207">
        <v>190.26</v>
      </c>
      <c r="Z207">
        <v>195.49</v>
      </c>
      <c r="AA207">
        <v>190.26</v>
      </c>
      <c r="AB207">
        <v>203.51</v>
      </c>
      <c r="AC207" s="1">
        <f>(Table2[[#This Row],[Close Price]]/Table2[[#This Row],[Day Low]])-1</f>
        <v>-9.810935104752061E-3</v>
      </c>
      <c r="AD207" s="1">
        <f>(Table2[[#This Row],[Day High]]/Table2[[#This Row],[Close Price]])-1</f>
        <v>1.9609866859324976E-2</v>
      </c>
      <c r="AE207" s="1">
        <f>(Table2[[#This Row],[Close Price]]/Table2[[#This Row],[Current Week Low]])-1</f>
        <v>1.8500998633449006E-2</v>
      </c>
      <c r="AF207" s="1">
        <f>(Table2[[#This Row],[Current Week High]]/Table2[[#This Row],[Close Price]])-1</f>
        <v>8.8244400866963613E-3</v>
      </c>
      <c r="AG207" s="1">
        <f>(Table2[[#This Row],[Close Price]]/Table2[[#This Row],[Current Month Low]])-1</f>
        <v>1.8500998633449006E-2</v>
      </c>
      <c r="AH207" s="1">
        <f>(Table2[[#This Row],[Current Month High]]/Table2[[#This Row],[Close Price]])-1</f>
        <v>5.0211580142429435E-2</v>
      </c>
      <c r="AI207">
        <v>5.8674785839611898</v>
      </c>
      <c r="AJ207">
        <v>48.490421455938602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0.13</v>
      </c>
      <c r="AM207" t="s">
        <v>3114</v>
      </c>
      <c r="AN207">
        <v>-2.11</v>
      </c>
      <c r="AO207" t="s">
        <v>3113</v>
      </c>
      <c r="AP207">
        <v>0.104407075290568</v>
      </c>
      <c r="AQ207">
        <f>(Table2[[#This Row],[Sharpe Ratio]]-AVERAGE(Table2[Sharpe Ratio]))/_xlfn.STDEV.P(Table2[Sharpe Ratio])</f>
        <v>0.51558470848638494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1.3500789006773681</v>
      </c>
      <c r="AS207">
        <f>_xlfn.RANK.AVG(Table2[[#This Row],[1Y Return vs Nifty Z-Score]],Table2[1Y Return vs Nifty Z-Score])</f>
        <v>354</v>
      </c>
      <c r="AT207">
        <f>_xlfn.RANK.AVG(Table2[[#This Row],[6M Return vs Nifty Z-Score]],Table2[6M Return vs Nifty Z-Score])</f>
        <v>157</v>
      </c>
      <c r="AU207">
        <f>_xlfn.RANK.AVG(Table2[[#This Row],[Sharpe Ratio Z-Score]],Table2[Sharpe Ratio Z-Score])</f>
        <v>214</v>
      </c>
      <c r="AV207">
        <f>(Table2[[#This Row],[Rank 1Y]]+Table2[[#This Row],[Rank 6M]]+Table2[[#This Row],[Rank Sharpe]])/3</f>
        <v>241.66666666666666</v>
      </c>
    </row>
    <row r="208" spans="1:48" x14ac:dyDescent="0.3">
      <c r="A208" t="s">
        <v>244</v>
      </c>
      <c r="B208" t="s">
        <v>245</v>
      </c>
      <c r="C208" t="s">
        <v>3071</v>
      </c>
      <c r="D208" t="s">
        <v>246</v>
      </c>
      <c r="E208">
        <v>106178.67752093999</v>
      </c>
      <c r="F208">
        <v>1459.8</v>
      </c>
      <c r="G208">
        <v>20.2318011647193</v>
      </c>
      <c r="H208">
        <f>(Table2[[#This Row],[1Y Return vs Nifty]]-AVERAGE(Table2[1Y Return vs Nifty]))/_xlfn.STDEV.P(Table2[1Y Return vs Nifty])</f>
        <v>-0.21596159037254986</v>
      </c>
      <c r="I208">
        <v>17.205946269127899</v>
      </c>
      <c r="J208">
        <f>(Table2[[#This Row],[1M Return vs Nifty]]-AVERAGE(Table2[1M Return vs Nifty]))/_xlfn.STDEV.P(Table2[1M Return vs Nifty])</f>
        <v>1.7081104837183521</v>
      </c>
      <c r="K208">
        <v>23.988989767027199</v>
      </c>
      <c r="L208">
        <f>(Table2[[#This Row],[6M Return vs Nifty]]-AVERAGE(Table2[6M Return vs Nifty]))/_xlfn.STDEV.P(Table2[6M Return vs Nifty])</f>
        <v>0.69321012227643508</v>
      </c>
      <c r="M208">
        <v>7.5342619273652902</v>
      </c>
      <c r="N208">
        <f>(Table2[[#This Row],[1W Return vs Nifty]]-AVERAGE(Table2[1W Return vs Nifty]))/_xlfn.STDEV.P(Table2[1W Return vs Nifty])</f>
        <v>1.5843188593613955</v>
      </c>
      <c r="O208">
        <v>1384.07</v>
      </c>
      <c r="P208">
        <v>1318.36035680495</v>
      </c>
      <c r="Q208">
        <v>1174.77869027713</v>
      </c>
      <c r="R208">
        <v>75.307397132043704</v>
      </c>
      <c r="S208" s="1">
        <f>(Table2[[#This Row],[Close Price]]-Table2[[#This Row],[20D EMA]])/Table2[[#This Row],[20D EMA]]</f>
        <v>5.4715440693028548E-2</v>
      </c>
      <c r="T208" s="1">
        <f>(Table2[[#This Row],[Close Price]]-Table2[[#This Row],[50D EMA]])/Table2[[#This Row],[50D EMA]]</f>
        <v>0.10728450871947433</v>
      </c>
      <c r="U208" s="1">
        <f>(Table2[[#This Row],[Close Price]]-Table2[[#This Row],[200D EMA]])/Table2[[#This Row],[200D EMA]]</f>
        <v>0.24261702402486851</v>
      </c>
      <c r="V208">
        <v>0.91004390148809999</v>
      </c>
      <c r="W208">
        <v>1459.8</v>
      </c>
      <c r="X208">
        <v>1477</v>
      </c>
      <c r="Y208">
        <v>1382.65</v>
      </c>
      <c r="Z208">
        <v>1470.4</v>
      </c>
      <c r="AA208">
        <v>1382.65</v>
      </c>
      <c r="AB208">
        <v>1470.4</v>
      </c>
      <c r="AC208" s="1">
        <f>(Table2[[#This Row],[Close Price]]/Table2[[#This Row],[Day Low]])-1</f>
        <v>0</v>
      </c>
      <c r="AD208" s="1">
        <f>(Table2[[#This Row],[Day High]]/Table2[[#This Row],[Close Price]])-1</f>
        <v>1.1782435950130177E-2</v>
      </c>
      <c r="AE208" s="1">
        <f>(Table2[[#This Row],[Close Price]]/Table2[[#This Row],[Current Week Low]])-1</f>
        <v>5.5798647524680778E-2</v>
      </c>
      <c r="AF208" s="1">
        <f>(Table2[[#This Row],[Current Week High]]/Table2[[#This Row],[Close Price]])-1</f>
        <v>7.2612686669408788E-3</v>
      </c>
      <c r="AG208" s="1">
        <f>(Table2[[#This Row],[Close Price]]/Table2[[#This Row],[Current Month Low]])-1</f>
        <v>5.5798647524680778E-2</v>
      </c>
      <c r="AH208" s="1">
        <f>(Table2[[#This Row],[Current Month High]]/Table2[[#This Row],[Close Price]])-1</f>
        <v>7.2612686669408788E-3</v>
      </c>
      <c r="AI208">
        <v>0.72612686669408699</v>
      </c>
      <c r="AJ208">
        <v>49.562010142923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0.14000000000000001</v>
      </c>
      <c r="AM208" t="s">
        <v>3114</v>
      </c>
      <c r="AN208">
        <v>9.59</v>
      </c>
      <c r="AO208" t="s">
        <v>3114</v>
      </c>
      <c r="AP208">
        <v>9.7587272299288E-2</v>
      </c>
      <c r="AQ208">
        <f>(Table2[[#This Row],[Sharpe Ratio]]-AVERAGE(Table2[Sharpe Ratio]))/_xlfn.STDEV.P(Table2[Sharpe Ratio])</f>
        <v>0.43606617364573247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4.2057440486293647</v>
      </c>
      <c r="AS208">
        <f>_xlfn.RANK.AVG(Table2[[#This Row],[1Y Return vs Nifty Z-Score]],Table2[1Y Return vs Nifty Z-Score])</f>
        <v>350</v>
      </c>
      <c r="AT208">
        <f>_xlfn.RANK.AVG(Table2[[#This Row],[6M Return vs Nifty Z-Score]],Table2[6M Return vs Nifty Z-Score])</f>
        <v>143</v>
      </c>
      <c r="AU208">
        <f>_xlfn.RANK.AVG(Table2[[#This Row],[Sharpe Ratio Z-Score]],Table2[Sharpe Ratio Z-Score])</f>
        <v>233</v>
      </c>
      <c r="AV208">
        <f>(Table2[[#This Row],[Rank 1Y]]+Table2[[#This Row],[Rank 6M]]+Table2[[#This Row],[Rank Sharpe]])/3</f>
        <v>242</v>
      </c>
    </row>
    <row r="209" spans="1:48" x14ac:dyDescent="0.3">
      <c r="A209" t="s">
        <v>335</v>
      </c>
      <c r="B209" t="s">
        <v>336</v>
      </c>
      <c r="C209" t="s">
        <v>3075</v>
      </c>
      <c r="D209" t="s">
        <v>133</v>
      </c>
      <c r="E209">
        <v>74747.926924440006</v>
      </c>
      <c r="F209">
        <v>1605.45</v>
      </c>
      <c r="G209">
        <v>54.021706694668801</v>
      </c>
      <c r="H209">
        <f>(Table2[[#This Row],[1Y Return vs Nifty]]-AVERAGE(Table2[1Y Return vs Nifty]))/_xlfn.STDEV.P(Table2[1Y Return vs Nifty])</f>
        <v>0.29834035191727121</v>
      </c>
      <c r="I209">
        <v>-6.8198966682093802</v>
      </c>
      <c r="J209">
        <f>(Table2[[#This Row],[1M Return vs Nifty]]-AVERAGE(Table2[1M Return vs Nifty]))/_xlfn.STDEV.P(Table2[1M Return vs Nifty])</f>
        <v>-0.62596849883813044</v>
      </c>
      <c r="K209">
        <v>14.1544185424447</v>
      </c>
      <c r="L209">
        <f>(Table2[[#This Row],[6M Return vs Nifty]]-AVERAGE(Table2[6M Return vs Nifty]))/_xlfn.STDEV.P(Table2[6M Return vs Nifty])</f>
        <v>0.34700157448262819</v>
      </c>
      <c r="M209">
        <v>-8.0363597420429702</v>
      </c>
      <c r="N209">
        <f>(Table2[[#This Row],[1W Return vs Nifty]]-AVERAGE(Table2[1W Return vs Nifty]))/_xlfn.STDEV.P(Table2[1W Return vs Nifty])</f>
        <v>-1.5916822025401434</v>
      </c>
      <c r="O209">
        <v>1630.56</v>
      </c>
      <c r="P209">
        <v>1598.21914294565</v>
      </c>
      <c r="Q209">
        <v>1349.7618382293999</v>
      </c>
      <c r="R209">
        <v>46.405055615788903</v>
      </c>
      <c r="S209" s="1">
        <f>(Table2[[#This Row],[Close Price]]-Table2[[#This Row],[20D EMA]])/Table2[[#This Row],[20D EMA]]</f>
        <v>-1.5399617309390578E-2</v>
      </c>
      <c r="T209" s="1">
        <f>(Table2[[#This Row],[Close Price]]-Table2[[#This Row],[50D EMA]])/Table2[[#This Row],[50D EMA]]</f>
        <v>4.5243213900084981E-3</v>
      </c>
      <c r="U209" s="1">
        <f>(Table2[[#This Row],[Close Price]]-Table2[[#This Row],[200D EMA]])/Table2[[#This Row],[200D EMA]]</f>
        <v>0.18943205721833753</v>
      </c>
      <c r="V209">
        <v>0.97524904273963098</v>
      </c>
      <c r="W209">
        <v>1617.9</v>
      </c>
      <c r="X209">
        <v>1654.95</v>
      </c>
      <c r="Y209">
        <v>1510.4</v>
      </c>
      <c r="Z209">
        <v>1643</v>
      </c>
      <c r="AA209">
        <v>1510.4</v>
      </c>
      <c r="AB209">
        <v>1771.2</v>
      </c>
      <c r="AC209" s="1">
        <f>(Table2[[#This Row],[Close Price]]/Table2[[#This Row],[Day Low]])-1</f>
        <v>-7.6951603931022516E-3</v>
      </c>
      <c r="AD209" s="1">
        <f>(Table2[[#This Row],[Day High]]/Table2[[#This Row],[Close Price]])-1</f>
        <v>3.0832476875642278E-2</v>
      </c>
      <c r="AE209" s="1">
        <f>(Table2[[#This Row],[Close Price]]/Table2[[#This Row],[Current Week Low]])-1</f>
        <v>6.2930349576271194E-2</v>
      </c>
      <c r="AF209" s="1">
        <f>(Table2[[#This Row],[Current Week High]]/Table2[[#This Row],[Close Price]])-1</f>
        <v>2.338908094303771E-2</v>
      </c>
      <c r="AG209" s="1">
        <f>(Table2[[#This Row],[Close Price]]/Table2[[#This Row],[Current Month Low]])-1</f>
        <v>6.2930349576271194E-2</v>
      </c>
      <c r="AH209" s="1">
        <f>(Table2[[#This Row],[Current Month High]]/Table2[[#This Row],[Close Price]])-1</f>
        <v>0.10324208165934778</v>
      </c>
      <c r="AI209">
        <v>12.3983929739325</v>
      </c>
      <c r="AJ209">
        <v>80.956943192064898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</v>
      </c>
      <c r="AM209" t="s">
        <v>3115</v>
      </c>
      <c r="AN209">
        <v>0.42</v>
      </c>
      <c r="AO209" t="s">
        <v>3114</v>
      </c>
      <c r="AP209">
        <v>7.5430918278176995E-2</v>
      </c>
      <c r="AQ209">
        <f>(Table2[[#This Row],[Sharpe Ratio]]-AVERAGE(Table2[Sharpe Ratio]))/_xlfn.STDEV.P(Table2[Sharpe Ratio])</f>
        <v>0.17772428144997748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-1.3945844935283969</v>
      </c>
      <c r="AS209">
        <f>_xlfn.RANK.AVG(Table2[[#This Row],[1Y Return vs Nifty Z-Score]],Table2[1Y Return vs Nifty Z-Score])</f>
        <v>218</v>
      </c>
      <c r="AT209">
        <f>_xlfn.RANK.AVG(Table2[[#This Row],[6M Return vs Nifty Z-Score]],Table2[6M Return vs Nifty Z-Score])</f>
        <v>218</v>
      </c>
      <c r="AU209">
        <f>_xlfn.RANK.AVG(Table2[[#This Row],[Sharpe Ratio Z-Score]],Table2[Sharpe Ratio Z-Score])</f>
        <v>290</v>
      </c>
      <c r="AV209">
        <f>(Table2[[#This Row],[Rank 1Y]]+Table2[[#This Row],[Rank 6M]]+Table2[[#This Row],[Rank Sharpe]])/3</f>
        <v>242</v>
      </c>
    </row>
    <row r="210" spans="1:48" x14ac:dyDescent="0.3">
      <c r="A210" t="s">
        <v>343</v>
      </c>
      <c r="B210" t="s">
        <v>344</v>
      </c>
      <c r="C210" t="s">
        <v>3068</v>
      </c>
      <c r="D210" t="s">
        <v>309</v>
      </c>
      <c r="E210">
        <v>70551.934916540005</v>
      </c>
      <c r="F210">
        <v>4611.3999999999996</v>
      </c>
      <c r="G210">
        <v>66.659525817635</v>
      </c>
      <c r="H210">
        <f>(Table2[[#This Row],[1Y Return vs Nifty]]-AVERAGE(Table2[1Y Return vs Nifty]))/_xlfn.STDEV.P(Table2[1Y Return vs Nifty])</f>
        <v>0.49069528216376229</v>
      </c>
      <c r="I210">
        <v>-1.1588539445572099</v>
      </c>
      <c r="J210">
        <f>(Table2[[#This Row],[1M Return vs Nifty]]-AVERAGE(Table2[1M Return vs Nifty]))/_xlfn.STDEV.P(Table2[1M Return vs Nifty])</f>
        <v>-7.6005657780149533E-2</v>
      </c>
      <c r="K210">
        <v>-4.1754735387014597</v>
      </c>
      <c r="L210">
        <f>(Table2[[#This Row],[6M Return vs Nifty]]-AVERAGE(Table2[6M Return vs Nifty]))/_xlfn.STDEV.P(Table2[6M Return vs Nifty])</f>
        <v>-0.29826959939106695</v>
      </c>
      <c r="M210">
        <v>6.8436255708505603E-2</v>
      </c>
      <c r="N210">
        <f>(Table2[[#This Row],[1W Return vs Nifty]]-AVERAGE(Table2[1W Return vs Nifty]))/_xlfn.STDEV.P(Table2[1W Return vs Nifty])</f>
        <v>6.1484976129883018E-2</v>
      </c>
      <c r="O210">
        <v>4637.91</v>
      </c>
      <c r="P210">
        <v>4391.1513915083597</v>
      </c>
      <c r="Q210">
        <v>3813.7232245518298</v>
      </c>
      <c r="R210">
        <v>45.200433873546302</v>
      </c>
      <c r="S210" s="1">
        <f>(Table2[[#This Row],[Close Price]]-Table2[[#This Row],[20D EMA]])/Table2[[#This Row],[20D EMA]]</f>
        <v>-5.7159367042482973E-3</v>
      </c>
      <c r="T210" s="1">
        <f>(Table2[[#This Row],[Close Price]]-Table2[[#This Row],[50D EMA]])/Table2[[#This Row],[50D EMA]]</f>
        <v>5.0157370779235336E-2</v>
      </c>
      <c r="U210" s="1">
        <f>(Table2[[#This Row],[Close Price]]-Table2[[#This Row],[200D EMA]])/Table2[[#This Row],[200D EMA]]</f>
        <v>0.20915958722775665</v>
      </c>
      <c r="V210">
        <v>0.59660855494965004</v>
      </c>
      <c r="W210">
        <v>4635</v>
      </c>
      <c r="X210">
        <v>4741.8999999999996</v>
      </c>
      <c r="Y210">
        <v>4409.1000000000004</v>
      </c>
      <c r="Z210">
        <v>4699</v>
      </c>
      <c r="AA210">
        <v>4409.1000000000004</v>
      </c>
      <c r="AB210">
        <v>4883.45</v>
      </c>
      <c r="AC210" s="1">
        <f>(Table2[[#This Row],[Close Price]]/Table2[[#This Row],[Day Low]])-1</f>
        <v>-5.0916936353830877E-3</v>
      </c>
      <c r="AD210" s="1">
        <f>(Table2[[#This Row],[Day High]]/Table2[[#This Row],[Close Price]])-1</f>
        <v>2.8299431842824241E-2</v>
      </c>
      <c r="AE210" s="1">
        <f>(Table2[[#This Row],[Close Price]]/Table2[[#This Row],[Current Week Low]])-1</f>
        <v>4.5882379623959357E-2</v>
      </c>
      <c r="AF210" s="1">
        <f>(Table2[[#This Row],[Current Week High]]/Table2[[#This Row],[Close Price]])-1</f>
        <v>1.8996400225528065E-2</v>
      </c>
      <c r="AG210" s="1">
        <f>(Table2[[#This Row],[Close Price]]/Table2[[#This Row],[Current Month Low]])-1</f>
        <v>4.5882379623959357E-2</v>
      </c>
      <c r="AH210" s="1">
        <f>(Table2[[#This Row],[Current Month High]]/Table2[[#This Row],[Close Price]])-1</f>
        <v>5.8995099102225002E-2</v>
      </c>
      <c r="AI210">
        <v>7.6636162553671499</v>
      </c>
      <c r="AJ210">
        <v>93.837746952501007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0.14000000000000001</v>
      </c>
      <c r="AM210" t="s">
        <v>3114</v>
      </c>
      <c r="AN210">
        <v>-4.13</v>
      </c>
      <c r="AO210" t="s">
        <v>3113</v>
      </c>
      <c r="AP210">
        <v>0.13148258192294199</v>
      </c>
      <c r="AQ210">
        <f>(Table2[[#This Row],[Sharpe Ratio]]-AVERAGE(Table2[Sharpe Ratio]))/_xlfn.STDEV.P(Table2[Sharpe Ratio])</f>
        <v>0.83128365466234366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1.0091886557847725</v>
      </c>
      <c r="AS210">
        <f>_xlfn.RANK.AVG(Table2[[#This Row],[1Y Return vs Nifty Z-Score]],Table2[1Y Return vs Nifty Z-Score])</f>
        <v>170</v>
      </c>
      <c r="AT210">
        <f>_xlfn.RANK.AVG(Table2[[#This Row],[6M Return vs Nifty Z-Score]],Table2[6M Return vs Nifty Z-Score])</f>
        <v>411</v>
      </c>
      <c r="AU210">
        <f>_xlfn.RANK.AVG(Table2[[#This Row],[Sharpe Ratio Z-Score]],Table2[Sharpe Ratio Z-Score])</f>
        <v>145</v>
      </c>
      <c r="AV210">
        <f>(Table2[[#This Row],[Rank 1Y]]+Table2[[#This Row],[Rank 6M]]+Table2[[#This Row],[Rank Sharpe]])/3</f>
        <v>242</v>
      </c>
    </row>
    <row r="211" spans="1:48" x14ac:dyDescent="0.3">
      <c r="A211" t="s">
        <v>551</v>
      </c>
      <c r="B211" t="s">
        <v>552</v>
      </c>
      <c r="C211" t="s">
        <v>3067</v>
      </c>
      <c r="D211" t="s">
        <v>18</v>
      </c>
      <c r="E211">
        <v>35420.021283169997</v>
      </c>
      <c r="F211">
        <v>202.1</v>
      </c>
      <c r="G211">
        <v>115.377657345779</v>
      </c>
      <c r="H211">
        <f>(Table2[[#This Row],[1Y Return vs Nifty]]-AVERAGE(Table2[1Y Return vs Nifty]))/_xlfn.STDEV.P(Table2[1Y Return vs Nifty])</f>
        <v>1.2322134745554909</v>
      </c>
      <c r="I211">
        <v>-5.9061211796042903</v>
      </c>
      <c r="J211">
        <f>(Table2[[#This Row],[1M Return vs Nifty]]-AVERAGE(Table2[1M Return vs Nifty]))/_xlfn.STDEV.P(Table2[1M Return vs Nifty])</f>
        <v>-0.5371964142003044</v>
      </c>
      <c r="K211">
        <v>-10.424037508925901</v>
      </c>
      <c r="L211">
        <f>(Table2[[#This Row],[6M Return vs Nifty]]-AVERAGE(Table2[6M Return vs Nifty]))/_xlfn.STDEV.P(Table2[6M Return vs Nifty])</f>
        <v>-0.51823915459858905</v>
      </c>
      <c r="M211">
        <v>-3.6403415320751602</v>
      </c>
      <c r="N211">
        <f>(Table2[[#This Row],[1W Return vs Nifty]]-AVERAGE(Table2[1W Return vs Nifty]))/_xlfn.STDEV.P(Table2[1W Return vs Nifty])</f>
        <v>-0.69500904462589896</v>
      </c>
      <c r="O211">
        <v>214.65</v>
      </c>
      <c r="P211">
        <v>216.968370569906</v>
      </c>
      <c r="Q211">
        <v>188.64069361495001</v>
      </c>
      <c r="R211">
        <v>33.142268052528401</v>
      </c>
      <c r="S211" s="1">
        <f>(Table2[[#This Row],[Close Price]]-Table2[[#This Row],[20D EMA]])/Table2[[#This Row],[20D EMA]]</f>
        <v>-5.8467272303750345E-2</v>
      </c>
      <c r="T211" s="1">
        <f>(Table2[[#This Row],[Close Price]]-Table2[[#This Row],[50D EMA]])/Table2[[#This Row],[50D EMA]]</f>
        <v>-6.8527825188766392E-2</v>
      </c>
      <c r="U211" s="1">
        <f>(Table2[[#This Row],[Close Price]]-Table2[[#This Row],[200D EMA]])/Table2[[#This Row],[200D EMA]]</f>
        <v>7.1348902122480948E-2</v>
      </c>
      <c r="V211">
        <v>0.66995241379597803</v>
      </c>
      <c r="W211">
        <v>202.68</v>
      </c>
      <c r="X211">
        <v>205.4</v>
      </c>
      <c r="Y211">
        <v>197.88</v>
      </c>
      <c r="Z211">
        <v>214.59</v>
      </c>
      <c r="AA211">
        <v>197.88</v>
      </c>
      <c r="AB211">
        <v>223.38</v>
      </c>
      <c r="AC211" s="1">
        <f>(Table2[[#This Row],[Close Price]]/Table2[[#This Row],[Day Low]])-1</f>
        <v>-2.8616538385632939E-3</v>
      </c>
      <c r="AD211" s="1">
        <f>(Table2[[#This Row],[Day High]]/Table2[[#This Row],[Close Price]])-1</f>
        <v>1.6328550222661997E-2</v>
      </c>
      <c r="AE211" s="1">
        <f>(Table2[[#This Row],[Close Price]]/Table2[[#This Row],[Current Week Low]])-1</f>
        <v>2.132605619567407E-2</v>
      </c>
      <c r="AF211" s="1">
        <f>(Table2[[#This Row],[Current Week High]]/Table2[[#This Row],[Close Price]])-1</f>
        <v>6.1801088570014873E-2</v>
      </c>
      <c r="AG211" s="1">
        <f>(Table2[[#This Row],[Close Price]]/Table2[[#This Row],[Current Month Low]])-1</f>
        <v>2.132605619567407E-2</v>
      </c>
      <c r="AH211" s="1">
        <f>(Table2[[#This Row],[Current Month High]]/Table2[[#This Row],[Close Price]])-1</f>
        <v>0.10529440870856011</v>
      </c>
      <c r="AI211">
        <v>43.122216724393802</v>
      </c>
      <c r="AJ211">
        <v>146.46341463414601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-0.08</v>
      </c>
      <c r="AM211" t="s">
        <v>3113</v>
      </c>
      <c r="AN211">
        <v>-0.63</v>
      </c>
      <c r="AO211" t="s">
        <v>3113</v>
      </c>
      <c r="AP211">
        <v>0.130692395975817</v>
      </c>
      <c r="AQ211">
        <f>(Table2[[#This Row],[Sharpe Ratio]]-AVERAGE(Table2[Sharpe Ratio]))/_xlfn.STDEV.P(Table2[Sharpe Ratio])</f>
        <v>0.82207012916206246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78</v>
      </c>
      <c r="AT211">
        <f>_xlfn.RANK.AVG(Table2[[#This Row],[6M Return vs Nifty Z-Score]],Table2[6M Return vs Nifty Z-Score])</f>
        <v>497</v>
      </c>
      <c r="AU211">
        <f>_xlfn.RANK.AVG(Table2[[#This Row],[Sharpe Ratio Z-Score]],Table2[Sharpe Ratio Z-Score])</f>
        <v>151</v>
      </c>
      <c r="AV211">
        <f>(Table2[[#This Row],[Rank 1Y]]+Table2[[#This Row],[Rank 6M]]+Table2[[#This Row],[Rank Sharpe]])/3</f>
        <v>242</v>
      </c>
    </row>
    <row r="212" spans="1:48" x14ac:dyDescent="0.3">
      <c r="A212" t="s">
        <v>1466</v>
      </c>
      <c r="B212" t="s">
        <v>1467</v>
      </c>
      <c r="C212" t="s">
        <v>605</v>
      </c>
      <c r="D212" t="s">
        <v>467</v>
      </c>
      <c r="E212">
        <v>6771.2757376</v>
      </c>
      <c r="F212">
        <v>948.25</v>
      </c>
      <c r="G212">
        <v>64.859672089756003</v>
      </c>
      <c r="H212">
        <f>(Table2[[#This Row],[1Y Return vs Nifty]]-AVERAGE(Table2[1Y Return vs Nifty]))/_xlfn.STDEV.P(Table2[1Y Return vs Nifty])</f>
        <v>0.46330046547020032</v>
      </c>
      <c r="I212">
        <v>7.5339954043487003</v>
      </c>
      <c r="J212">
        <f>(Table2[[#This Row],[1M Return vs Nifty]]-AVERAGE(Table2[1M Return vs Nifty]))/_xlfn.STDEV.P(Table2[1M Return vs Nifty])</f>
        <v>0.76849320191562398</v>
      </c>
      <c r="K212">
        <v>-6.01205488390812</v>
      </c>
      <c r="L212">
        <f>(Table2[[#This Row],[6M Return vs Nifty]]-AVERAGE(Table2[6M Return vs Nifty]))/_xlfn.STDEV.P(Table2[6M Return vs Nifty])</f>
        <v>-0.36292317156103077</v>
      </c>
      <c r="M212">
        <v>7.25572122554152</v>
      </c>
      <c r="N212">
        <f>(Table2[[#This Row],[1W Return vs Nifty]]-AVERAGE(Table2[1W Return vs Nifty]))/_xlfn.STDEV.P(Table2[1W Return vs Nifty])</f>
        <v>1.5275038147499675</v>
      </c>
      <c r="O212">
        <v>958.68</v>
      </c>
      <c r="P212">
        <v>921.380984631704</v>
      </c>
      <c r="Q212">
        <v>829.21695073313799</v>
      </c>
      <c r="R212">
        <v>46.249375517740802</v>
      </c>
      <c r="S212" s="1">
        <f>(Table2[[#This Row],[Close Price]]-Table2[[#This Row],[20D EMA]])/Table2[[#This Row],[20D EMA]]</f>
        <v>-1.0879542704552041E-2</v>
      </c>
      <c r="T212" s="1">
        <f>(Table2[[#This Row],[Close Price]]-Table2[[#This Row],[50D EMA]])/Table2[[#This Row],[50D EMA]]</f>
        <v>2.9161677760298182E-2</v>
      </c>
      <c r="U212" s="1">
        <f>(Table2[[#This Row],[Close Price]]-Table2[[#This Row],[200D EMA]])/Table2[[#This Row],[200D EMA]]</f>
        <v>0.14354874096775394</v>
      </c>
      <c r="V212">
        <v>2.2910184667987301</v>
      </c>
      <c r="W212">
        <v>907.15</v>
      </c>
      <c r="X212">
        <v>965</v>
      </c>
      <c r="Y212">
        <v>891.1</v>
      </c>
      <c r="Z212">
        <v>1128</v>
      </c>
      <c r="AA212">
        <v>891.1</v>
      </c>
      <c r="AB212">
        <v>1128</v>
      </c>
      <c r="AC212" s="1">
        <f>(Table2[[#This Row],[Close Price]]/Table2[[#This Row],[Day Low]])-1</f>
        <v>4.530672986826878E-2</v>
      </c>
      <c r="AD212" s="1">
        <f>(Table2[[#This Row],[Day High]]/Table2[[#This Row],[Close Price]])-1</f>
        <v>1.7664118112312055E-2</v>
      </c>
      <c r="AE212" s="1">
        <f>(Table2[[#This Row],[Close Price]]/Table2[[#This Row],[Current Week Low]])-1</f>
        <v>6.4134216137358369E-2</v>
      </c>
      <c r="AF212" s="1">
        <f>(Table2[[#This Row],[Current Week High]]/Table2[[#This Row],[Close Price]])-1</f>
        <v>0.18955971526496174</v>
      </c>
      <c r="AG212" s="1">
        <f>(Table2[[#This Row],[Close Price]]/Table2[[#This Row],[Current Month Low]])-1</f>
        <v>6.4134216137358369E-2</v>
      </c>
      <c r="AH212" s="1">
        <f>(Table2[[#This Row],[Current Month High]]/Table2[[#This Row],[Close Price]])-1</f>
        <v>0.18955971526496174</v>
      </c>
      <c r="AI212">
        <v>18.9559715264961</v>
      </c>
      <c r="AJ212">
        <v>96.711959340317406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0.04</v>
      </c>
      <c r="AM212" t="s">
        <v>3114</v>
      </c>
      <c r="AN212">
        <v>-2.06</v>
      </c>
      <c r="AO212" t="s">
        <v>3113</v>
      </c>
      <c r="AP212">
        <v>0.14154920601249901</v>
      </c>
      <c r="AQ212">
        <f>(Table2[[#This Row],[Sharpe Ratio]]-AVERAGE(Table2[Sharpe Ratio]))/_xlfn.STDEV.P(Table2[Sharpe Ratio])</f>
        <v>0.94865994829087108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3.3450342588656321</v>
      </c>
      <c r="AS212">
        <f>_xlfn.RANK.AVG(Table2[[#This Row],[1Y Return vs Nifty Z-Score]],Table2[1Y Return vs Nifty Z-Score])</f>
        <v>175</v>
      </c>
      <c r="AT212">
        <f>_xlfn.RANK.AVG(Table2[[#This Row],[6M Return vs Nifty Z-Score]],Table2[6M Return vs Nifty Z-Score])</f>
        <v>430</v>
      </c>
      <c r="AU212">
        <f>_xlfn.RANK.AVG(Table2[[#This Row],[Sharpe Ratio Z-Score]],Table2[Sharpe Ratio Z-Score])</f>
        <v>122</v>
      </c>
      <c r="AV212">
        <f>(Table2[[#This Row],[Rank 1Y]]+Table2[[#This Row],[Rank 6M]]+Table2[[#This Row],[Rank Sharpe]])/3</f>
        <v>242.33333333333334</v>
      </c>
    </row>
    <row r="213" spans="1:48" x14ac:dyDescent="0.3">
      <c r="A213" t="s">
        <v>644</v>
      </c>
      <c r="B213" t="s">
        <v>645</v>
      </c>
      <c r="C213" t="s">
        <v>3080</v>
      </c>
      <c r="D213" t="s">
        <v>237</v>
      </c>
      <c r="E213">
        <v>27387.968106050001</v>
      </c>
      <c r="F213">
        <v>4278.6499999999996</v>
      </c>
      <c r="G213">
        <v>112.463651248815</v>
      </c>
      <c r="H213">
        <f>(Table2[[#This Row],[1Y Return vs Nifty]]-AVERAGE(Table2[1Y Return vs Nifty]))/_xlfn.STDEV.P(Table2[1Y Return vs Nifty])</f>
        <v>1.1878606131902936</v>
      </c>
      <c r="I213">
        <v>-1.40570022165653</v>
      </c>
      <c r="J213">
        <f>(Table2[[#This Row],[1M Return vs Nifty]]-AVERAGE(Table2[1M Return vs Nifty]))/_xlfn.STDEV.P(Table2[1M Return vs Nifty])</f>
        <v>-9.9986448331496183E-2</v>
      </c>
      <c r="K213">
        <v>35.249745499205702</v>
      </c>
      <c r="L213">
        <f>(Table2[[#This Row],[6M Return vs Nifty]]-AVERAGE(Table2[6M Return vs Nifty]))/_xlfn.STDEV.P(Table2[6M Return vs Nifty])</f>
        <v>1.089624953189799</v>
      </c>
      <c r="M213">
        <v>-0.830693596015178</v>
      </c>
      <c r="N213">
        <f>(Table2[[#This Row],[1W Return vs Nifty]]-AVERAGE(Table2[1W Return vs Nifty]))/_xlfn.STDEV.P(Table2[1W Return vs Nifty])</f>
        <v>-0.1219140829759129</v>
      </c>
      <c r="O213">
        <v>4214.97</v>
      </c>
      <c r="P213">
        <v>3917.8876072278899</v>
      </c>
      <c r="Q213">
        <v>3045.2830614027098</v>
      </c>
      <c r="R213">
        <v>51.877307060525098</v>
      </c>
      <c r="S213" s="1">
        <f>(Table2[[#This Row],[Close Price]]-Table2[[#This Row],[20D EMA]])/Table2[[#This Row],[20D EMA]]</f>
        <v>1.5108055336099517E-2</v>
      </c>
      <c r="T213" s="1">
        <f>(Table2[[#This Row],[Close Price]]-Table2[[#This Row],[50D EMA]])/Table2[[#This Row],[50D EMA]]</f>
        <v>9.2080842775213737E-2</v>
      </c>
      <c r="U213" s="1">
        <f>(Table2[[#This Row],[Close Price]]-Table2[[#This Row],[200D EMA]])/Table2[[#This Row],[200D EMA]]</f>
        <v>0.40500896426658606</v>
      </c>
      <c r="V213">
        <v>0.92650872285491803</v>
      </c>
      <c r="W213">
        <v>4297.95</v>
      </c>
      <c r="X213">
        <v>4349</v>
      </c>
      <c r="Y213">
        <v>4065</v>
      </c>
      <c r="Z213">
        <v>4364.8500000000004</v>
      </c>
      <c r="AA213">
        <v>4065</v>
      </c>
      <c r="AB213">
        <v>4509.6499999999996</v>
      </c>
      <c r="AC213" s="1">
        <f>(Table2[[#This Row],[Close Price]]/Table2[[#This Row],[Day Low]])-1</f>
        <v>-4.4905129189497517E-3</v>
      </c>
      <c r="AD213" s="1">
        <f>(Table2[[#This Row],[Day High]]/Table2[[#This Row],[Close Price]])-1</f>
        <v>1.6442102064903708E-2</v>
      </c>
      <c r="AE213" s="1">
        <f>(Table2[[#This Row],[Close Price]]/Table2[[#This Row],[Current Week Low]])-1</f>
        <v>5.2558425584255719E-2</v>
      </c>
      <c r="AF213" s="1">
        <f>(Table2[[#This Row],[Current Week High]]/Table2[[#This Row],[Close Price]])-1</f>
        <v>2.0146541549320718E-2</v>
      </c>
      <c r="AG213" s="1">
        <f>(Table2[[#This Row],[Close Price]]/Table2[[#This Row],[Current Month Low]])-1</f>
        <v>5.2558425584255719E-2</v>
      </c>
      <c r="AH213" s="1">
        <f>(Table2[[#This Row],[Current Month High]]/Table2[[#This Row],[Close Price]])-1</f>
        <v>5.3988991854907464E-2</v>
      </c>
      <c r="AI213">
        <v>10.5255162259123</v>
      </c>
      <c r="AJ213">
        <v>153.92581602373801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0.16</v>
      </c>
      <c r="AM213" t="s">
        <v>3114</v>
      </c>
      <c r="AN213">
        <v>5.62</v>
      </c>
      <c r="AO213" t="s">
        <v>3114</v>
      </c>
      <c r="AQ213">
        <f>(Table2[[#This Row],[Sharpe Ratio]]-AVERAGE(Table2[Sharpe Ratio]))/_xlfn.STDEV.P(Table2[Sharpe Ratio])</f>
        <v>-0.70179615496659375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1.3537888801060898</v>
      </c>
      <c r="AS213">
        <f>_xlfn.RANK.AVG(Table2[[#This Row],[1Y Return vs Nifty Z-Score]],Table2[1Y Return vs Nifty Z-Score])</f>
        <v>83</v>
      </c>
      <c r="AT213">
        <f>_xlfn.RANK.AVG(Table2[[#This Row],[6M Return vs Nifty Z-Score]],Table2[6M Return vs Nifty Z-Score])</f>
        <v>99</v>
      </c>
      <c r="AU213">
        <f>_xlfn.RANK.AVG(Table2[[#This Row],[Sharpe Ratio Z-Score]],Table2[Sharpe Ratio Z-Score])</f>
        <v>545.5</v>
      </c>
      <c r="AV213">
        <f>(Table2[[#This Row],[Rank 1Y]]+Table2[[#This Row],[Rank 6M]]+Table2[[#This Row],[Rank Sharpe]])/3</f>
        <v>242.5</v>
      </c>
    </row>
    <row r="214" spans="1:48" x14ac:dyDescent="0.3">
      <c r="A214" t="s">
        <v>1644</v>
      </c>
      <c r="B214" t="s">
        <v>1645</v>
      </c>
      <c r="C214" t="s">
        <v>3071</v>
      </c>
      <c r="D214" t="s">
        <v>997</v>
      </c>
      <c r="E214">
        <v>5067.8791095659999</v>
      </c>
      <c r="F214">
        <v>39.729999999999997</v>
      </c>
      <c r="G214">
        <v>107.759181741045</v>
      </c>
      <c r="H214">
        <f>(Table2[[#This Row],[1Y Return vs Nifty]]-AVERAGE(Table2[1Y Return vs Nifty]))/_xlfn.STDEV.P(Table2[1Y Return vs Nifty])</f>
        <v>1.116255861198761</v>
      </c>
      <c r="I214">
        <v>-0.95310448958028504</v>
      </c>
      <c r="J214">
        <f>(Table2[[#This Row],[1M Return vs Nifty]]-AVERAGE(Table2[1M Return vs Nifty]))/_xlfn.STDEV.P(Table2[1M Return vs Nifty])</f>
        <v>-5.6017369344792158E-2</v>
      </c>
      <c r="K214">
        <v>-1.1432113107247099</v>
      </c>
      <c r="L214">
        <f>(Table2[[#This Row],[6M Return vs Nifty]]-AVERAGE(Table2[6M Return vs Nifty]))/_xlfn.STDEV.P(Table2[6M Return vs Nifty])</f>
        <v>-0.191524213292914</v>
      </c>
      <c r="M214">
        <v>-6.1765761208768799</v>
      </c>
      <c r="N214">
        <f>(Table2[[#This Row],[1W Return vs Nifty]]-AVERAGE(Table2[1W Return vs Nifty]))/_xlfn.STDEV.P(Table2[1W Return vs Nifty])</f>
        <v>-1.2123348083808279</v>
      </c>
      <c r="O214">
        <v>41.27</v>
      </c>
      <c r="P214">
        <v>39.674954952956398</v>
      </c>
      <c r="Q214">
        <v>33.291910951380899</v>
      </c>
      <c r="R214">
        <v>39.192040932723799</v>
      </c>
      <c r="S214" s="1">
        <f>(Table2[[#This Row],[Close Price]]-Table2[[#This Row],[20D EMA]])/Table2[[#This Row],[20D EMA]]</f>
        <v>-3.7315241095226707E-2</v>
      </c>
      <c r="T214" s="1">
        <f>(Table2[[#This Row],[Close Price]]-Table2[[#This Row],[50D EMA]])/Table2[[#This Row],[50D EMA]]</f>
        <v>1.3874003665251123E-3</v>
      </c>
      <c r="U214" s="1">
        <f>(Table2[[#This Row],[Close Price]]-Table2[[#This Row],[200D EMA]])/Table2[[#This Row],[200D EMA]]</f>
        <v>0.19338298297208606</v>
      </c>
      <c r="V214">
        <v>1.12321845715205</v>
      </c>
      <c r="W214">
        <v>39.799999999999997</v>
      </c>
      <c r="X214">
        <v>40.4</v>
      </c>
      <c r="Y214">
        <v>38.6</v>
      </c>
      <c r="Z214">
        <v>41.38</v>
      </c>
      <c r="AA214">
        <v>38.6</v>
      </c>
      <c r="AB214">
        <v>44.6</v>
      </c>
      <c r="AC214" s="1">
        <f>(Table2[[#This Row],[Close Price]]/Table2[[#This Row],[Day Low]])-1</f>
        <v>-1.7587939698492372E-3</v>
      </c>
      <c r="AD214" s="1">
        <f>(Table2[[#This Row],[Day High]]/Table2[[#This Row],[Close Price]])-1</f>
        <v>1.6863830858293571E-2</v>
      </c>
      <c r="AE214" s="1">
        <f>(Table2[[#This Row],[Close Price]]/Table2[[#This Row],[Current Week Low]])-1</f>
        <v>2.9274611398963701E-2</v>
      </c>
      <c r="AF214" s="1">
        <f>(Table2[[#This Row],[Current Week High]]/Table2[[#This Row],[Close Price]])-1</f>
        <v>4.1530329725648185E-2</v>
      </c>
      <c r="AG214" s="1">
        <f>(Table2[[#This Row],[Close Price]]/Table2[[#This Row],[Current Month Low]])-1</f>
        <v>2.9274611398963701E-2</v>
      </c>
      <c r="AH214" s="1">
        <f>(Table2[[#This Row],[Current Month High]]/Table2[[#This Row],[Close Price]])-1</f>
        <v>0.12257739743267071</v>
      </c>
      <c r="AI214">
        <v>16.0332242637805</v>
      </c>
      <c r="AJ214">
        <v>138.618618618618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0.08</v>
      </c>
      <c r="AM214" t="s">
        <v>3114</v>
      </c>
      <c r="AN214">
        <v>1.59</v>
      </c>
      <c r="AO214" t="s">
        <v>3114</v>
      </c>
      <c r="AP214">
        <v>8.2105650953386997E-2</v>
      </c>
      <c r="AQ214">
        <f>(Table2[[#This Row],[Sharpe Ratio]]-AVERAGE(Table2[Sharpe Ratio]))/_xlfn.STDEV.P(Table2[Sharpe Ratio])</f>
        <v>0.25555130423412237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-8.8069225585650557E-2</v>
      </c>
      <c r="AS214">
        <f>_xlfn.RANK.AVG(Table2[[#This Row],[1Y Return vs Nifty Z-Score]],Table2[1Y Return vs Nifty Z-Score])</f>
        <v>89</v>
      </c>
      <c r="AT214">
        <f>_xlfn.RANK.AVG(Table2[[#This Row],[6M Return vs Nifty Z-Score]],Table2[6M Return vs Nifty Z-Score])</f>
        <v>381</v>
      </c>
      <c r="AU214">
        <f>_xlfn.RANK.AVG(Table2[[#This Row],[Sharpe Ratio Z-Score]],Table2[Sharpe Ratio Z-Score])</f>
        <v>264</v>
      </c>
      <c r="AV214">
        <f>(Table2[[#This Row],[Rank 1Y]]+Table2[[#This Row],[Rank 6M]]+Table2[[#This Row],[Rank Sharpe]])/3</f>
        <v>244.66666666666666</v>
      </c>
    </row>
    <row r="215" spans="1:48" x14ac:dyDescent="0.3">
      <c r="A215" t="s">
        <v>1881</v>
      </c>
      <c r="B215" t="s">
        <v>1882</v>
      </c>
      <c r="C215" t="s">
        <v>3083</v>
      </c>
      <c r="D215" t="s">
        <v>295</v>
      </c>
      <c r="E215">
        <v>3664.9127549999998</v>
      </c>
      <c r="F215">
        <v>1183.7</v>
      </c>
      <c r="G215">
        <v>59.060791938004698</v>
      </c>
      <c r="H215">
        <f>(Table2[[#This Row],[1Y Return vs Nifty]]-AVERAGE(Table2[1Y Return vs Nifty]))/_xlfn.STDEV.P(Table2[1Y Return vs Nifty])</f>
        <v>0.37503814930278229</v>
      </c>
      <c r="I215">
        <v>27.918366694641801</v>
      </c>
      <c r="J215">
        <f>(Table2[[#This Row],[1M Return vs Nifty]]-AVERAGE(Table2[1M Return vs Nifty]))/_xlfn.STDEV.P(Table2[1M Return vs Nifty])</f>
        <v>2.7488080123217689</v>
      </c>
      <c r="K215">
        <v>22.095725490901099</v>
      </c>
      <c r="L215">
        <f>(Table2[[#This Row],[6M Return vs Nifty]]-AVERAGE(Table2[6M Return vs Nifty]))/_xlfn.STDEV.P(Table2[6M Return vs Nifty])</f>
        <v>0.62656112857256008</v>
      </c>
      <c r="M215">
        <v>0.124641081751351</v>
      </c>
      <c r="N215">
        <f>(Table2[[#This Row],[1W Return vs Nifty]]-AVERAGE(Table2[1W Return vs Nifty]))/_xlfn.STDEV.P(Table2[1W Return vs Nifty])</f>
        <v>7.2949295987245019E-2</v>
      </c>
      <c r="O215">
        <v>1115.46</v>
      </c>
      <c r="P215">
        <v>1009.28554333307</v>
      </c>
      <c r="Q215">
        <v>862.48193736072801</v>
      </c>
      <c r="R215">
        <v>59.763195017253203</v>
      </c>
      <c r="S215" s="1">
        <f>(Table2[[#This Row],[Close Price]]-Table2[[#This Row],[20D EMA]])/Table2[[#This Row],[20D EMA]]</f>
        <v>6.1176554963871414E-2</v>
      </c>
      <c r="T215" s="1">
        <f>(Table2[[#This Row],[Close Price]]-Table2[[#This Row],[50D EMA]])/Table2[[#This Row],[50D EMA]]</f>
        <v>0.17280982356186617</v>
      </c>
      <c r="U215" s="1">
        <f>(Table2[[#This Row],[Close Price]]-Table2[[#This Row],[200D EMA]])/Table2[[#This Row],[200D EMA]]</f>
        <v>0.37243453888695693</v>
      </c>
      <c r="V215">
        <v>2.1035913120831</v>
      </c>
      <c r="W215">
        <v>1190.55</v>
      </c>
      <c r="X215">
        <v>1214</v>
      </c>
      <c r="Y215">
        <v>1128.05</v>
      </c>
      <c r="Z215">
        <v>1222.5</v>
      </c>
      <c r="AA215">
        <v>1128.05</v>
      </c>
      <c r="AB215">
        <v>1267.8499999999999</v>
      </c>
      <c r="AC215" s="1">
        <f>(Table2[[#This Row],[Close Price]]/Table2[[#This Row],[Day Low]])-1</f>
        <v>-5.7536432741169818E-3</v>
      </c>
      <c r="AD215" s="1">
        <f>(Table2[[#This Row],[Day High]]/Table2[[#This Row],[Close Price]])-1</f>
        <v>2.5597702120469634E-2</v>
      </c>
      <c r="AE215" s="1">
        <f>(Table2[[#This Row],[Close Price]]/Table2[[#This Row],[Current Week Low]])-1</f>
        <v>4.9332919640086903E-2</v>
      </c>
      <c r="AF215" s="1">
        <f>(Table2[[#This Row],[Current Week High]]/Table2[[#This Row],[Close Price]])-1</f>
        <v>3.2778575652614661E-2</v>
      </c>
      <c r="AG215" s="1">
        <f>(Table2[[#This Row],[Close Price]]/Table2[[#This Row],[Current Month Low]])-1</f>
        <v>4.9332919640086903E-2</v>
      </c>
      <c r="AH215" s="1">
        <f>(Table2[[#This Row],[Current Month High]]/Table2[[#This Row],[Close Price]])-1</f>
        <v>7.1090647968235166E-2</v>
      </c>
      <c r="AI215">
        <v>7.7131029821745303</v>
      </c>
      <c r="AJ215">
        <v>90.473891704883698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0.48</v>
      </c>
      <c r="AM215" t="s">
        <v>3114</v>
      </c>
      <c r="AN215">
        <v>13.69</v>
      </c>
      <c r="AO215" t="s">
        <v>3114</v>
      </c>
      <c r="AP215">
        <v>4.2447720447713E-2</v>
      </c>
      <c r="AQ215">
        <f>(Table2[[#This Row],[Sharpe Ratio]]-AVERAGE(Table2[Sharpe Ratio]))/_xlfn.STDEV.P(Table2[Sharpe Ratio])</f>
        <v>-0.20685802528108799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3.6164985609032678</v>
      </c>
      <c r="AS215">
        <f>_xlfn.RANK.AVG(Table2[[#This Row],[1Y Return vs Nifty Z-Score]],Table2[1Y Return vs Nifty Z-Score])</f>
        <v>192</v>
      </c>
      <c r="AT215">
        <f>_xlfn.RANK.AVG(Table2[[#This Row],[6M Return vs Nifty Z-Score]],Table2[6M Return vs Nifty Z-Score])</f>
        <v>153</v>
      </c>
      <c r="AU215">
        <f>_xlfn.RANK.AVG(Table2[[#This Row],[Sharpe Ratio Z-Score]],Table2[Sharpe Ratio Z-Score])</f>
        <v>395</v>
      </c>
      <c r="AV215">
        <f>(Table2[[#This Row],[Rank 1Y]]+Table2[[#This Row],[Rank 6M]]+Table2[[#This Row],[Rank Sharpe]])/3</f>
        <v>246.66666666666666</v>
      </c>
    </row>
    <row r="216" spans="1:48" x14ac:dyDescent="0.3">
      <c r="A216" t="s">
        <v>1108</v>
      </c>
      <c r="B216" t="s">
        <v>1109</v>
      </c>
      <c r="C216" t="s">
        <v>3083</v>
      </c>
      <c r="D216" t="s">
        <v>380</v>
      </c>
      <c r="E216">
        <v>11025.486678499999</v>
      </c>
      <c r="F216">
        <v>199.85</v>
      </c>
      <c r="G216">
        <v>49.055292406643098</v>
      </c>
      <c r="H216">
        <f>(Table2[[#This Row],[1Y Return vs Nifty]]-AVERAGE(Table2[1Y Return vs Nifty]))/_xlfn.STDEV.P(Table2[1Y Return vs Nifty])</f>
        <v>0.22274864858197765</v>
      </c>
      <c r="I216">
        <v>5.2408958082783702E-2</v>
      </c>
      <c r="J216">
        <f>(Table2[[#This Row],[1M Return vs Nifty]]-AVERAGE(Table2[1M Return vs Nifty]))/_xlfn.STDEV.P(Table2[1M Return vs Nifty])</f>
        <v>4.1666937132588913E-2</v>
      </c>
      <c r="K216">
        <v>9.0918701989153892</v>
      </c>
      <c r="L216">
        <f>(Table2[[#This Row],[6M Return vs Nifty]]-AVERAGE(Table2[6M Return vs Nifty]))/_xlfn.STDEV.P(Table2[6M Return vs Nifty])</f>
        <v>0.16878358509350447</v>
      </c>
      <c r="M216">
        <v>-3.7144023222253599</v>
      </c>
      <c r="N216">
        <f>(Table2[[#This Row],[1W Return vs Nifty]]-AVERAGE(Table2[1W Return vs Nifty]))/_xlfn.STDEV.P(Table2[1W Return vs Nifty])</f>
        <v>-0.71011551584820309</v>
      </c>
      <c r="O216">
        <v>208.95</v>
      </c>
      <c r="P216">
        <v>197.32140888080599</v>
      </c>
      <c r="Q216">
        <v>162.94809762183601</v>
      </c>
      <c r="R216">
        <v>39.046236523854098</v>
      </c>
      <c r="S216" s="1">
        <f>(Table2[[#This Row],[Close Price]]-Table2[[#This Row],[20D EMA]])/Table2[[#This Row],[20D EMA]]</f>
        <v>-4.3551088777219409E-2</v>
      </c>
      <c r="T216" s="1">
        <f>(Table2[[#This Row],[Close Price]]-Table2[[#This Row],[50D EMA]])/Table2[[#This Row],[50D EMA]]</f>
        <v>1.2814580706351157E-2</v>
      </c>
      <c r="U216" s="1">
        <f>(Table2[[#This Row],[Close Price]]-Table2[[#This Row],[200D EMA]])/Table2[[#This Row],[200D EMA]]</f>
        <v>0.2264641497306987</v>
      </c>
      <c r="V216">
        <v>0.42886417917386699</v>
      </c>
      <c r="W216">
        <v>201.1</v>
      </c>
      <c r="X216">
        <v>205.75</v>
      </c>
      <c r="Y216">
        <v>192.7</v>
      </c>
      <c r="Z216">
        <v>207.45</v>
      </c>
      <c r="AA216">
        <v>192.7</v>
      </c>
      <c r="AB216">
        <v>221.4</v>
      </c>
      <c r="AC216" s="1">
        <f>(Table2[[#This Row],[Close Price]]/Table2[[#This Row],[Day Low]])-1</f>
        <v>-6.2158130283440638E-3</v>
      </c>
      <c r="AD216" s="1">
        <f>(Table2[[#This Row],[Day High]]/Table2[[#This Row],[Close Price]])-1</f>
        <v>2.9522141606204588E-2</v>
      </c>
      <c r="AE216" s="1">
        <f>(Table2[[#This Row],[Close Price]]/Table2[[#This Row],[Current Week Low]])-1</f>
        <v>3.7104307213284837E-2</v>
      </c>
      <c r="AF216" s="1">
        <f>(Table2[[#This Row],[Current Week High]]/Table2[[#This Row],[Close Price]])-1</f>
        <v>3.802852139104318E-2</v>
      </c>
      <c r="AG216" s="1">
        <f>(Table2[[#This Row],[Close Price]]/Table2[[#This Row],[Current Month Low]])-1</f>
        <v>3.7104307213284837E-2</v>
      </c>
      <c r="AH216" s="1">
        <f>(Table2[[#This Row],[Current Month High]]/Table2[[#This Row],[Close Price]])-1</f>
        <v>0.10783087315486628</v>
      </c>
      <c r="AI216">
        <v>22.5919439579684</v>
      </c>
      <c r="AJ216">
        <v>89.881235154394304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0.3</v>
      </c>
      <c r="AM216" t="s">
        <v>3114</v>
      </c>
      <c r="AN216">
        <v>-8.11</v>
      </c>
      <c r="AO216" t="s">
        <v>3113</v>
      </c>
      <c r="AP216">
        <v>9.5704311935491004E-2</v>
      </c>
      <c r="AQ216">
        <f>(Table2[[#This Row],[Sharpe Ratio]]-AVERAGE(Table2[Sharpe Ratio]))/_xlfn.STDEV.P(Table2[Sharpe Ratio])</f>
        <v>0.41411095741974935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0.13719461237961728</v>
      </c>
      <c r="AS216">
        <f>_xlfn.RANK.AVG(Table2[[#This Row],[1Y Return vs Nifty Z-Score]],Table2[1Y Return vs Nifty Z-Score])</f>
        <v>235</v>
      </c>
      <c r="AT216">
        <f>_xlfn.RANK.AVG(Table2[[#This Row],[6M Return vs Nifty Z-Score]],Table2[6M Return vs Nifty Z-Score])</f>
        <v>270</v>
      </c>
      <c r="AU216">
        <f>_xlfn.RANK.AVG(Table2[[#This Row],[Sharpe Ratio Z-Score]],Table2[Sharpe Ratio Z-Score])</f>
        <v>236</v>
      </c>
      <c r="AV216">
        <f>(Table2[[#This Row],[Rank 1Y]]+Table2[[#This Row],[Rank 6M]]+Table2[[#This Row],[Rank Sharpe]])/3</f>
        <v>247</v>
      </c>
    </row>
    <row r="217" spans="1:48" x14ac:dyDescent="0.3">
      <c r="A217" t="s">
        <v>507</v>
      </c>
      <c r="B217" t="s">
        <v>508</v>
      </c>
      <c r="C217" t="s">
        <v>3080</v>
      </c>
      <c r="D217" t="s">
        <v>509</v>
      </c>
      <c r="E217">
        <v>40064.741318549997</v>
      </c>
      <c r="F217">
        <v>3689.5</v>
      </c>
      <c r="G217">
        <v>19.087922803531701</v>
      </c>
      <c r="H217">
        <f>(Table2[[#This Row],[1Y Return vs Nifty]]-AVERAGE(Table2[1Y Return vs Nifty]))/_xlfn.STDEV.P(Table2[1Y Return vs Nifty])</f>
        <v>-0.23337208186920838</v>
      </c>
      <c r="I217">
        <v>-8.9334679167284001</v>
      </c>
      <c r="J217">
        <f>(Table2[[#This Row],[1M Return vs Nifty]]-AVERAGE(Table2[1M Return vs Nifty]))/_xlfn.STDEV.P(Table2[1M Return vs Nifty])</f>
        <v>-0.83129916058308928</v>
      </c>
      <c r="K217">
        <v>14.759179157304001</v>
      </c>
      <c r="L217">
        <f>(Table2[[#This Row],[6M Return vs Nifty]]-AVERAGE(Table2[6M Return vs Nifty]))/_xlfn.STDEV.P(Table2[6M Return vs Nifty])</f>
        <v>0.36829109381723618</v>
      </c>
      <c r="M217">
        <v>-7.4835877375080102</v>
      </c>
      <c r="N217">
        <f>(Table2[[#This Row],[1W Return vs Nifty]]-AVERAGE(Table2[1W Return vs Nifty]))/_xlfn.STDEV.P(Table2[1W Return vs Nifty])</f>
        <v>-1.4789311184365632</v>
      </c>
      <c r="O217">
        <v>3960.47</v>
      </c>
      <c r="P217">
        <v>3937.2924423463101</v>
      </c>
      <c r="Q217">
        <v>3412.5717328411802</v>
      </c>
      <c r="R217">
        <v>24.054322629755902</v>
      </c>
      <c r="S217" s="1">
        <f>(Table2[[#This Row],[Close Price]]-Table2[[#This Row],[20D EMA]])/Table2[[#This Row],[20D EMA]]</f>
        <v>-6.841864728176196E-2</v>
      </c>
      <c r="T217" s="1">
        <f>(Table2[[#This Row],[Close Price]]-Table2[[#This Row],[50D EMA]])/Table2[[#This Row],[50D EMA]]</f>
        <v>-6.2934731411173936E-2</v>
      </c>
      <c r="U217" s="1">
        <f>(Table2[[#This Row],[Close Price]]-Table2[[#This Row],[200D EMA]])/Table2[[#This Row],[200D EMA]]</f>
        <v>8.1149434748514326E-2</v>
      </c>
      <c r="V217">
        <v>1.1779084045913799</v>
      </c>
      <c r="W217">
        <v>3676.85</v>
      </c>
      <c r="X217">
        <v>3734.95</v>
      </c>
      <c r="Y217">
        <v>3670</v>
      </c>
      <c r="Z217">
        <v>3907.45</v>
      </c>
      <c r="AA217">
        <v>3670</v>
      </c>
      <c r="AB217">
        <v>4234.45</v>
      </c>
      <c r="AC217" s="1">
        <f>(Table2[[#This Row],[Close Price]]/Table2[[#This Row],[Day Low]])-1</f>
        <v>3.4404449460816444E-3</v>
      </c>
      <c r="AD217" s="1">
        <f>(Table2[[#This Row],[Day High]]/Table2[[#This Row],[Close Price]])-1</f>
        <v>1.2318742377015912E-2</v>
      </c>
      <c r="AE217" s="1">
        <f>(Table2[[#This Row],[Close Price]]/Table2[[#This Row],[Current Week Low]])-1</f>
        <v>5.3133514986376529E-3</v>
      </c>
      <c r="AF217" s="1">
        <f>(Table2[[#This Row],[Current Week High]]/Table2[[#This Row],[Close Price]])-1</f>
        <v>5.9073045128066104E-2</v>
      </c>
      <c r="AG217" s="1">
        <f>(Table2[[#This Row],[Close Price]]/Table2[[#This Row],[Current Month Low]])-1</f>
        <v>5.3133514986376529E-3</v>
      </c>
      <c r="AH217" s="1">
        <f>(Table2[[#This Row],[Current Month High]]/Table2[[#This Row],[Close Price]])-1</f>
        <v>0.14770294077788315</v>
      </c>
      <c r="AI217">
        <v>19.516194606315199</v>
      </c>
      <c r="AJ217">
        <v>45.499359163955397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-0.11</v>
      </c>
      <c r="AM217" t="s">
        <v>3113</v>
      </c>
      <c r="AN217">
        <v>-10.47</v>
      </c>
      <c r="AO217" t="s">
        <v>3113</v>
      </c>
      <c r="AP217">
        <v>0.12375700792007099</v>
      </c>
      <c r="AQ217">
        <f>(Table2[[#This Row],[Sharpe Ratio]]-AVERAGE(Table2[Sharpe Ratio]))/_xlfn.STDEV.P(Table2[Sharpe Ratio])</f>
        <v>0.74120387870740312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-1.4341073883642217</v>
      </c>
      <c r="AS217">
        <f>_xlfn.RANK.AVG(Table2[[#This Row],[1Y Return vs Nifty Z-Score]],Table2[1Y Return vs Nifty Z-Score])</f>
        <v>359</v>
      </c>
      <c r="AT217">
        <f>_xlfn.RANK.AVG(Table2[[#This Row],[6M Return vs Nifty Z-Score]],Table2[6M Return vs Nifty Z-Score])</f>
        <v>215</v>
      </c>
      <c r="AU217">
        <f>_xlfn.RANK.AVG(Table2[[#This Row],[Sharpe Ratio Z-Score]],Table2[Sharpe Ratio Z-Score])</f>
        <v>171</v>
      </c>
      <c r="AV217">
        <f>(Table2[[#This Row],[Rank 1Y]]+Table2[[#This Row],[Rank 6M]]+Table2[[#This Row],[Rank Sharpe]])/3</f>
        <v>248.33333333333334</v>
      </c>
    </row>
    <row r="218" spans="1:48" x14ac:dyDescent="0.3">
      <c r="A218" t="s">
        <v>1738</v>
      </c>
      <c r="B218" t="s">
        <v>1739</v>
      </c>
      <c r="C218" t="s">
        <v>605</v>
      </c>
      <c r="D218" t="s">
        <v>605</v>
      </c>
      <c r="E218">
        <v>4442.1526291999999</v>
      </c>
      <c r="F218">
        <v>215.08</v>
      </c>
      <c r="G218">
        <v>67.868099741314296</v>
      </c>
      <c r="H218">
        <f>(Table2[[#This Row],[1Y Return vs Nifty]]-AVERAGE(Table2[1Y Return vs Nifty]))/_xlfn.STDEV.P(Table2[1Y Return vs Nifty])</f>
        <v>0.50909047761046655</v>
      </c>
      <c r="I218">
        <v>4.08144261534874</v>
      </c>
      <c r="J218">
        <f>(Table2[[#This Row],[1M Return vs Nifty]]-AVERAGE(Table2[1M Return vs Nifty]))/_xlfn.STDEV.P(Table2[1M Return vs Nifty])</f>
        <v>0.43308224788627586</v>
      </c>
      <c r="K218">
        <v>4.7124880164716503</v>
      </c>
      <c r="L218">
        <f>(Table2[[#This Row],[6M Return vs Nifty]]-AVERAGE(Table2[6M Return vs Nifty]))/_xlfn.STDEV.P(Table2[6M Return vs Nifty])</f>
        <v>1.4615242519699478E-2</v>
      </c>
      <c r="M218">
        <v>-3.51894193341511</v>
      </c>
      <c r="N218">
        <f>(Table2[[#This Row],[1W Return vs Nifty]]-AVERAGE(Table2[1W Return vs Nifty]))/_xlfn.STDEV.P(Table2[1W Return vs Nifty])</f>
        <v>-0.67024669008123339</v>
      </c>
      <c r="O218">
        <v>218.53</v>
      </c>
      <c r="P218">
        <v>206.19497192370201</v>
      </c>
      <c r="Q218">
        <v>174.12096013718099</v>
      </c>
      <c r="R218">
        <v>42.752273783013599</v>
      </c>
      <c r="S218" s="1">
        <f>(Table2[[#This Row],[Close Price]]-Table2[[#This Row],[20D EMA]])/Table2[[#This Row],[20D EMA]]</f>
        <v>-1.5787306090696878E-2</v>
      </c>
      <c r="T218" s="1">
        <f>(Table2[[#This Row],[Close Price]]-Table2[[#This Row],[50D EMA]])/Table2[[#This Row],[50D EMA]]</f>
        <v>4.3090420650925047E-2</v>
      </c>
      <c r="U218" s="1">
        <f>(Table2[[#This Row],[Close Price]]-Table2[[#This Row],[200D EMA]])/Table2[[#This Row],[200D EMA]]</f>
        <v>0.2352332529670724</v>
      </c>
      <c r="V218">
        <v>0.78099973333408801</v>
      </c>
      <c r="W218">
        <v>215.99</v>
      </c>
      <c r="X218">
        <v>219.3</v>
      </c>
      <c r="Y218">
        <v>207.6</v>
      </c>
      <c r="Z218">
        <v>229.5</v>
      </c>
      <c r="AA218">
        <v>207.6</v>
      </c>
      <c r="AB218">
        <v>235.4</v>
      </c>
      <c r="AC218" s="1">
        <f>(Table2[[#This Row],[Close Price]]/Table2[[#This Row],[Day Low]])-1</f>
        <v>-4.2131580165748472E-3</v>
      </c>
      <c r="AD218" s="1">
        <f>(Table2[[#This Row],[Day High]]/Table2[[#This Row],[Close Price]])-1</f>
        <v>1.9620606286033127E-2</v>
      </c>
      <c r="AE218" s="1">
        <f>(Table2[[#This Row],[Close Price]]/Table2[[#This Row],[Current Week Low]])-1</f>
        <v>3.6030828516377733E-2</v>
      </c>
      <c r="AF218" s="1">
        <f>(Table2[[#This Row],[Current Week High]]/Table2[[#This Row],[Close Price]])-1</f>
        <v>6.7044820531894977E-2</v>
      </c>
      <c r="AG218" s="1">
        <f>(Table2[[#This Row],[Close Price]]/Table2[[#This Row],[Current Month Low]])-1</f>
        <v>3.6030828516377733E-2</v>
      </c>
      <c r="AH218" s="1">
        <f>(Table2[[#This Row],[Current Month High]]/Table2[[#This Row],[Close Price]])-1</f>
        <v>9.447647387018776E-2</v>
      </c>
      <c r="AI218">
        <v>13.074204946996399</v>
      </c>
      <c r="AJ218">
        <v>91.950022311468103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0.05</v>
      </c>
      <c r="AM218" t="s">
        <v>3114</v>
      </c>
      <c r="AN218">
        <v>-4.9400000000000004</v>
      </c>
      <c r="AO218" t="s">
        <v>3113</v>
      </c>
      <c r="AP218">
        <v>8.1467242304442994E-2</v>
      </c>
      <c r="AQ218">
        <f>(Table2[[#This Row],[Sharpe Ratio]]-AVERAGE(Table2[Sharpe Ratio]))/_xlfn.STDEV.P(Table2[Sharpe Ratio])</f>
        <v>0.24810749383981365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0.53464877177502212</v>
      </c>
      <c r="AS218">
        <f>_xlfn.RANK.AVG(Table2[[#This Row],[1Y Return vs Nifty Z-Score]],Table2[1Y Return vs Nifty Z-Score])</f>
        <v>166</v>
      </c>
      <c r="AT218">
        <f>_xlfn.RANK.AVG(Table2[[#This Row],[6M Return vs Nifty Z-Score]],Table2[6M Return vs Nifty Z-Score])</f>
        <v>316</v>
      </c>
      <c r="AU218">
        <f>_xlfn.RANK.AVG(Table2[[#This Row],[Sharpe Ratio Z-Score]],Table2[Sharpe Ratio Z-Score])</f>
        <v>267</v>
      </c>
      <c r="AV218">
        <f>(Table2[[#This Row],[Rank 1Y]]+Table2[[#This Row],[Rank 6M]]+Table2[[#This Row],[Rank Sharpe]])/3</f>
        <v>249.66666666666666</v>
      </c>
    </row>
    <row r="219" spans="1:48" x14ac:dyDescent="0.3">
      <c r="A219" t="s">
        <v>1452</v>
      </c>
      <c r="B219" t="s">
        <v>1453</v>
      </c>
      <c r="C219" t="s">
        <v>3073</v>
      </c>
      <c r="D219" t="s">
        <v>51</v>
      </c>
      <c r="E219">
        <v>6908.4386956600001</v>
      </c>
      <c r="F219">
        <v>706.45</v>
      </c>
      <c r="G219">
        <v>70.212759264670794</v>
      </c>
      <c r="H219">
        <f>(Table2[[#This Row],[1Y Return vs Nifty]]-AVERAGE(Table2[1Y Return vs Nifty]))/_xlfn.STDEV.P(Table2[1Y Return vs Nifty])</f>
        <v>0.54477755420799534</v>
      </c>
      <c r="I219">
        <v>6.54167595664227</v>
      </c>
      <c r="J219">
        <f>(Table2[[#This Row],[1M Return vs Nifty]]-AVERAGE(Table2[1M Return vs Nifty]))/_xlfn.STDEV.P(Table2[1M Return vs Nifty])</f>
        <v>0.67209067514832266</v>
      </c>
      <c r="K219">
        <v>73.164820016084306</v>
      </c>
      <c r="L219">
        <f>(Table2[[#This Row],[6M Return vs Nifty]]-AVERAGE(Table2[6M Return vs Nifty]))/_xlfn.STDEV.P(Table2[6M Return vs Nifty])</f>
        <v>2.4243575600543923</v>
      </c>
      <c r="M219">
        <v>5.9681619332090801</v>
      </c>
      <c r="N219">
        <f>(Table2[[#This Row],[1W Return vs Nifty]]-AVERAGE(Table2[1W Return vs Nifty]))/_xlfn.STDEV.P(Table2[1W Return vs Nifty])</f>
        <v>1.2648752719382643</v>
      </c>
      <c r="O219">
        <v>666.99</v>
      </c>
      <c r="P219">
        <v>617.02420353680304</v>
      </c>
      <c r="Q219">
        <v>489.3549849099</v>
      </c>
      <c r="R219">
        <v>64.645294601962902</v>
      </c>
      <c r="S219" s="1">
        <f>(Table2[[#This Row],[Close Price]]-Table2[[#This Row],[20D EMA]])/Table2[[#This Row],[20D EMA]]</f>
        <v>5.916130676621844E-2</v>
      </c>
      <c r="T219" s="1">
        <f>(Table2[[#This Row],[Close Price]]-Table2[[#This Row],[50D EMA]])/Table2[[#This Row],[50D EMA]]</f>
        <v>0.14493077573068511</v>
      </c>
      <c r="U219" s="1">
        <f>(Table2[[#This Row],[Close Price]]-Table2[[#This Row],[200D EMA]])/Table2[[#This Row],[200D EMA]]</f>
        <v>0.4436350334309388</v>
      </c>
      <c r="V219">
        <v>1.1522091570762401</v>
      </c>
      <c r="W219">
        <v>680</v>
      </c>
      <c r="X219">
        <v>703.8</v>
      </c>
      <c r="Y219">
        <v>656</v>
      </c>
      <c r="Z219">
        <v>736.55</v>
      </c>
      <c r="AA219">
        <v>656</v>
      </c>
      <c r="AB219">
        <v>739.4</v>
      </c>
      <c r="AC219" s="1">
        <f>(Table2[[#This Row],[Close Price]]/Table2[[#This Row],[Day Low]])-1</f>
        <v>3.8897058823529562E-2</v>
      </c>
      <c r="AD219" s="1">
        <f>(Table2[[#This Row],[Day High]]/Table2[[#This Row],[Close Price]])-1</f>
        <v>-3.7511501167811767E-3</v>
      </c>
      <c r="AE219" s="1">
        <f>(Table2[[#This Row],[Close Price]]/Table2[[#This Row],[Current Week Low]])-1</f>
        <v>7.6905487804878048E-2</v>
      </c>
      <c r="AF219" s="1">
        <f>(Table2[[#This Row],[Current Week High]]/Table2[[#This Row],[Close Price]])-1</f>
        <v>4.2607403213249295E-2</v>
      </c>
      <c r="AG219" s="1">
        <f>(Table2[[#This Row],[Close Price]]/Table2[[#This Row],[Current Month Low]])-1</f>
        <v>7.6905487804878048E-2</v>
      </c>
      <c r="AH219" s="1">
        <f>(Table2[[#This Row],[Current Month High]]/Table2[[#This Row],[Close Price]])-1</f>
        <v>4.6641658999221347E-2</v>
      </c>
      <c r="AI219">
        <v>4.6641658999221303</v>
      </c>
      <c r="AJ219">
        <v>138.02223719676499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0.25</v>
      </c>
      <c r="AM219" t="s">
        <v>3114</v>
      </c>
      <c r="AN219">
        <v>9.7899999999999991</v>
      </c>
      <c r="AO219" t="s">
        <v>3114</v>
      </c>
      <c r="AP219">
        <v>-7.5498654333100001E-4</v>
      </c>
      <c r="AQ219">
        <f>(Table2[[#This Row],[Sharpe Ratio]]-AVERAGE(Table2[Sharpe Ratio]))/_xlfn.STDEV.P(Table2[Sharpe Ratio])</f>
        <v>-0.71059925731820905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4.1955018040307657</v>
      </c>
      <c r="AS219">
        <f>_xlfn.RANK.AVG(Table2[[#This Row],[1Y Return vs Nifty Z-Score]],Table2[1Y Return vs Nifty Z-Score])</f>
        <v>162</v>
      </c>
      <c r="AT219">
        <f>_xlfn.RANK.AVG(Table2[[#This Row],[6M Return vs Nifty Z-Score]],Table2[6M Return vs Nifty Z-Score])</f>
        <v>22</v>
      </c>
      <c r="AU219">
        <f>_xlfn.RANK.AVG(Table2[[#This Row],[Sharpe Ratio Z-Score]],Table2[Sharpe Ratio Z-Score])</f>
        <v>568</v>
      </c>
      <c r="AV219">
        <f>(Table2[[#This Row],[Rank 1Y]]+Table2[[#This Row],[Rank 6M]]+Table2[[#This Row],[Rank Sharpe]])/3</f>
        <v>250.66666666666666</v>
      </c>
    </row>
    <row r="220" spans="1:48" x14ac:dyDescent="0.3">
      <c r="A220" t="s">
        <v>676</v>
      </c>
      <c r="B220" t="s">
        <v>677</v>
      </c>
      <c r="C220" t="s">
        <v>3067</v>
      </c>
      <c r="D220" t="s">
        <v>295</v>
      </c>
      <c r="E220">
        <v>25277.022523119998</v>
      </c>
      <c r="F220">
        <v>255.55</v>
      </c>
      <c r="G220">
        <v>49.907666016586099</v>
      </c>
      <c r="H220">
        <f>(Table2[[#This Row],[1Y Return vs Nifty]]-AVERAGE(Table2[1Y Return vs Nifty]))/_xlfn.STDEV.P(Table2[1Y Return vs Nifty])</f>
        <v>0.2357222688474063</v>
      </c>
      <c r="I220">
        <v>1.00131348023487</v>
      </c>
      <c r="J220">
        <f>(Table2[[#This Row],[1M Return vs Nifty]]-AVERAGE(Table2[1M Return vs Nifty]))/_xlfn.STDEV.P(Table2[1M Return vs Nifty])</f>
        <v>0.13385176109004748</v>
      </c>
      <c r="K220">
        <v>18.6086049630037</v>
      </c>
      <c r="L220">
        <f>(Table2[[#This Row],[6M Return vs Nifty]]-AVERAGE(Table2[6M Return vs Nifty]))/_xlfn.STDEV.P(Table2[6M Return vs Nifty])</f>
        <v>0.50380326690517618</v>
      </c>
      <c r="M220">
        <v>-8.6335640679521403E-2</v>
      </c>
      <c r="N220">
        <f>(Table2[[#This Row],[1W Return vs Nifty]]-AVERAGE(Table2[1W Return vs Nifty]))/_xlfn.STDEV.P(Table2[1W Return vs Nifty])</f>
        <v>2.9915542505620441E-2</v>
      </c>
      <c r="O220">
        <v>253.03</v>
      </c>
      <c r="P220">
        <v>237.09851896921899</v>
      </c>
      <c r="Q220">
        <v>198.33739777412899</v>
      </c>
      <c r="R220">
        <v>50.282651563638701</v>
      </c>
      <c r="S220" s="1">
        <f>(Table2[[#This Row],[Close Price]]-Table2[[#This Row],[20D EMA]])/Table2[[#This Row],[20D EMA]]</f>
        <v>9.9592933644232322E-3</v>
      </c>
      <c r="T220" s="1">
        <f>(Table2[[#This Row],[Close Price]]-Table2[[#This Row],[50D EMA]])/Table2[[#This Row],[50D EMA]]</f>
        <v>7.7822000369291489E-2</v>
      </c>
      <c r="U220" s="1">
        <f>(Table2[[#This Row],[Close Price]]-Table2[[#This Row],[200D EMA]])/Table2[[#This Row],[200D EMA]]</f>
        <v>0.28846099055421709</v>
      </c>
      <c r="V220">
        <v>0.95489107319972799</v>
      </c>
      <c r="W220">
        <v>257</v>
      </c>
      <c r="X220">
        <v>262.85000000000002</v>
      </c>
      <c r="Y220">
        <v>240</v>
      </c>
      <c r="Z220">
        <v>259.5</v>
      </c>
      <c r="AA220">
        <v>240</v>
      </c>
      <c r="AB220">
        <v>266.85000000000002</v>
      </c>
      <c r="AC220" s="1">
        <f>(Table2[[#This Row],[Close Price]]/Table2[[#This Row],[Day Low]])-1</f>
        <v>-5.6420233463034819E-3</v>
      </c>
      <c r="AD220" s="1">
        <f>(Table2[[#This Row],[Day High]]/Table2[[#This Row],[Close Price]])-1</f>
        <v>2.8565838387791143E-2</v>
      </c>
      <c r="AE220" s="1">
        <f>(Table2[[#This Row],[Close Price]]/Table2[[#This Row],[Current Week Low]])-1</f>
        <v>6.4791666666666803E-2</v>
      </c>
      <c r="AF220" s="1">
        <f>(Table2[[#This Row],[Current Week High]]/Table2[[#This Row],[Close Price]])-1</f>
        <v>1.5456857757777387E-2</v>
      </c>
      <c r="AG220" s="1">
        <f>(Table2[[#This Row],[Close Price]]/Table2[[#This Row],[Current Month Low]])-1</f>
        <v>6.4791666666666803E-2</v>
      </c>
      <c r="AH220" s="1">
        <f>(Table2[[#This Row],[Current Month High]]/Table2[[#This Row],[Close Price]])-1</f>
        <v>4.4218352572882091E-2</v>
      </c>
      <c r="AI220">
        <v>9.4893367247114107</v>
      </c>
      <c r="AJ220">
        <v>93.0135951661631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0.24</v>
      </c>
      <c r="AM220" t="s">
        <v>3114</v>
      </c>
      <c r="AN220">
        <v>3.63</v>
      </c>
      <c r="AO220" t="s">
        <v>3114</v>
      </c>
      <c r="AP220">
        <v>5.9290432939527002E-2</v>
      </c>
      <c r="AQ220">
        <f>(Table2[[#This Row],[Sharpe Ratio]]-AVERAGE(Table2[Sharpe Ratio]))/_xlfn.STDEV.P(Table2[Sharpe Ratio])</f>
        <v>-1.0472906560813835E-2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0.89281993278743654</v>
      </c>
      <c r="AS220">
        <f>_xlfn.RANK.AVG(Table2[[#This Row],[1Y Return vs Nifty Z-Score]],Table2[1Y Return vs Nifty Z-Score])</f>
        <v>231</v>
      </c>
      <c r="AT220">
        <f>_xlfn.RANK.AVG(Table2[[#This Row],[6M Return vs Nifty Z-Score]],Table2[6M Return vs Nifty Z-Score])</f>
        <v>178</v>
      </c>
      <c r="AU220">
        <f>_xlfn.RANK.AVG(Table2[[#This Row],[Sharpe Ratio Z-Score]],Table2[Sharpe Ratio Z-Score])</f>
        <v>346</v>
      </c>
      <c r="AV220">
        <f>(Table2[[#This Row],[Rank 1Y]]+Table2[[#This Row],[Rank 6M]]+Table2[[#This Row],[Rank Sharpe]])/3</f>
        <v>251.66666666666666</v>
      </c>
    </row>
    <row r="221" spans="1:48" x14ac:dyDescent="0.3">
      <c r="A221" t="s">
        <v>929</v>
      </c>
      <c r="B221" t="s">
        <v>930</v>
      </c>
      <c r="C221" t="s">
        <v>3069</v>
      </c>
      <c r="D221" t="s">
        <v>588</v>
      </c>
      <c r="E221">
        <v>15575.946158700001</v>
      </c>
      <c r="F221">
        <v>909</v>
      </c>
      <c r="G221">
        <v>114.978356817833</v>
      </c>
      <c r="H221">
        <f>(Table2[[#This Row],[1Y Return vs Nifty]]-AVERAGE(Table2[1Y Return vs Nifty]))/_xlfn.STDEV.P(Table2[1Y Return vs Nifty])</f>
        <v>1.2261358891388061</v>
      </c>
      <c r="I221">
        <v>13.338343873781</v>
      </c>
      <c r="J221">
        <f>(Table2[[#This Row],[1M Return vs Nifty]]-AVERAGE(Table2[1M Return vs Nifty]))/_xlfn.STDEV.P(Table2[1M Return vs Nifty])</f>
        <v>1.332378007342446</v>
      </c>
      <c r="K221">
        <v>25.429848022270299</v>
      </c>
      <c r="L221">
        <f>(Table2[[#This Row],[6M Return vs Nifty]]-AVERAGE(Table2[6M Return vs Nifty]))/_xlfn.STDEV.P(Table2[6M Return vs Nifty])</f>
        <v>0.74393296852290269</v>
      </c>
      <c r="M221">
        <v>-1.74047980795295</v>
      </c>
      <c r="N221">
        <f>(Table2[[#This Row],[1W Return vs Nifty]]-AVERAGE(Table2[1W Return vs Nifty]))/_xlfn.STDEV.P(Table2[1W Return vs Nifty])</f>
        <v>-0.30748676186867241</v>
      </c>
      <c r="O221">
        <v>809.54</v>
      </c>
      <c r="P221">
        <v>765.51264606553104</v>
      </c>
      <c r="Q221">
        <v>642.08618587847195</v>
      </c>
      <c r="R221">
        <v>75.329199141617593</v>
      </c>
      <c r="S221" s="1">
        <f>(Table2[[#This Row],[Close Price]]-Table2[[#This Row],[20D EMA]])/Table2[[#This Row],[20D EMA]]</f>
        <v>0.12285989574326166</v>
      </c>
      <c r="T221" s="1">
        <f>(Table2[[#This Row],[Close Price]]-Table2[[#This Row],[50D EMA]])/Table2[[#This Row],[50D EMA]]</f>
        <v>0.18743956049837202</v>
      </c>
      <c r="U221" s="1">
        <f>(Table2[[#This Row],[Close Price]]-Table2[[#This Row],[200D EMA]])/Table2[[#This Row],[200D EMA]]</f>
        <v>0.41569779881862617</v>
      </c>
      <c r="V221">
        <v>1.90367851143103</v>
      </c>
      <c r="W221">
        <v>915</v>
      </c>
      <c r="X221">
        <v>1033.8</v>
      </c>
      <c r="Y221">
        <v>810.6</v>
      </c>
      <c r="Z221">
        <v>915</v>
      </c>
      <c r="AA221">
        <v>810.6</v>
      </c>
      <c r="AB221">
        <v>915</v>
      </c>
      <c r="AC221" s="1">
        <f>(Table2[[#This Row],[Close Price]]/Table2[[#This Row],[Day Low]])-1</f>
        <v>-6.5573770491803574E-3</v>
      </c>
      <c r="AD221" s="1">
        <f>(Table2[[#This Row],[Day High]]/Table2[[#This Row],[Close Price]])-1</f>
        <v>0.13729372937293727</v>
      </c>
      <c r="AE221" s="1">
        <f>(Table2[[#This Row],[Close Price]]/Table2[[#This Row],[Current Week Low]])-1</f>
        <v>0.12139156180606947</v>
      </c>
      <c r="AF221" s="1">
        <f>(Table2[[#This Row],[Current Week High]]/Table2[[#This Row],[Close Price]])-1</f>
        <v>6.6006600660066805E-3</v>
      </c>
      <c r="AG221" s="1">
        <f>(Table2[[#This Row],[Close Price]]/Table2[[#This Row],[Current Month Low]])-1</f>
        <v>0.12139156180606947</v>
      </c>
      <c r="AH221" s="1">
        <f>(Table2[[#This Row],[Current Month High]]/Table2[[#This Row],[Close Price]])-1</f>
        <v>6.6006600660066805E-3</v>
      </c>
      <c r="AI221">
        <v>0.66006600660066805</v>
      </c>
      <c r="AJ221">
        <v>142.4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0.15</v>
      </c>
      <c r="AM221" t="s">
        <v>3114</v>
      </c>
      <c r="AN221">
        <v>24.67</v>
      </c>
      <c r="AO221" t="s">
        <v>3114</v>
      </c>
      <c r="AQ221">
        <f>(Table2[[#This Row],[Sharpe Ratio]]-AVERAGE(Table2[Sharpe Ratio]))/_xlfn.STDEV.P(Table2[Sharpe Ratio])</f>
        <v>-0.70179615496659375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2.2931639481688886</v>
      </c>
      <c r="AS221">
        <f>_xlfn.RANK.AVG(Table2[[#This Row],[1Y Return vs Nifty Z-Score]],Table2[1Y Return vs Nifty Z-Score])</f>
        <v>80</v>
      </c>
      <c r="AT221">
        <f>_xlfn.RANK.AVG(Table2[[#This Row],[6M Return vs Nifty Z-Score]],Table2[6M Return vs Nifty Z-Score])</f>
        <v>133</v>
      </c>
      <c r="AU221">
        <f>_xlfn.RANK.AVG(Table2[[#This Row],[Sharpe Ratio Z-Score]],Table2[Sharpe Ratio Z-Score])</f>
        <v>545.5</v>
      </c>
      <c r="AV221">
        <f>(Table2[[#This Row],[Rank 1Y]]+Table2[[#This Row],[Rank 6M]]+Table2[[#This Row],[Rank Sharpe]])/3</f>
        <v>252.83333333333334</v>
      </c>
    </row>
    <row r="222" spans="1:48" x14ac:dyDescent="0.3">
      <c r="A222" t="s">
        <v>1344</v>
      </c>
      <c r="B222" t="s">
        <v>1345</v>
      </c>
      <c r="C222" t="s">
        <v>3081</v>
      </c>
      <c r="D222" t="s">
        <v>95</v>
      </c>
      <c r="E222">
        <v>8036.5011231999997</v>
      </c>
      <c r="F222">
        <v>1034</v>
      </c>
      <c r="G222">
        <v>139.84166577319701</v>
      </c>
      <c r="H222">
        <f>(Table2[[#This Row],[1Y Return vs Nifty]]-AVERAGE(Table2[1Y Return vs Nifty]))/_xlfn.STDEV.P(Table2[1Y Return vs Nifty])</f>
        <v>1.6045698588982571</v>
      </c>
      <c r="I222">
        <v>-6.1057221073576002</v>
      </c>
      <c r="J222">
        <f>(Table2[[#This Row],[1M Return vs Nifty]]-AVERAGE(Table2[1M Return vs Nifty]))/_xlfn.STDEV.P(Table2[1M Return vs Nifty])</f>
        <v>-0.55658738131778973</v>
      </c>
      <c r="K222">
        <v>20.171881611462101</v>
      </c>
      <c r="L222">
        <f>(Table2[[#This Row],[6M Return vs Nifty]]-AVERAGE(Table2[6M Return vs Nifty]))/_xlfn.STDEV.P(Table2[6M Return vs Nifty])</f>
        <v>0.55883563444855422</v>
      </c>
      <c r="M222">
        <v>7.1107574065800598</v>
      </c>
      <c r="N222">
        <f>(Table2[[#This Row],[1W Return vs Nifty]]-AVERAGE(Table2[1W Return vs Nifty]))/_xlfn.STDEV.P(Table2[1W Return vs Nifty])</f>
        <v>1.4979349733296239</v>
      </c>
      <c r="O222">
        <v>991.39</v>
      </c>
      <c r="P222">
        <v>976.66646874670096</v>
      </c>
      <c r="Q222">
        <v>816.29733668155302</v>
      </c>
      <c r="R222">
        <v>72.5365670494119</v>
      </c>
      <c r="S222" s="1">
        <f>(Table2[[#This Row],[Close Price]]-Table2[[#This Row],[20D EMA]])/Table2[[#This Row],[20D EMA]]</f>
        <v>4.2980058301980061E-2</v>
      </c>
      <c r="T222" s="1">
        <f>(Table2[[#This Row],[Close Price]]-Table2[[#This Row],[50D EMA]])/Table2[[#This Row],[50D EMA]]</f>
        <v>5.8703286216912738E-2</v>
      </c>
      <c r="U222" s="1">
        <f>(Table2[[#This Row],[Close Price]]-Table2[[#This Row],[200D EMA]])/Table2[[#This Row],[200D EMA]]</f>
        <v>0.26669530027313476</v>
      </c>
      <c r="V222">
        <v>0.91926216761177504</v>
      </c>
      <c r="W222">
        <v>1036.75</v>
      </c>
      <c r="X222">
        <v>1054</v>
      </c>
      <c r="Y222">
        <v>955</v>
      </c>
      <c r="Z222">
        <v>1057.5999999999999</v>
      </c>
      <c r="AA222">
        <v>955</v>
      </c>
      <c r="AB222">
        <v>1057.5999999999999</v>
      </c>
      <c r="AC222" s="1">
        <f>(Table2[[#This Row],[Close Price]]/Table2[[#This Row],[Day Low]])-1</f>
        <v>-2.6525198938992522E-3</v>
      </c>
      <c r="AD222" s="1">
        <f>(Table2[[#This Row],[Day High]]/Table2[[#This Row],[Close Price]])-1</f>
        <v>1.934235976789167E-2</v>
      </c>
      <c r="AE222" s="1">
        <f>(Table2[[#This Row],[Close Price]]/Table2[[#This Row],[Current Week Low]])-1</f>
        <v>8.2722513089005245E-2</v>
      </c>
      <c r="AF222" s="1">
        <f>(Table2[[#This Row],[Current Week High]]/Table2[[#This Row],[Close Price]])-1</f>
        <v>2.2823984526112007E-2</v>
      </c>
      <c r="AG222" s="1">
        <f>(Table2[[#This Row],[Close Price]]/Table2[[#This Row],[Current Month Low]])-1</f>
        <v>8.2722513089005245E-2</v>
      </c>
      <c r="AH222" s="1">
        <f>(Table2[[#This Row],[Current Month High]]/Table2[[#This Row],[Close Price]])-1</f>
        <v>2.2823984526112007E-2</v>
      </c>
      <c r="AI222">
        <v>13.829787234042501</v>
      </c>
      <c r="AJ222">
        <v>172.105263157894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0.05</v>
      </c>
      <c r="AM222" t="s">
        <v>3114</v>
      </c>
      <c r="AN222">
        <v>4.47</v>
      </c>
      <c r="AO222" t="s">
        <v>3114</v>
      </c>
      <c r="AQ222">
        <f>(Table2[[#This Row],[Sharpe Ratio]]-AVERAGE(Table2[Sharpe Ratio]))/_xlfn.STDEV.P(Table2[Sharpe Ratio])</f>
        <v>-0.70179615496659375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2.4029569303920519</v>
      </c>
      <c r="AS222">
        <f>_xlfn.RANK.AVG(Table2[[#This Row],[1Y Return vs Nifty Z-Score]],Table2[1Y Return vs Nifty Z-Score])</f>
        <v>51</v>
      </c>
      <c r="AT222">
        <f>_xlfn.RANK.AVG(Table2[[#This Row],[6M Return vs Nifty Z-Score]],Table2[6M Return vs Nifty Z-Score])</f>
        <v>164</v>
      </c>
      <c r="AU222">
        <f>_xlfn.RANK.AVG(Table2[[#This Row],[Sharpe Ratio Z-Score]],Table2[Sharpe Ratio Z-Score])</f>
        <v>545.5</v>
      </c>
      <c r="AV222">
        <f>(Table2[[#This Row],[Rank 1Y]]+Table2[[#This Row],[Rank 6M]]+Table2[[#This Row],[Rank Sharpe]])/3</f>
        <v>253.5</v>
      </c>
    </row>
    <row r="223" spans="1:48" x14ac:dyDescent="0.3">
      <c r="A223" t="s">
        <v>449</v>
      </c>
      <c r="B223" t="s">
        <v>450</v>
      </c>
      <c r="C223" t="s">
        <v>3073</v>
      </c>
      <c r="D223" t="s">
        <v>51</v>
      </c>
      <c r="E223">
        <v>48681.364960409999</v>
      </c>
      <c r="F223">
        <v>2873.65</v>
      </c>
      <c r="G223">
        <v>81.9362685421073</v>
      </c>
      <c r="H223">
        <f>(Table2[[#This Row],[1Y Return vs Nifty]]-AVERAGE(Table2[1Y Return vs Nifty]))/_xlfn.STDEV.P(Table2[1Y Return vs Nifty])</f>
        <v>0.72321615879344425</v>
      </c>
      <c r="I223">
        <v>12.2178763790464</v>
      </c>
      <c r="J223">
        <f>(Table2[[#This Row],[1M Return vs Nifty]]-AVERAGE(Table2[1M Return vs Nifty]))/_xlfn.STDEV.P(Table2[1M Return vs Nifty])</f>
        <v>1.2235260666667866</v>
      </c>
      <c r="K223">
        <v>7.6602334085775201</v>
      </c>
      <c r="L223">
        <f>(Table2[[#This Row],[6M Return vs Nifty]]-AVERAGE(Table2[6M Return vs Nifty]))/_xlfn.STDEV.P(Table2[6M Return vs Nifty])</f>
        <v>0.11838536407984743</v>
      </c>
      <c r="M223">
        <v>7.1352039932930298</v>
      </c>
      <c r="N223">
        <f>(Table2[[#This Row],[1W Return vs Nifty]]-AVERAGE(Table2[1W Return vs Nifty]))/_xlfn.STDEV.P(Table2[1W Return vs Nifty])</f>
        <v>1.502921439959457</v>
      </c>
      <c r="O223">
        <v>2716.69</v>
      </c>
      <c r="P223">
        <v>2590.5087859387299</v>
      </c>
      <c r="Q223">
        <v>2182.1007754626398</v>
      </c>
      <c r="R223">
        <v>74.783203324583695</v>
      </c>
      <c r="S223" s="1">
        <f>(Table2[[#This Row],[Close Price]]-Table2[[#This Row],[20D EMA]])/Table2[[#This Row],[20D EMA]]</f>
        <v>5.7776190879342153E-2</v>
      </c>
      <c r="T223" s="1">
        <f>(Table2[[#This Row],[Close Price]]-Table2[[#This Row],[50D EMA]])/Table2[[#This Row],[50D EMA]]</f>
        <v>0.10929946101636843</v>
      </c>
      <c r="U223" s="1">
        <f>(Table2[[#This Row],[Close Price]]-Table2[[#This Row],[200D EMA]])/Table2[[#This Row],[200D EMA]]</f>
        <v>0.31691901323427235</v>
      </c>
      <c r="V223">
        <v>0.74910576918831095</v>
      </c>
      <c r="W223">
        <v>2881.3</v>
      </c>
      <c r="X223">
        <v>2929</v>
      </c>
      <c r="Y223">
        <v>2728</v>
      </c>
      <c r="Z223">
        <v>2940</v>
      </c>
      <c r="AA223">
        <v>2702.1</v>
      </c>
      <c r="AB223">
        <v>2940</v>
      </c>
      <c r="AC223" s="1">
        <f>(Table2[[#This Row],[Close Price]]/Table2[[#This Row],[Day Low]])-1</f>
        <v>-2.655051539235842E-3</v>
      </c>
      <c r="AD223" s="1">
        <f>(Table2[[#This Row],[Day High]]/Table2[[#This Row],[Close Price]])-1</f>
        <v>1.9261218311206862E-2</v>
      </c>
      <c r="AE223" s="1">
        <f>(Table2[[#This Row],[Close Price]]/Table2[[#This Row],[Current Week Low]])-1</f>
        <v>5.3390762463343178E-2</v>
      </c>
      <c r="AF223" s="1">
        <f>(Table2[[#This Row],[Current Week High]]/Table2[[#This Row],[Close Price]])-1</f>
        <v>2.3089102709098253E-2</v>
      </c>
      <c r="AG223" s="1">
        <f>(Table2[[#This Row],[Close Price]]/Table2[[#This Row],[Current Month Low]])-1</f>
        <v>6.3487657747677728E-2</v>
      </c>
      <c r="AH223" s="1">
        <f>(Table2[[#This Row],[Current Month High]]/Table2[[#This Row],[Close Price]])-1</f>
        <v>2.3089102709098253E-2</v>
      </c>
      <c r="AI223">
        <v>2.3089102709098199</v>
      </c>
      <c r="AJ223">
        <v>107.47626439478699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0.06</v>
      </c>
      <c r="AM223" t="s">
        <v>3114</v>
      </c>
      <c r="AN223">
        <v>6.84</v>
      </c>
      <c r="AO223" t="s">
        <v>3114</v>
      </c>
      <c r="AP223">
        <v>5.7595944832911999E-2</v>
      </c>
      <c r="AQ223">
        <f>(Table2[[#This Row],[Sharpe Ratio]]-AVERAGE(Table2[Sharpe Ratio]))/_xlfn.STDEV.P(Table2[Sharpe Ratio])</f>
        <v>-3.0230546439153849E-2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3.5378184830603816</v>
      </c>
      <c r="AS223">
        <f>_xlfn.RANK.AVG(Table2[[#This Row],[1Y Return vs Nifty Z-Score]],Table2[1Y Return vs Nifty Z-Score])</f>
        <v>124</v>
      </c>
      <c r="AT223">
        <f>_xlfn.RANK.AVG(Table2[[#This Row],[6M Return vs Nifty Z-Score]],Table2[6M Return vs Nifty Z-Score])</f>
        <v>286</v>
      </c>
      <c r="AU223">
        <f>_xlfn.RANK.AVG(Table2[[#This Row],[Sharpe Ratio Z-Score]],Table2[Sharpe Ratio Z-Score])</f>
        <v>352</v>
      </c>
      <c r="AV223">
        <f>(Table2[[#This Row],[Rank 1Y]]+Table2[[#This Row],[Rank 6M]]+Table2[[#This Row],[Rank Sharpe]])/3</f>
        <v>254</v>
      </c>
    </row>
    <row r="224" spans="1:48" x14ac:dyDescent="0.3">
      <c r="A224" t="s">
        <v>1017</v>
      </c>
      <c r="B224" t="s">
        <v>1018</v>
      </c>
      <c r="C224" t="s">
        <v>3080</v>
      </c>
      <c r="D224" t="s">
        <v>260</v>
      </c>
      <c r="E224">
        <v>12899.31616</v>
      </c>
      <c r="F224">
        <v>4086.2</v>
      </c>
      <c r="G224">
        <v>5.8032714391048996</v>
      </c>
      <c r="H224">
        <f>(Table2[[#This Row],[1Y Return vs Nifty]]-AVERAGE(Table2[1Y Return vs Nifty]))/_xlfn.STDEV.P(Table2[1Y Return vs Nifty])</f>
        <v>-0.43557217364845391</v>
      </c>
      <c r="I224">
        <v>-10.387171236485001</v>
      </c>
      <c r="J224">
        <f>(Table2[[#This Row],[1M Return vs Nifty]]-AVERAGE(Table2[1M Return vs Nifty]))/_xlfn.STDEV.P(Table2[1M Return vs Nifty])</f>
        <v>-0.97252452255544675</v>
      </c>
      <c r="K224">
        <v>10.8605856315928</v>
      </c>
      <c r="L224">
        <f>(Table2[[#This Row],[6M Return vs Nifty]]-AVERAGE(Table2[6M Return vs Nifty]))/_xlfn.STDEV.P(Table2[6M Return vs Nifty])</f>
        <v>0.23104805879797313</v>
      </c>
      <c r="M224">
        <v>-4.9263818913389104</v>
      </c>
      <c r="N224">
        <f>(Table2[[#This Row],[1W Return vs Nifty]]-AVERAGE(Table2[1W Return vs Nifty]))/_xlfn.STDEV.P(Table2[1W Return vs Nifty])</f>
        <v>-0.95732776467383995</v>
      </c>
      <c r="O224">
        <v>4258.8599999999997</v>
      </c>
      <c r="P224">
        <v>4322.4414840173704</v>
      </c>
      <c r="Q224">
        <v>3818.2920949306499</v>
      </c>
      <c r="R224">
        <v>36.9196867246987</v>
      </c>
      <c r="S224" s="1">
        <f>(Table2[[#This Row],[Close Price]]-Table2[[#This Row],[20D EMA]])/Table2[[#This Row],[20D EMA]]</f>
        <v>-4.0541365529742669E-2</v>
      </c>
      <c r="T224" s="1">
        <f>(Table2[[#This Row],[Close Price]]-Table2[[#This Row],[50D EMA]])/Table2[[#This Row],[50D EMA]]</f>
        <v>-5.4654640182150632E-2</v>
      </c>
      <c r="U224" s="1">
        <f>(Table2[[#This Row],[Close Price]]-Table2[[#This Row],[200D EMA]])/Table2[[#This Row],[200D EMA]]</f>
        <v>7.0164329603027875E-2</v>
      </c>
      <c r="V224">
        <v>1.12019779854413</v>
      </c>
      <c r="W224">
        <v>4072.65</v>
      </c>
      <c r="X224">
        <v>4149.45</v>
      </c>
      <c r="Y224">
        <v>3903.05</v>
      </c>
      <c r="Z224">
        <v>4254.8999999999996</v>
      </c>
      <c r="AA224">
        <v>3903.05</v>
      </c>
      <c r="AB224">
        <v>4449</v>
      </c>
      <c r="AC224" s="1">
        <f>(Table2[[#This Row],[Close Price]]/Table2[[#This Row],[Day Low]])-1</f>
        <v>3.327072053822322E-3</v>
      </c>
      <c r="AD224" s="1">
        <f>(Table2[[#This Row],[Day High]]/Table2[[#This Row],[Close Price]])-1</f>
        <v>1.5478929078361237E-2</v>
      </c>
      <c r="AE224" s="1">
        <f>(Table2[[#This Row],[Close Price]]/Table2[[#This Row],[Current Week Low]])-1</f>
        <v>4.6924840829607462E-2</v>
      </c>
      <c r="AF224" s="1">
        <f>(Table2[[#This Row],[Current Week High]]/Table2[[#This Row],[Close Price]])-1</f>
        <v>4.1285301747344683E-2</v>
      </c>
      <c r="AG224" s="1">
        <f>(Table2[[#This Row],[Close Price]]/Table2[[#This Row],[Current Month Low]])-1</f>
        <v>4.6924840829607462E-2</v>
      </c>
      <c r="AH224" s="1">
        <f>(Table2[[#This Row],[Current Month High]]/Table2[[#This Row],[Close Price]])-1</f>
        <v>8.8786647741177616E-2</v>
      </c>
      <c r="AI224">
        <v>22.363075718271201</v>
      </c>
      <c r="AJ224">
        <v>48.0507246376811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-0.18</v>
      </c>
      <c r="AM224" t="s">
        <v>3113</v>
      </c>
      <c r="AN224">
        <v>-5.45</v>
      </c>
      <c r="AO224" t="s">
        <v>3113</v>
      </c>
      <c r="AP224">
        <v>0.17864990386194701</v>
      </c>
      <c r="AQ224">
        <f>(Table2[[#This Row],[Sharpe Ratio]]-AVERAGE(Table2[Sharpe Ratio]))/_xlfn.STDEV.P(Table2[Sharpe Ratio])</f>
        <v>1.3812520830381729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442</v>
      </c>
      <c r="AT224">
        <f>_xlfn.RANK.AVG(Table2[[#This Row],[6M Return vs Nifty Z-Score]],Table2[6M Return vs Nifty Z-Score])</f>
        <v>256</v>
      </c>
      <c r="AU224">
        <f>_xlfn.RANK.AVG(Table2[[#This Row],[Sharpe Ratio Z-Score]],Table2[Sharpe Ratio Z-Score])</f>
        <v>66</v>
      </c>
      <c r="AV224">
        <f>(Table2[[#This Row],[Rank 1Y]]+Table2[[#This Row],[Rank 6M]]+Table2[[#This Row],[Rank Sharpe]])/3</f>
        <v>254.66666666666666</v>
      </c>
    </row>
    <row r="225" spans="1:48" x14ac:dyDescent="0.3">
      <c r="A225" t="s">
        <v>363</v>
      </c>
      <c r="B225" t="s">
        <v>364</v>
      </c>
      <c r="C225" t="s">
        <v>3077</v>
      </c>
      <c r="D225" t="s">
        <v>75</v>
      </c>
      <c r="E225">
        <v>65348.346771694902</v>
      </c>
      <c r="F225">
        <v>316.55</v>
      </c>
      <c r="G225">
        <v>78.010479069509998</v>
      </c>
      <c r="H225">
        <f>(Table2[[#This Row],[1Y Return vs Nifty]]-AVERAGE(Table2[1Y Return vs Nifty]))/_xlfn.STDEV.P(Table2[1Y Return vs Nifty])</f>
        <v>0.66346336815636608</v>
      </c>
      <c r="I225">
        <v>-8.8708903434917197</v>
      </c>
      <c r="J225">
        <f>(Table2[[#This Row],[1M Return vs Nifty]]-AVERAGE(Table2[1M Return vs Nifty]))/_xlfn.STDEV.P(Table2[1M Return vs Nifty])</f>
        <v>-0.8252198318014905</v>
      </c>
      <c r="K225">
        <v>38.516565212992802</v>
      </c>
      <c r="L225">
        <f>(Table2[[#This Row],[6M Return vs Nifty]]-AVERAGE(Table2[6M Return vs Nifty]))/_xlfn.STDEV.P(Table2[6M Return vs Nifty])</f>
        <v>1.2046275174284269</v>
      </c>
      <c r="M225">
        <v>-2.1619840357739601</v>
      </c>
      <c r="N225">
        <f>(Table2[[#This Row],[1W Return vs Nifty]]-AVERAGE(Table2[1W Return vs Nifty]))/_xlfn.STDEV.P(Table2[1W Return vs Nifty])</f>
        <v>-0.393462640261869</v>
      </c>
      <c r="O225">
        <v>327.76</v>
      </c>
      <c r="P225">
        <v>316.649528703236</v>
      </c>
      <c r="Q225">
        <v>251.452378015367</v>
      </c>
      <c r="R225">
        <v>37.573500974535598</v>
      </c>
      <c r="S225" s="1">
        <f>(Table2[[#This Row],[Close Price]]-Table2[[#This Row],[20D EMA]])/Table2[[#This Row],[20D EMA]]</f>
        <v>-3.4201855015865208E-2</v>
      </c>
      <c r="T225" s="1">
        <f>(Table2[[#This Row],[Close Price]]-Table2[[#This Row],[50D EMA]])/Table2[[#This Row],[50D EMA]]</f>
        <v>-3.1431817897719988E-4</v>
      </c>
      <c r="U225" s="1">
        <f>(Table2[[#This Row],[Close Price]]-Table2[[#This Row],[200D EMA]])/Table2[[#This Row],[200D EMA]]</f>
        <v>0.25888648378841222</v>
      </c>
      <c r="V225">
        <v>0.42131672498311801</v>
      </c>
      <c r="W225">
        <v>318.60000000000002</v>
      </c>
      <c r="X225">
        <v>322.8</v>
      </c>
      <c r="Y225">
        <v>310</v>
      </c>
      <c r="Z225">
        <v>325.8</v>
      </c>
      <c r="AA225">
        <v>310</v>
      </c>
      <c r="AB225">
        <v>342</v>
      </c>
      <c r="AC225" s="1">
        <f>(Table2[[#This Row],[Close Price]]/Table2[[#This Row],[Day Low]])-1</f>
        <v>-6.434400502197124E-3</v>
      </c>
      <c r="AD225" s="1">
        <f>(Table2[[#This Row],[Day High]]/Table2[[#This Row],[Close Price]])-1</f>
        <v>1.9744116253356481E-2</v>
      </c>
      <c r="AE225" s="1">
        <f>(Table2[[#This Row],[Close Price]]/Table2[[#This Row],[Current Week Low]])-1</f>
        <v>2.1129032258064617E-2</v>
      </c>
      <c r="AF225" s="1">
        <f>(Table2[[#This Row],[Current Week High]]/Table2[[#This Row],[Close Price]])-1</f>
        <v>2.9221292054967707E-2</v>
      </c>
      <c r="AG225" s="1">
        <f>(Table2[[#This Row],[Close Price]]/Table2[[#This Row],[Current Month Low]])-1</f>
        <v>2.1129032258064617E-2</v>
      </c>
      <c r="AH225" s="1">
        <f>(Table2[[#This Row],[Current Month High]]/Table2[[#This Row],[Close Price]])-1</f>
        <v>8.0398041383667573E-2</v>
      </c>
      <c r="AI225">
        <v>14.0262201863844</v>
      </c>
      <c r="AJ225">
        <v>122.60900140646901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0.09</v>
      </c>
      <c r="AM225" t="s">
        <v>3114</v>
      </c>
      <c r="AN225">
        <v>-2.97</v>
      </c>
      <c r="AO225" t="s">
        <v>3113</v>
      </c>
      <c r="AQ225">
        <f>(Table2[[#This Row],[Sharpe Ratio]]-AVERAGE(Table2[Sharpe Ratio]))/_xlfn.STDEV.P(Table2[Sharpe Ratio])</f>
        <v>-0.70179615496659375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-5.2387741445160285E-2</v>
      </c>
      <c r="AS225">
        <f>_xlfn.RANK.AVG(Table2[[#This Row],[1Y Return vs Nifty Z-Score]],Table2[1Y Return vs Nifty Z-Score])</f>
        <v>135</v>
      </c>
      <c r="AT225">
        <f>_xlfn.RANK.AVG(Table2[[#This Row],[6M Return vs Nifty Z-Score]],Table2[6M Return vs Nifty Z-Score])</f>
        <v>84</v>
      </c>
      <c r="AU225">
        <f>_xlfn.RANK.AVG(Table2[[#This Row],[Sharpe Ratio Z-Score]],Table2[Sharpe Ratio Z-Score])</f>
        <v>545.5</v>
      </c>
      <c r="AV225">
        <f>(Table2[[#This Row],[Rank 1Y]]+Table2[[#This Row],[Rank 6M]]+Table2[[#This Row],[Rank Sharpe]])/3</f>
        <v>254.83333333333334</v>
      </c>
    </row>
    <row r="226" spans="1:48" x14ac:dyDescent="0.3">
      <c r="A226" t="s">
        <v>273</v>
      </c>
      <c r="B226" t="s">
        <v>274</v>
      </c>
      <c r="C226" t="s">
        <v>3074</v>
      </c>
      <c r="D226" t="s">
        <v>101</v>
      </c>
      <c r="E226">
        <v>99224.85380379</v>
      </c>
      <c r="F226">
        <v>98.78</v>
      </c>
      <c r="G226">
        <v>77.135921209888494</v>
      </c>
      <c r="H226">
        <f>(Table2[[#This Row],[1Y Return vs Nifty]]-AVERAGE(Table2[1Y Return vs Nifty]))/_xlfn.STDEV.P(Table2[1Y Return vs Nifty])</f>
        <v>0.65015209075579738</v>
      </c>
      <c r="I226">
        <v>-3.50044886412745</v>
      </c>
      <c r="J226">
        <f>(Table2[[#This Row],[1M Return vs Nifty]]-AVERAGE(Table2[1M Return vs Nifty]))/_xlfn.STDEV.P(Table2[1M Return vs Nifty])</f>
        <v>-0.30348851870139293</v>
      </c>
      <c r="K226">
        <v>-13.7261954558779</v>
      </c>
      <c r="L226">
        <f>(Table2[[#This Row],[6M Return vs Nifty]]-AVERAGE(Table2[6M Return vs Nifty]))/_xlfn.STDEV.P(Table2[6M Return vs Nifty])</f>
        <v>-0.63448573833804056</v>
      </c>
      <c r="M226">
        <v>-1.81732831334748</v>
      </c>
      <c r="N226">
        <f>(Table2[[#This Row],[1W Return vs Nifty]]-AVERAGE(Table2[1W Return vs Nifty]))/_xlfn.STDEV.P(Table2[1W Return vs Nifty])</f>
        <v>-0.32316185435506312</v>
      </c>
      <c r="O226">
        <v>103.11</v>
      </c>
      <c r="P226">
        <v>102.44287728333499</v>
      </c>
      <c r="Q226">
        <v>86.908389053654304</v>
      </c>
      <c r="R226">
        <v>34.314368690600098</v>
      </c>
      <c r="S226" s="1">
        <f>(Table2[[#This Row],[Close Price]]-Table2[[#This Row],[20D EMA]])/Table2[[#This Row],[20D EMA]]</f>
        <v>-4.1993987004170286E-2</v>
      </c>
      <c r="T226" s="1">
        <f>(Table2[[#This Row],[Close Price]]-Table2[[#This Row],[50D EMA]])/Table2[[#This Row],[50D EMA]]</f>
        <v>-3.5755314380757394E-2</v>
      </c>
      <c r="U226" s="1">
        <f>(Table2[[#This Row],[Close Price]]-Table2[[#This Row],[200D EMA]])/Table2[[#This Row],[200D EMA]]</f>
        <v>0.13659913704091978</v>
      </c>
      <c r="V226">
        <v>0.44413465309085798</v>
      </c>
      <c r="W226">
        <v>98.2</v>
      </c>
      <c r="X226">
        <v>99.8</v>
      </c>
      <c r="Y226">
        <v>97.42</v>
      </c>
      <c r="Z226">
        <v>101.6</v>
      </c>
      <c r="AA226">
        <v>97.42</v>
      </c>
      <c r="AB226">
        <v>106.3</v>
      </c>
      <c r="AC226" s="1">
        <f>(Table2[[#This Row],[Close Price]]/Table2[[#This Row],[Day Low]])-1</f>
        <v>5.9063136456212195E-3</v>
      </c>
      <c r="AD226" s="1">
        <f>(Table2[[#This Row],[Day High]]/Table2[[#This Row],[Close Price]])-1</f>
        <v>1.0325976918404534E-2</v>
      </c>
      <c r="AE226" s="1">
        <f>(Table2[[#This Row],[Close Price]]/Table2[[#This Row],[Current Week Low]])-1</f>
        <v>1.3960172449189123E-2</v>
      </c>
      <c r="AF226" s="1">
        <f>(Table2[[#This Row],[Current Week High]]/Table2[[#This Row],[Close Price]])-1</f>
        <v>2.8548289127353632E-2</v>
      </c>
      <c r="AG226" s="1">
        <f>(Table2[[#This Row],[Close Price]]/Table2[[#This Row],[Current Month Low]])-1</f>
        <v>1.3960172449189123E-2</v>
      </c>
      <c r="AH226" s="1">
        <f>(Table2[[#This Row],[Current Month High]]/Table2[[#This Row],[Close Price]])-1</f>
        <v>7.6128771006276574E-2</v>
      </c>
      <c r="AI226">
        <v>19.862320307754601</v>
      </c>
      <c r="AJ226">
        <v>104.09090909090899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-0.08</v>
      </c>
      <c r="AM226" t="s">
        <v>3113</v>
      </c>
      <c r="AN226">
        <v>-4.79</v>
      </c>
      <c r="AO226" t="s">
        <v>3113</v>
      </c>
      <c r="AP226">
        <v>0.156610751641692</v>
      </c>
      <c r="AQ226">
        <f>(Table2[[#This Row],[Sharpe Ratio]]-AVERAGE(Table2[Sharpe Ratio]))/_xlfn.STDEV.P(Table2[Sharpe Ratio])</f>
        <v>1.1242767575154833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0.51329273687678412</v>
      </c>
      <c r="AS226">
        <f>_xlfn.RANK.AVG(Table2[[#This Row],[1Y Return vs Nifty Z-Score]],Table2[1Y Return vs Nifty Z-Score])</f>
        <v>138</v>
      </c>
      <c r="AT226">
        <f>_xlfn.RANK.AVG(Table2[[#This Row],[6M Return vs Nifty Z-Score]],Table2[6M Return vs Nifty Z-Score])</f>
        <v>537</v>
      </c>
      <c r="AU226">
        <f>_xlfn.RANK.AVG(Table2[[#This Row],[Sharpe Ratio Z-Score]],Table2[Sharpe Ratio Z-Score])</f>
        <v>94</v>
      </c>
      <c r="AV226">
        <f>(Table2[[#This Row],[Rank 1Y]]+Table2[[#This Row],[Rank 6M]]+Table2[[#This Row],[Rank Sharpe]])/3</f>
        <v>256.33333333333331</v>
      </c>
    </row>
    <row r="227" spans="1:48" x14ac:dyDescent="0.3">
      <c r="A227" t="s">
        <v>1602</v>
      </c>
      <c r="B227" t="s">
        <v>1603</v>
      </c>
      <c r="C227" t="s">
        <v>3081</v>
      </c>
      <c r="D227" t="s">
        <v>349</v>
      </c>
      <c r="E227">
        <v>5445.5183386799999</v>
      </c>
      <c r="F227">
        <v>2002.7</v>
      </c>
      <c r="G227">
        <v>89.631520707171006</v>
      </c>
      <c r="H227">
        <f>(Table2[[#This Row],[1Y Return vs Nifty]]-AVERAGE(Table2[1Y Return vs Nifty]))/_xlfn.STDEV.P(Table2[1Y Return vs Nifty])</f>
        <v>0.84034235588785</v>
      </c>
      <c r="I227">
        <v>-3.4504768980731501E-2</v>
      </c>
      <c r="J227">
        <f>(Table2[[#This Row],[1M Return vs Nifty]]-AVERAGE(Table2[1M Return vs Nifty]))/_xlfn.STDEV.P(Table2[1M Return vs Nifty])</f>
        <v>3.322338307441508E-2</v>
      </c>
      <c r="K227">
        <v>59.128226185260999</v>
      </c>
      <c r="L227">
        <f>(Table2[[#This Row],[6M Return vs Nifty]]-AVERAGE(Table2[6M Return vs Nifty]))/_xlfn.STDEV.P(Table2[6M Return vs Nifty])</f>
        <v>1.9302242973866905</v>
      </c>
      <c r="M227">
        <v>-1.8840479508049399</v>
      </c>
      <c r="N227">
        <f>(Table2[[#This Row],[1W Return vs Nifty]]-AVERAGE(Table2[1W Return vs Nifty]))/_xlfn.STDEV.P(Table2[1W Return vs Nifty])</f>
        <v>-0.33677092173295098</v>
      </c>
      <c r="O227">
        <v>1984.52</v>
      </c>
      <c r="P227">
        <v>1872.21713452011</v>
      </c>
      <c r="Q227">
        <v>1477.78061857172</v>
      </c>
      <c r="R227">
        <v>52.403697521860899</v>
      </c>
      <c r="S227" s="1">
        <f>(Table2[[#This Row],[Close Price]]-Table2[[#This Row],[20D EMA]])/Table2[[#This Row],[20D EMA]]</f>
        <v>9.1609054078568442E-3</v>
      </c>
      <c r="T227" s="1">
        <f>(Table2[[#This Row],[Close Price]]-Table2[[#This Row],[50D EMA]])/Table2[[#This Row],[50D EMA]]</f>
        <v>6.9694301517722004E-2</v>
      </c>
      <c r="U227" s="1">
        <f>(Table2[[#This Row],[Close Price]]-Table2[[#This Row],[200D EMA]])/Table2[[#This Row],[200D EMA]]</f>
        <v>0.35520792114300193</v>
      </c>
      <c r="V227">
        <v>0.843981160926638</v>
      </c>
      <c r="W227">
        <v>1987.7</v>
      </c>
      <c r="X227">
        <v>2030</v>
      </c>
      <c r="Y227">
        <v>1802.4</v>
      </c>
      <c r="Z227">
        <v>2056.9</v>
      </c>
      <c r="AA227">
        <v>1802.4</v>
      </c>
      <c r="AB227">
        <v>2065</v>
      </c>
      <c r="AC227" s="1">
        <f>(Table2[[#This Row],[Close Price]]/Table2[[#This Row],[Day Low]])-1</f>
        <v>7.5464104241083074E-3</v>
      </c>
      <c r="AD227" s="1">
        <f>(Table2[[#This Row],[Day High]]/Table2[[#This Row],[Close Price]])-1</f>
        <v>1.3631597343586099E-2</v>
      </c>
      <c r="AE227" s="1">
        <f>(Table2[[#This Row],[Close Price]]/Table2[[#This Row],[Current Week Low]])-1</f>
        <v>0.11112960497114965</v>
      </c>
      <c r="AF227" s="1">
        <f>(Table2[[#This Row],[Current Week High]]/Table2[[#This Row],[Close Price]])-1</f>
        <v>2.7063464323163755E-2</v>
      </c>
      <c r="AG227" s="1">
        <f>(Table2[[#This Row],[Close Price]]/Table2[[#This Row],[Current Month Low]])-1</f>
        <v>0.11112960497114965</v>
      </c>
      <c r="AH227" s="1">
        <f>(Table2[[#This Row],[Current Month High]]/Table2[[#This Row],[Close Price]])-1</f>
        <v>3.1108004194337679E-2</v>
      </c>
      <c r="AI227">
        <v>13.299545613421801</v>
      </c>
      <c r="AJ227">
        <v>113.507462686567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0.46</v>
      </c>
      <c r="AM227" t="s">
        <v>3114</v>
      </c>
      <c r="AN227">
        <v>-2.67</v>
      </c>
      <c r="AO227" t="s">
        <v>3113</v>
      </c>
      <c r="AP227">
        <v>-2.8928090995718001E-2</v>
      </c>
      <c r="AQ227">
        <f>(Table2[[#This Row],[Sharpe Ratio]]-AVERAGE(Table2[Sharpe Ratio]))/_xlfn.STDEV.P(Table2[Sharpe Ratio])</f>
        <v>-1.0390961348425258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1.4279229797734789</v>
      </c>
      <c r="AS227">
        <f>_xlfn.RANK.AVG(Table2[[#This Row],[1Y Return vs Nifty Z-Score]],Table2[1Y Return vs Nifty Z-Score])</f>
        <v>112</v>
      </c>
      <c r="AT227">
        <f>_xlfn.RANK.AVG(Table2[[#This Row],[6M Return vs Nifty Z-Score]],Table2[6M Return vs Nifty Z-Score])</f>
        <v>39</v>
      </c>
      <c r="AU227">
        <f>_xlfn.RANK.AVG(Table2[[#This Row],[Sharpe Ratio Z-Score]],Table2[Sharpe Ratio Z-Score])</f>
        <v>618</v>
      </c>
      <c r="AV227">
        <f>(Table2[[#This Row],[Rank 1Y]]+Table2[[#This Row],[Rank 6M]]+Table2[[#This Row],[Rank Sharpe]])/3</f>
        <v>256.33333333333331</v>
      </c>
    </row>
    <row r="228" spans="1:48" x14ac:dyDescent="0.3">
      <c r="A228" t="s">
        <v>154</v>
      </c>
      <c r="B228" t="s">
        <v>155</v>
      </c>
      <c r="C228" t="s">
        <v>3076</v>
      </c>
      <c r="D228" t="s">
        <v>156</v>
      </c>
      <c r="E228">
        <v>164857.64106187999</v>
      </c>
      <c r="F228">
        <v>422.3</v>
      </c>
      <c r="G228">
        <v>56.858291422652698</v>
      </c>
      <c r="H228">
        <f>(Table2[[#This Row],[1Y Return vs Nifty]]-AVERAGE(Table2[1Y Return vs Nifty]))/_xlfn.STDEV.P(Table2[1Y Return vs Nifty])</f>
        <v>0.34151481518348864</v>
      </c>
      <c r="I228">
        <v>-8.3878862676425108</v>
      </c>
      <c r="J228">
        <f>(Table2[[#This Row],[1M Return vs Nifty]]-AVERAGE(Table2[1M Return vs Nifty]))/_xlfn.STDEV.P(Table2[1M Return vs Nifty])</f>
        <v>-0.77829662228625762</v>
      </c>
      <c r="K228">
        <v>40.532932697202597</v>
      </c>
      <c r="L228">
        <f>(Table2[[#This Row],[6M Return vs Nifty]]-AVERAGE(Table2[6M Return vs Nifty]))/_xlfn.STDEV.P(Table2[6M Return vs Nifty])</f>
        <v>1.2756101401158295</v>
      </c>
      <c r="M228">
        <v>-2.31151686529522</v>
      </c>
      <c r="N228">
        <f>(Table2[[#This Row],[1W Return vs Nifty]]-AVERAGE(Table2[1W Return vs Nifty]))/_xlfn.STDEV.P(Table2[1W Return vs Nifty])</f>
        <v>-0.42396344077144243</v>
      </c>
      <c r="O228">
        <v>438.36</v>
      </c>
      <c r="P228">
        <v>435.75298323721501</v>
      </c>
      <c r="Q228">
        <v>360.56079835815399</v>
      </c>
      <c r="R228">
        <v>39.331415763351401</v>
      </c>
      <c r="S228" s="1">
        <f>(Table2[[#This Row],[Close Price]]-Table2[[#This Row],[20D EMA]])/Table2[[#This Row],[20D EMA]]</f>
        <v>-3.6636554430148738E-2</v>
      </c>
      <c r="T228" s="1">
        <f>(Table2[[#This Row],[Close Price]]-Table2[[#This Row],[50D EMA]])/Table2[[#This Row],[50D EMA]]</f>
        <v>-3.0872957282524136E-2</v>
      </c>
      <c r="U228" s="1">
        <f>(Table2[[#This Row],[Close Price]]-Table2[[#This Row],[200D EMA]])/Table2[[#This Row],[200D EMA]]</f>
        <v>0.17123104320542062</v>
      </c>
      <c r="V228">
        <v>1.0633778379604599</v>
      </c>
      <c r="W228">
        <v>424.35</v>
      </c>
      <c r="X228">
        <v>432.25</v>
      </c>
      <c r="Y228">
        <v>404.25</v>
      </c>
      <c r="Z228">
        <v>434.45</v>
      </c>
      <c r="AA228">
        <v>404.25</v>
      </c>
      <c r="AB228">
        <v>462.25</v>
      </c>
      <c r="AC228" s="1">
        <f>(Table2[[#This Row],[Close Price]]/Table2[[#This Row],[Day Low]])-1</f>
        <v>-4.8309178743961567E-3</v>
      </c>
      <c r="AD228" s="1">
        <f>(Table2[[#This Row],[Day High]]/Table2[[#This Row],[Close Price]])-1</f>
        <v>2.3561449206725094E-2</v>
      </c>
      <c r="AE228" s="1">
        <f>(Table2[[#This Row],[Close Price]]/Table2[[#This Row],[Current Week Low]])-1</f>
        <v>4.4650587507730322E-2</v>
      </c>
      <c r="AF228" s="1">
        <f>(Table2[[#This Row],[Current Week High]]/Table2[[#This Row],[Close Price]])-1</f>
        <v>2.8771015865498351E-2</v>
      </c>
      <c r="AG228" s="1">
        <f>(Table2[[#This Row],[Close Price]]/Table2[[#This Row],[Current Month Low]])-1</f>
        <v>4.4650587507730322E-2</v>
      </c>
      <c r="AH228" s="1">
        <f>(Table2[[#This Row],[Current Month High]]/Table2[[#This Row],[Close Price]])-1</f>
        <v>9.4600994553634798E-2</v>
      </c>
      <c r="AI228">
        <v>19.997632015154998</v>
      </c>
      <c r="AJ228">
        <v>103.028846153846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-0.04</v>
      </c>
      <c r="AM228" t="s">
        <v>3113</v>
      </c>
      <c r="AN228">
        <v>-2.91</v>
      </c>
      <c r="AO228" t="s">
        <v>3113</v>
      </c>
      <c r="AP228">
        <v>1.2029105010932E-2</v>
      </c>
      <c r="AQ228">
        <f>(Table2[[#This Row],[Sharpe Ratio]]-AVERAGE(Table2[Sharpe Ratio]))/_xlfn.STDEV.P(Table2[Sharpe Ratio])</f>
        <v>-0.56153743970213243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-0.14667254746051428</v>
      </c>
      <c r="AS228">
        <f>_xlfn.RANK.AVG(Table2[[#This Row],[1Y Return vs Nifty Z-Score]],Table2[1Y Return vs Nifty Z-Score])</f>
        <v>203</v>
      </c>
      <c r="AT228">
        <f>_xlfn.RANK.AVG(Table2[[#This Row],[6M Return vs Nifty Z-Score]],Table2[6M Return vs Nifty Z-Score])</f>
        <v>75</v>
      </c>
      <c r="AU228">
        <f>_xlfn.RANK.AVG(Table2[[#This Row],[Sharpe Ratio Z-Score]],Table2[Sharpe Ratio Z-Score])</f>
        <v>494</v>
      </c>
      <c r="AV228">
        <f>(Table2[[#This Row],[Rank 1Y]]+Table2[[#This Row],[Rank 6M]]+Table2[[#This Row],[Rank Sharpe]])/3</f>
        <v>257.33333333333331</v>
      </c>
    </row>
    <row r="229" spans="1:48" x14ac:dyDescent="0.3">
      <c r="A229" t="s">
        <v>666</v>
      </c>
      <c r="B229" t="s">
        <v>667</v>
      </c>
      <c r="C229" t="s">
        <v>3073</v>
      </c>
      <c r="D229" t="s">
        <v>51</v>
      </c>
      <c r="E229">
        <v>25968.244501950001</v>
      </c>
      <c r="F229">
        <v>1449.85</v>
      </c>
      <c r="G229">
        <v>42.307145778638301</v>
      </c>
      <c r="H229">
        <f>(Table2[[#This Row],[1Y Return vs Nifty]]-AVERAGE(Table2[1Y Return vs Nifty]))/_xlfn.STDEV.P(Table2[1Y Return vs Nifty])</f>
        <v>0.12003794657769891</v>
      </c>
      <c r="I229">
        <v>16.359754723511401</v>
      </c>
      <c r="J229">
        <f>(Table2[[#This Row],[1M Return vs Nifty]]-AVERAGE(Table2[1M Return vs Nifty]))/_xlfn.STDEV.P(Table2[1M Return vs Nifty])</f>
        <v>1.6259040900866393</v>
      </c>
      <c r="K229">
        <v>58.200090894405598</v>
      </c>
      <c r="L229">
        <f>(Table2[[#This Row],[6M Return vs Nifty]]-AVERAGE(Table2[6M Return vs Nifty]))/_xlfn.STDEV.P(Table2[6M Return vs Nifty])</f>
        <v>1.897550949066223</v>
      </c>
      <c r="M229">
        <v>7.3979797159100302</v>
      </c>
      <c r="N229">
        <f>(Table2[[#This Row],[1W Return vs Nifty]]-AVERAGE(Table2[1W Return vs Nifty]))/_xlfn.STDEV.P(Table2[1W Return vs Nifty])</f>
        <v>1.5565208396361725</v>
      </c>
      <c r="O229">
        <v>1318.71</v>
      </c>
      <c r="P229">
        <v>1225.9929665887501</v>
      </c>
      <c r="Q229">
        <v>1018.08177555912</v>
      </c>
      <c r="R229">
        <v>77.692277513757602</v>
      </c>
      <c r="S229" s="1">
        <f>(Table2[[#This Row],[Close Price]]-Table2[[#This Row],[20D EMA]])/Table2[[#This Row],[20D EMA]]</f>
        <v>9.9445670390002253E-2</v>
      </c>
      <c r="T229" s="1">
        <f>(Table2[[#This Row],[Close Price]]-Table2[[#This Row],[50D EMA]])/Table2[[#This Row],[50D EMA]]</f>
        <v>0.18259242875929238</v>
      </c>
      <c r="U229" s="1">
        <f>(Table2[[#This Row],[Close Price]]-Table2[[#This Row],[200D EMA]])/Table2[[#This Row],[200D EMA]]</f>
        <v>0.42409974798316885</v>
      </c>
      <c r="V229">
        <v>0.87250651424208803</v>
      </c>
      <c r="W229">
        <v>1432</v>
      </c>
      <c r="X229">
        <v>1468.05</v>
      </c>
      <c r="Y229">
        <v>1291.95</v>
      </c>
      <c r="Z229">
        <v>1463.3</v>
      </c>
      <c r="AA229">
        <v>1291.95</v>
      </c>
      <c r="AB229">
        <v>1463.3</v>
      </c>
      <c r="AC229" s="1">
        <f>(Table2[[#This Row],[Close Price]]/Table2[[#This Row],[Day Low]])-1</f>
        <v>1.246508379888267E-2</v>
      </c>
      <c r="AD229" s="1">
        <f>(Table2[[#This Row],[Day High]]/Table2[[#This Row],[Close Price]])-1</f>
        <v>1.2553022726488949E-2</v>
      </c>
      <c r="AE229" s="1">
        <f>(Table2[[#This Row],[Close Price]]/Table2[[#This Row],[Current Week Low]])-1</f>
        <v>0.12221835210340948</v>
      </c>
      <c r="AF229" s="1">
        <f>(Table2[[#This Row],[Current Week High]]/Table2[[#This Row],[Close Price]])-1</f>
        <v>9.2768217401799635E-3</v>
      </c>
      <c r="AG229" s="1">
        <f>(Table2[[#This Row],[Close Price]]/Table2[[#This Row],[Current Month Low]])-1</f>
        <v>0.12221835210340948</v>
      </c>
      <c r="AH229" s="1">
        <f>(Table2[[#This Row],[Current Month High]]/Table2[[#This Row],[Close Price]])-1</f>
        <v>9.2768217401799635E-3</v>
      </c>
      <c r="AI229">
        <v>0.92768217401799602</v>
      </c>
      <c r="AJ229">
        <v>100.20022093344301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0.26</v>
      </c>
      <c r="AM229" t="s">
        <v>3114</v>
      </c>
      <c r="AN229">
        <v>15.09</v>
      </c>
      <c r="AO229" t="s">
        <v>3114</v>
      </c>
      <c r="AP229">
        <v>2.0545399423313002E-2</v>
      </c>
      <c r="AQ229">
        <f>(Table2[[#This Row],[Sharpe Ratio]]-AVERAGE(Table2[Sharpe Ratio]))/_xlfn.STDEV.P(Table2[Sharpe Ratio])</f>
        <v>-0.4622379064443442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4.7377759189223898</v>
      </c>
      <c r="AS229">
        <f>_xlfn.RANK.AVG(Table2[[#This Row],[1Y Return vs Nifty Z-Score]],Table2[1Y Return vs Nifty Z-Score])</f>
        <v>266</v>
      </c>
      <c r="AT229">
        <f>_xlfn.RANK.AVG(Table2[[#This Row],[6M Return vs Nifty Z-Score]],Table2[6M Return vs Nifty Z-Score])</f>
        <v>40</v>
      </c>
      <c r="AU229">
        <f>_xlfn.RANK.AVG(Table2[[#This Row],[Sharpe Ratio Z-Score]],Table2[Sharpe Ratio Z-Score])</f>
        <v>470</v>
      </c>
      <c r="AV229">
        <f>(Table2[[#This Row],[Rank 1Y]]+Table2[[#This Row],[Rank 6M]]+Table2[[#This Row],[Rank Sharpe]])/3</f>
        <v>258.66666666666669</v>
      </c>
    </row>
    <row r="230" spans="1:48" x14ac:dyDescent="0.3">
      <c r="A230" t="s">
        <v>421</v>
      </c>
      <c r="B230" t="s">
        <v>422</v>
      </c>
      <c r="C230" t="s">
        <v>3076</v>
      </c>
      <c r="D230" t="s">
        <v>133</v>
      </c>
      <c r="E230">
        <v>54651.353605559998</v>
      </c>
      <c r="F230">
        <v>663.7</v>
      </c>
      <c r="G230">
        <v>45.458063428680703</v>
      </c>
      <c r="H230">
        <f>(Table2[[#This Row],[1Y Return vs Nifty]]-AVERAGE(Table2[1Y Return vs Nifty]))/_xlfn.STDEV.P(Table2[1Y Return vs Nifty])</f>
        <v>0.16799673906309795</v>
      </c>
      <c r="I230">
        <v>-17.2345387261072</v>
      </c>
      <c r="J230">
        <f>(Table2[[#This Row],[1M Return vs Nifty]]-AVERAGE(Table2[1M Return vs Nifty]))/_xlfn.STDEV.P(Table2[1M Return vs Nifty])</f>
        <v>-1.6377372514096125</v>
      </c>
      <c r="K230">
        <v>-5.3027455632257601</v>
      </c>
      <c r="L230">
        <f>(Table2[[#This Row],[6M Return vs Nifty]]-AVERAGE(Table2[6M Return vs Nifty]))/_xlfn.STDEV.P(Table2[6M Return vs Nifty])</f>
        <v>-0.33795320141772378</v>
      </c>
      <c r="M230">
        <v>-5.4638004722050599</v>
      </c>
      <c r="N230">
        <f>(Table2[[#This Row],[1W Return vs Nifty]]-AVERAGE(Table2[1W Return vs Nifty]))/_xlfn.STDEV.P(Table2[1W Return vs Nifty])</f>
        <v>-1.0669471504476242</v>
      </c>
      <c r="O230">
        <v>731.24</v>
      </c>
      <c r="P230">
        <v>749.60990234853</v>
      </c>
      <c r="Q230">
        <v>652.87547839232195</v>
      </c>
      <c r="R230">
        <v>24.499145428971602</v>
      </c>
      <c r="S230" s="1">
        <f>(Table2[[#This Row],[Close Price]]-Table2[[#This Row],[20D EMA]])/Table2[[#This Row],[20D EMA]]</f>
        <v>-9.2363656255128226E-2</v>
      </c>
      <c r="T230" s="1">
        <f>(Table2[[#This Row],[Close Price]]-Table2[[#This Row],[50D EMA]])/Table2[[#This Row],[50D EMA]]</f>
        <v>-0.11460614658287462</v>
      </c>
      <c r="U230" s="1">
        <f>(Table2[[#This Row],[Close Price]]-Table2[[#This Row],[200D EMA]])/Table2[[#This Row],[200D EMA]]</f>
        <v>1.6579764389884909E-2</v>
      </c>
      <c r="V230">
        <v>0.539313598083205</v>
      </c>
      <c r="W230">
        <v>665.75</v>
      </c>
      <c r="X230">
        <v>678.8</v>
      </c>
      <c r="Y230">
        <v>656.9</v>
      </c>
      <c r="Z230">
        <v>723.65</v>
      </c>
      <c r="AA230">
        <v>656.9</v>
      </c>
      <c r="AB230">
        <v>754.9</v>
      </c>
      <c r="AC230" s="1">
        <f>(Table2[[#This Row],[Close Price]]/Table2[[#This Row],[Day Low]])-1</f>
        <v>-3.0792339466766405E-3</v>
      </c>
      <c r="AD230" s="1">
        <f>(Table2[[#This Row],[Day High]]/Table2[[#This Row],[Close Price]])-1</f>
        <v>2.2751243031490009E-2</v>
      </c>
      <c r="AE230" s="1">
        <f>(Table2[[#This Row],[Close Price]]/Table2[[#This Row],[Current Week Low]])-1</f>
        <v>1.0351651697366515E-2</v>
      </c>
      <c r="AF230" s="1">
        <f>(Table2[[#This Row],[Current Week High]]/Table2[[#This Row],[Close Price]])-1</f>
        <v>9.0326954949525362E-2</v>
      </c>
      <c r="AG230" s="1">
        <f>(Table2[[#This Row],[Close Price]]/Table2[[#This Row],[Current Month Low]])-1</f>
        <v>1.0351651697366515E-2</v>
      </c>
      <c r="AH230" s="1">
        <f>(Table2[[#This Row],[Current Month High]]/Table2[[#This Row],[Close Price]])-1</f>
        <v>0.13741148109085422</v>
      </c>
      <c r="AI230">
        <v>27.7685701371101</v>
      </c>
      <c r="AJ230">
        <v>71.056701030927798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0.05</v>
      </c>
      <c r="AM230" t="s">
        <v>3114</v>
      </c>
      <c r="AN230">
        <v>-9.57</v>
      </c>
      <c r="AO230" t="s">
        <v>3113</v>
      </c>
      <c r="AP230">
        <v>0.15469736780434001</v>
      </c>
      <c r="AQ230">
        <f>(Table2[[#This Row],[Sharpe Ratio]]-AVERAGE(Table2[Sharpe Ratio]))/_xlfn.STDEV.P(Table2[Sharpe Ratio])</f>
        <v>1.1019668052296829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256</v>
      </c>
      <c r="AT230">
        <f>_xlfn.RANK.AVG(Table2[[#This Row],[6M Return vs Nifty Z-Score]],Table2[6M Return vs Nifty Z-Score])</f>
        <v>421</v>
      </c>
      <c r="AU230">
        <f>_xlfn.RANK.AVG(Table2[[#This Row],[Sharpe Ratio Z-Score]],Table2[Sharpe Ratio Z-Score])</f>
        <v>100</v>
      </c>
      <c r="AV230">
        <f>(Table2[[#This Row],[Rank 1Y]]+Table2[[#This Row],[Rank 6M]]+Table2[[#This Row],[Rank Sharpe]])/3</f>
        <v>259</v>
      </c>
    </row>
    <row r="231" spans="1:48" x14ac:dyDescent="0.3">
      <c r="A231" t="s">
        <v>1396</v>
      </c>
      <c r="B231" t="s">
        <v>1397</v>
      </c>
      <c r="C231" t="s">
        <v>3075</v>
      </c>
      <c r="D231" t="s">
        <v>210</v>
      </c>
      <c r="E231">
        <v>7504.1470862799997</v>
      </c>
      <c r="F231">
        <v>1389.7</v>
      </c>
      <c r="G231">
        <v>24.0862281035267</v>
      </c>
      <c r="H231">
        <f>(Table2[[#This Row],[1Y Return vs Nifty]]-AVERAGE(Table2[1Y Return vs Nifty]))/_xlfn.STDEV.P(Table2[1Y Return vs Nifty])</f>
        <v>-0.15729497885196367</v>
      </c>
      <c r="I231">
        <v>2.4385615163191199</v>
      </c>
      <c r="J231">
        <f>(Table2[[#This Row],[1M Return vs Nifty]]-AVERAGE(Table2[1M Return vs Nifty]))/_xlfn.STDEV.P(Table2[1M Return vs Nifty])</f>
        <v>0.273478513936731</v>
      </c>
      <c r="K231">
        <v>30.629619325661199</v>
      </c>
      <c r="L231">
        <f>(Table2[[#This Row],[6M Return vs Nifty]]-AVERAGE(Table2[6M Return vs Nifty]))/_xlfn.STDEV.P(Table2[6M Return vs Nifty])</f>
        <v>0.92698164758550172</v>
      </c>
      <c r="M231">
        <v>2.5898308254134501</v>
      </c>
      <c r="N231">
        <f>(Table2[[#This Row],[1W Return vs Nifty]]-AVERAGE(Table2[1W Return vs Nifty]))/_xlfn.STDEV.P(Table2[1W Return vs Nifty])</f>
        <v>0.57578376270877552</v>
      </c>
      <c r="O231">
        <v>1382.04</v>
      </c>
      <c r="P231">
        <v>1299.8676097198099</v>
      </c>
      <c r="Q231">
        <v>1097.3635004612199</v>
      </c>
      <c r="R231">
        <v>48.838733236526402</v>
      </c>
      <c r="S231" s="1">
        <f>(Table2[[#This Row],[Close Price]]-Table2[[#This Row],[20D EMA]])/Table2[[#This Row],[20D EMA]]</f>
        <v>5.5425313304970063E-3</v>
      </c>
      <c r="T231" s="1">
        <f>(Table2[[#This Row],[Close Price]]-Table2[[#This Row],[50D EMA]])/Table2[[#This Row],[50D EMA]]</f>
        <v>6.9108876633639432E-2</v>
      </c>
      <c r="U231" s="1">
        <f>(Table2[[#This Row],[Close Price]]-Table2[[#This Row],[200D EMA]])/Table2[[#This Row],[200D EMA]]</f>
        <v>0.26639896389474554</v>
      </c>
      <c r="V231">
        <v>0.71333381829439402</v>
      </c>
      <c r="W231">
        <v>1381.15</v>
      </c>
      <c r="X231">
        <v>1413.7</v>
      </c>
      <c r="Y231">
        <v>1339.7</v>
      </c>
      <c r="Z231">
        <v>1479</v>
      </c>
      <c r="AA231">
        <v>1339.7</v>
      </c>
      <c r="AB231">
        <v>1479</v>
      </c>
      <c r="AC231" s="1">
        <f>(Table2[[#This Row],[Close Price]]/Table2[[#This Row],[Day Low]])-1</f>
        <v>6.1904934293885994E-3</v>
      </c>
      <c r="AD231" s="1">
        <f>(Table2[[#This Row],[Day High]]/Table2[[#This Row],[Close Price]])-1</f>
        <v>1.7269914370007911E-2</v>
      </c>
      <c r="AE231" s="1">
        <f>(Table2[[#This Row],[Close Price]]/Table2[[#This Row],[Current Week Low]])-1</f>
        <v>3.7321788460102923E-2</v>
      </c>
      <c r="AF231" s="1">
        <f>(Table2[[#This Row],[Current Week High]]/Table2[[#This Row],[Close Price]])-1</f>
        <v>6.4258473051737708E-2</v>
      </c>
      <c r="AG231" s="1">
        <f>(Table2[[#This Row],[Close Price]]/Table2[[#This Row],[Current Month Low]])-1</f>
        <v>3.7321788460102923E-2</v>
      </c>
      <c r="AH231" s="1">
        <f>(Table2[[#This Row],[Current Month High]]/Table2[[#This Row],[Close Price]])-1</f>
        <v>6.4258473051737708E-2</v>
      </c>
      <c r="AI231">
        <v>6.4258473051737699</v>
      </c>
      <c r="AJ231">
        <v>69.372333942717802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0.24</v>
      </c>
      <c r="AM231" t="s">
        <v>3114</v>
      </c>
      <c r="AN231">
        <v>3.92</v>
      </c>
      <c r="AO231" t="s">
        <v>3114</v>
      </c>
      <c r="AP231">
        <v>5.9479190852722998E-2</v>
      </c>
      <c r="AQ231">
        <f>(Table2[[#This Row],[Sharpe Ratio]]-AVERAGE(Table2[Sharpe Ratio]))/_xlfn.STDEV.P(Table2[Sharpe Ratio])</f>
        <v>-8.2719994794631657E-3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1.6106769458995815</v>
      </c>
      <c r="AS231">
        <f>_xlfn.RANK.AVG(Table2[[#This Row],[1Y Return vs Nifty Z-Score]],Table2[1Y Return vs Nifty Z-Score])</f>
        <v>333</v>
      </c>
      <c r="AT231">
        <f>_xlfn.RANK.AVG(Table2[[#This Row],[6M Return vs Nifty Z-Score]],Table2[6M Return vs Nifty Z-Score])</f>
        <v>112</v>
      </c>
      <c r="AU231">
        <f>_xlfn.RANK.AVG(Table2[[#This Row],[Sharpe Ratio Z-Score]],Table2[Sharpe Ratio Z-Score])</f>
        <v>345</v>
      </c>
      <c r="AV231">
        <f>(Table2[[#This Row],[Rank 1Y]]+Table2[[#This Row],[Rank 6M]]+Table2[[#This Row],[Rank Sharpe]])/3</f>
        <v>263.33333333333331</v>
      </c>
    </row>
    <row r="232" spans="1:48" x14ac:dyDescent="0.3">
      <c r="A232" t="s">
        <v>559</v>
      </c>
      <c r="B232" t="s">
        <v>560</v>
      </c>
      <c r="C232" t="s">
        <v>3085</v>
      </c>
      <c r="D232" t="s">
        <v>561</v>
      </c>
      <c r="E232">
        <v>34848.902946599999</v>
      </c>
      <c r="F232">
        <v>884.3</v>
      </c>
      <c r="G232">
        <v>39.565360458037098</v>
      </c>
      <c r="H232">
        <f>(Table2[[#This Row],[1Y Return vs Nifty]]-AVERAGE(Table2[1Y Return vs Nifty]))/_xlfn.STDEV.P(Table2[1Y Return vs Nifty])</f>
        <v>7.8306385224942862E-2</v>
      </c>
      <c r="I232">
        <v>12.578621061802</v>
      </c>
      <c r="J232">
        <f>(Table2[[#This Row],[1M Return vs Nifty]]-AVERAGE(Table2[1M Return vs Nifty]))/_xlfn.STDEV.P(Table2[1M Return vs Nifty])</f>
        <v>1.2585719372439366</v>
      </c>
      <c r="K232">
        <v>27.2875926386216</v>
      </c>
      <c r="L232">
        <f>(Table2[[#This Row],[6M Return vs Nifty]]-AVERAGE(Table2[6M Return vs Nifty]))/_xlfn.STDEV.P(Table2[6M Return vs Nifty])</f>
        <v>0.80933155592558326</v>
      </c>
      <c r="M232">
        <v>1.2500119168547399</v>
      </c>
      <c r="N232">
        <f>(Table2[[#This Row],[1W Return vs Nifty]]-AVERAGE(Table2[1W Return vs Nifty]))/_xlfn.STDEV.P(Table2[1W Return vs Nifty])</f>
        <v>0.30249562003309899</v>
      </c>
      <c r="O232">
        <v>847.05</v>
      </c>
      <c r="P232">
        <v>792.67874244025199</v>
      </c>
      <c r="Q232">
        <v>686.316279080963</v>
      </c>
      <c r="R232">
        <v>64.760475021859506</v>
      </c>
      <c r="S232" s="1">
        <f>(Table2[[#This Row],[Close Price]]-Table2[[#This Row],[20D EMA]])/Table2[[#This Row],[20D EMA]]</f>
        <v>4.3976152529366624E-2</v>
      </c>
      <c r="T232" s="1">
        <f>(Table2[[#This Row],[Close Price]]-Table2[[#This Row],[50D EMA]])/Table2[[#This Row],[50D EMA]]</f>
        <v>0.11558435044907729</v>
      </c>
      <c r="U232" s="1">
        <f>(Table2[[#This Row],[Close Price]]-Table2[[#This Row],[200D EMA]])/Table2[[#This Row],[200D EMA]]</f>
        <v>0.28847300720325958</v>
      </c>
      <c r="V232">
        <v>0.63754557348312502</v>
      </c>
      <c r="W232">
        <v>884</v>
      </c>
      <c r="X232">
        <v>892.75</v>
      </c>
      <c r="Y232">
        <v>864.6</v>
      </c>
      <c r="Z232">
        <v>898.9</v>
      </c>
      <c r="AA232">
        <v>864.6</v>
      </c>
      <c r="AB232">
        <v>907.95</v>
      </c>
      <c r="AC232" s="1">
        <f>(Table2[[#This Row],[Close Price]]/Table2[[#This Row],[Day Low]])-1</f>
        <v>3.3936651583710287E-4</v>
      </c>
      <c r="AD232" s="1">
        <f>(Table2[[#This Row],[Day High]]/Table2[[#This Row],[Close Price]])-1</f>
        <v>9.5555806852878344E-3</v>
      </c>
      <c r="AE232" s="1">
        <f>(Table2[[#This Row],[Close Price]]/Table2[[#This Row],[Current Week Low]])-1</f>
        <v>2.2785102937774582E-2</v>
      </c>
      <c r="AF232" s="1">
        <f>(Table2[[#This Row],[Current Week High]]/Table2[[#This Row],[Close Price]])-1</f>
        <v>1.6510234083455977E-2</v>
      </c>
      <c r="AG232" s="1">
        <f>(Table2[[#This Row],[Close Price]]/Table2[[#This Row],[Current Month Low]])-1</f>
        <v>2.2785102937774582E-2</v>
      </c>
      <c r="AH232" s="1">
        <f>(Table2[[#This Row],[Current Month High]]/Table2[[#This Row],[Close Price]])-1</f>
        <v>2.6744317539296736E-2</v>
      </c>
      <c r="AI232">
        <v>2.67443175392967</v>
      </c>
      <c r="AJ232">
        <v>66.534839924670393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0.19</v>
      </c>
      <c r="AM232" t="s">
        <v>3114</v>
      </c>
      <c r="AN232">
        <v>12.35</v>
      </c>
      <c r="AO232" t="s">
        <v>3114</v>
      </c>
      <c r="AP232">
        <v>4.6973881138712002E-2</v>
      </c>
      <c r="AQ232">
        <f>(Table2[[#This Row],[Sharpe Ratio]]-AVERAGE(Table2[Sharpe Ratio]))/_xlfn.STDEV.P(Table2[Sharpe Ratio])</f>
        <v>-0.1540832358829497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2.2946222625446122</v>
      </c>
      <c r="AS232">
        <f>_xlfn.RANK.AVG(Table2[[#This Row],[1Y Return vs Nifty Z-Score]],Table2[1Y Return vs Nifty Z-Score])</f>
        <v>277</v>
      </c>
      <c r="AT232">
        <f>_xlfn.RANK.AVG(Table2[[#This Row],[6M Return vs Nifty Z-Score]],Table2[6M Return vs Nifty Z-Score])</f>
        <v>127</v>
      </c>
      <c r="AU232">
        <f>_xlfn.RANK.AVG(Table2[[#This Row],[Sharpe Ratio Z-Score]],Table2[Sharpe Ratio Z-Score])</f>
        <v>387</v>
      </c>
      <c r="AV232">
        <f>(Table2[[#This Row],[Rank 1Y]]+Table2[[#This Row],[Rank 6M]]+Table2[[#This Row],[Rank Sharpe]])/3</f>
        <v>263.66666666666669</v>
      </c>
    </row>
    <row r="233" spans="1:48" x14ac:dyDescent="0.3">
      <c r="A233" t="s">
        <v>240</v>
      </c>
      <c r="B233" t="s">
        <v>241</v>
      </c>
      <c r="C233" t="s">
        <v>3069</v>
      </c>
      <c r="D233" t="s">
        <v>54</v>
      </c>
      <c r="E233">
        <v>107983.59022500001</v>
      </c>
      <c r="F233">
        <v>2872.2</v>
      </c>
      <c r="G233">
        <v>31.074022283672999</v>
      </c>
      <c r="H233">
        <f>(Table2[[#This Row],[1Y Return vs Nifty]]-AVERAGE(Table2[1Y Return vs Nifty]))/_xlfn.STDEV.P(Table2[1Y Return vs Nifty])</f>
        <v>-5.0936702236322566E-2</v>
      </c>
      <c r="I233">
        <v>3.42495224468336</v>
      </c>
      <c r="J233">
        <f>(Table2[[#This Row],[1M Return vs Nifty]]-AVERAGE(Table2[1M Return vs Nifty]))/_xlfn.STDEV.P(Table2[1M Return vs Nifty])</f>
        <v>0.36930507343220037</v>
      </c>
      <c r="K233">
        <v>11.281595744851799</v>
      </c>
      <c r="L233">
        <f>(Table2[[#This Row],[6M Return vs Nifty]]-AVERAGE(Table2[6M Return vs Nifty]))/_xlfn.STDEV.P(Table2[6M Return vs Nifty])</f>
        <v>0.24586896929720967</v>
      </c>
      <c r="M233">
        <v>3.1685764549400699</v>
      </c>
      <c r="N233">
        <f>(Table2[[#This Row],[1W Return vs Nifty]]-AVERAGE(Table2[1W Return vs Nifty]))/_xlfn.STDEV.P(Table2[1W Return vs Nifty])</f>
        <v>0.69383278945757543</v>
      </c>
      <c r="O233">
        <v>2865.72</v>
      </c>
      <c r="P233">
        <v>2766.3535547558199</v>
      </c>
      <c r="Q233">
        <v>2404.3698360267299</v>
      </c>
      <c r="R233">
        <v>48.746255347997298</v>
      </c>
      <c r="S233" s="1">
        <f>(Table2[[#This Row],[Close Price]]-Table2[[#This Row],[20D EMA]])/Table2[[#This Row],[20D EMA]]</f>
        <v>2.2612118420501717E-3</v>
      </c>
      <c r="T233" s="1">
        <f>(Table2[[#This Row],[Close Price]]-Table2[[#This Row],[50D EMA]])/Table2[[#This Row],[50D EMA]]</f>
        <v>3.8262081526857741E-2</v>
      </c>
      <c r="U233" s="1">
        <f>(Table2[[#This Row],[Close Price]]-Table2[[#This Row],[200D EMA]])/Table2[[#This Row],[200D EMA]]</f>
        <v>0.19457495971017869</v>
      </c>
      <c r="V233">
        <v>1.27307542786337</v>
      </c>
      <c r="W233">
        <v>2880.1</v>
      </c>
      <c r="X233">
        <v>2943</v>
      </c>
      <c r="Y233">
        <v>2808.1</v>
      </c>
      <c r="Z233">
        <v>2941.85</v>
      </c>
      <c r="AA233">
        <v>2808.1</v>
      </c>
      <c r="AB233">
        <v>3022.9</v>
      </c>
      <c r="AC233" s="1">
        <f>(Table2[[#This Row],[Close Price]]/Table2[[#This Row],[Day Low]])-1</f>
        <v>-2.7429603138779957E-3</v>
      </c>
      <c r="AD233" s="1">
        <f>(Table2[[#This Row],[Day High]]/Table2[[#This Row],[Close Price]])-1</f>
        <v>2.4650094004595946E-2</v>
      </c>
      <c r="AE233" s="1">
        <f>(Table2[[#This Row],[Close Price]]/Table2[[#This Row],[Current Week Low]])-1</f>
        <v>2.2826822406609493E-2</v>
      </c>
      <c r="AF233" s="1">
        <f>(Table2[[#This Row],[Current Week High]]/Table2[[#This Row],[Close Price]])-1</f>
        <v>2.4249704059605914E-2</v>
      </c>
      <c r="AG233" s="1">
        <f>(Table2[[#This Row],[Close Price]]/Table2[[#This Row],[Current Month Low]])-1</f>
        <v>2.2826822406609493E-2</v>
      </c>
      <c r="AH233" s="1">
        <f>(Table2[[#This Row],[Current Month High]]/Table2[[#This Row],[Close Price]])-1</f>
        <v>5.2468491052155342E-2</v>
      </c>
      <c r="AI233">
        <v>6.5193927999442902</v>
      </c>
      <c r="AJ233">
        <v>63.183910005113297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0.14000000000000001</v>
      </c>
      <c r="AM233" t="s">
        <v>3114</v>
      </c>
      <c r="AN233">
        <v>4.8600000000000003</v>
      </c>
      <c r="AO233" t="s">
        <v>3114</v>
      </c>
      <c r="AP233">
        <v>9.3199480082818004E-2</v>
      </c>
      <c r="AQ233">
        <f>(Table2[[#This Row],[Sharpe Ratio]]-AVERAGE(Table2[Sharpe Ratio]))/_xlfn.STDEV.P(Table2[Sharpe Ratio])</f>
        <v>0.38490475319340556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1.6429748831440685</v>
      </c>
      <c r="AS233">
        <f>_xlfn.RANK.AVG(Table2[[#This Row],[1Y Return vs Nifty Z-Score]],Table2[1Y Return vs Nifty Z-Score])</f>
        <v>306</v>
      </c>
      <c r="AT233">
        <f>_xlfn.RANK.AVG(Table2[[#This Row],[6M Return vs Nifty Z-Score]],Table2[6M Return vs Nifty Z-Score])</f>
        <v>249</v>
      </c>
      <c r="AU233">
        <f>_xlfn.RANK.AVG(Table2[[#This Row],[Sharpe Ratio Z-Score]],Table2[Sharpe Ratio Z-Score])</f>
        <v>239</v>
      </c>
      <c r="AV233">
        <f>(Table2[[#This Row],[Rank 1Y]]+Table2[[#This Row],[Rank 6M]]+Table2[[#This Row],[Rank Sharpe]])/3</f>
        <v>264.66666666666669</v>
      </c>
    </row>
    <row r="234" spans="1:48" x14ac:dyDescent="0.3">
      <c r="A234" t="s">
        <v>189</v>
      </c>
      <c r="B234" t="s">
        <v>190</v>
      </c>
      <c r="C234" t="s">
        <v>3074</v>
      </c>
      <c r="D234" t="s">
        <v>89</v>
      </c>
      <c r="E234">
        <v>133549.216366865</v>
      </c>
      <c r="F234">
        <v>417.95</v>
      </c>
      <c r="G234">
        <v>55.458282927201502</v>
      </c>
      <c r="H234">
        <f>(Table2[[#This Row],[1Y Return vs Nifty]]-AVERAGE(Table2[1Y Return vs Nifty]))/_xlfn.STDEV.P(Table2[1Y Return vs Nifty])</f>
        <v>0.32020587462446259</v>
      </c>
      <c r="I234">
        <v>-1.3989131287215499</v>
      </c>
      <c r="J234">
        <f>(Table2[[#This Row],[1M Return vs Nifty]]-AVERAGE(Table2[1M Return vs Nifty]))/_xlfn.STDEV.P(Table2[1M Return vs Nifty])</f>
        <v>-9.9327091196201853E-2</v>
      </c>
      <c r="K234">
        <v>-8.4567999621667997</v>
      </c>
      <c r="L234">
        <f>(Table2[[#This Row],[6M Return vs Nifty]]-AVERAGE(Table2[6M Return vs Nifty]))/_xlfn.STDEV.P(Table2[6M Return vs Nifty])</f>
        <v>-0.44898606377481165</v>
      </c>
      <c r="M234">
        <v>-1.6798602386629</v>
      </c>
      <c r="N234">
        <f>(Table2[[#This Row],[1W Return vs Nifty]]-AVERAGE(Table2[1W Return vs Nifty]))/_xlfn.STDEV.P(Table2[1W Return vs Nifty])</f>
        <v>-0.29512194943376019</v>
      </c>
      <c r="O234">
        <v>436.72</v>
      </c>
      <c r="P234">
        <v>434.80394406221501</v>
      </c>
      <c r="Q234">
        <v>383.658324563338</v>
      </c>
      <c r="R234">
        <v>33.504321578727001</v>
      </c>
      <c r="S234" s="1">
        <f>(Table2[[#This Row],[Close Price]]-Table2[[#This Row],[20D EMA]])/Table2[[#This Row],[20D EMA]]</f>
        <v>-4.2979483421872224E-2</v>
      </c>
      <c r="T234" s="1">
        <f>(Table2[[#This Row],[Close Price]]-Table2[[#This Row],[50D EMA]])/Table2[[#This Row],[50D EMA]]</f>
        <v>-3.8762169231389108E-2</v>
      </c>
      <c r="U234" s="1">
        <f>(Table2[[#This Row],[Close Price]]-Table2[[#This Row],[200D EMA]])/Table2[[#This Row],[200D EMA]]</f>
        <v>8.9380767316051782E-2</v>
      </c>
      <c r="V234">
        <v>1.59471169119012</v>
      </c>
      <c r="W234">
        <v>418.5</v>
      </c>
      <c r="X234">
        <v>425</v>
      </c>
      <c r="Y234">
        <v>417</v>
      </c>
      <c r="Z234">
        <v>452.9</v>
      </c>
      <c r="AA234">
        <v>417</v>
      </c>
      <c r="AB234">
        <v>471</v>
      </c>
      <c r="AC234" s="1">
        <f>(Table2[[#This Row],[Close Price]]/Table2[[#This Row],[Day Low]])-1</f>
        <v>-1.3142174432497766E-3</v>
      </c>
      <c r="AD234" s="1">
        <f>(Table2[[#This Row],[Day High]]/Table2[[#This Row],[Close Price]])-1</f>
        <v>1.6868046417035654E-2</v>
      </c>
      <c r="AE234" s="1">
        <f>(Table2[[#This Row],[Close Price]]/Table2[[#This Row],[Current Week Low]])-1</f>
        <v>2.2781774580336034E-3</v>
      </c>
      <c r="AF234" s="1">
        <f>(Table2[[#This Row],[Current Week High]]/Table2[[#This Row],[Close Price]])-1</f>
        <v>8.3622442875942005E-2</v>
      </c>
      <c r="AG234" s="1">
        <f>(Table2[[#This Row],[Close Price]]/Table2[[#This Row],[Current Month Low]])-1</f>
        <v>2.2781774580336034E-3</v>
      </c>
      <c r="AH234" s="1">
        <f>(Table2[[#This Row],[Current Month High]]/Table2[[#This Row],[Close Price]])-1</f>
        <v>0.12692905849982061</v>
      </c>
      <c r="AI234">
        <v>12.692905849982001</v>
      </c>
      <c r="AJ234">
        <v>83.271212453409305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-0.09</v>
      </c>
      <c r="AM234" t="s">
        <v>3113</v>
      </c>
      <c r="AN234">
        <v>0.36</v>
      </c>
      <c r="AO234" t="s">
        <v>3114</v>
      </c>
      <c r="AP234">
        <v>0.14014414414322601</v>
      </c>
      <c r="AQ234">
        <f>(Table2[[#This Row],[Sharpe Ratio]]-AVERAGE(Table2[Sharpe Ratio]))/_xlfn.STDEV.P(Table2[Sharpe Ratio])</f>
        <v>0.93227700272075475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0.40904777294044375</v>
      </c>
      <c r="AS234">
        <f>_xlfn.RANK.AVG(Table2[[#This Row],[1Y Return vs Nifty Z-Score]],Table2[1Y Return vs Nifty Z-Score])</f>
        <v>210</v>
      </c>
      <c r="AT234">
        <f>_xlfn.RANK.AVG(Table2[[#This Row],[6M Return vs Nifty Z-Score]],Table2[6M Return vs Nifty Z-Score])</f>
        <v>465</v>
      </c>
      <c r="AU234">
        <f>_xlfn.RANK.AVG(Table2[[#This Row],[Sharpe Ratio Z-Score]],Table2[Sharpe Ratio Z-Score])</f>
        <v>123</v>
      </c>
      <c r="AV234">
        <f>(Table2[[#This Row],[Rank 1Y]]+Table2[[#This Row],[Rank 6M]]+Table2[[#This Row],[Rank Sharpe]])/3</f>
        <v>266</v>
      </c>
    </row>
    <row r="235" spans="1:48" x14ac:dyDescent="0.3">
      <c r="A235" t="s">
        <v>802</v>
      </c>
      <c r="B235" t="s">
        <v>803</v>
      </c>
      <c r="C235" t="s">
        <v>3077</v>
      </c>
      <c r="D235" t="s">
        <v>804</v>
      </c>
      <c r="E235">
        <v>19518.572170539999</v>
      </c>
      <c r="F235">
        <v>283.3</v>
      </c>
      <c r="G235">
        <v>69.688753127763604</v>
      </c>
      <c r="H235">
        <f>(Table2[[#This Row],[1Y Return vs Nifty]]-AVERAGE(Table2[1Y Return vs Nifty]))/_xlfn.STDEV.P(Table2[1Y Return vs Nifty])</f>
        <v>0.53680187716017747</v>
      </c>
      <c r="I235">
        <v>21.652586472621199</v>
      </c>
      <c r="J235">
        <f>(Table2[[#This Row],[1M Return vs Nifty]]-AVERAGE(Table2[1M Return vs Nifty]))/_xlfn.STDEV.P(Table2[1M Return vs Nifty])</f>
        <v>2.1400957201587034</v>
      </c>
      <c r="K235">
        <v>19.717512415549798</v>
      </c>
      <c r="L235">
        <f>(Table2[[#This Row],[6M Return vs Nifty]]-AVERAGE(Table2[6M Return vs Nifty]))/_xlfn.STDEV.P(Table2[6M Return vs Nifty])</f>
        <v>0.54284037691400755</v>
      </c>
      <c r="M235">
        <v>8.6971409212867901</v>
      </c>
      <c r="N235">
        <f>(Table2[[#This Row],[1W Return vs Nifty]]-AVERAGE(Table2[1W Return vs Nifty]))/_xlfn.STDEV.P(Table2[1W Return vs Nifty])</f>
        <v>1.8215158703718128</v>
      </c>
      <c r="O235">
        <v>265.91000000000003</v>
      </c>
      <c r="P235">
        <v>241.283188710704</v>
      </c>
      <c r="Q235">
        <v>202.44993922815499</v>
      </c>
      <c r="R235">
        <v>59.109024750486299</v>
      </c>
      <c r="S235" s="1">
        <f>(Table2[[#This Row],[Close Price]]-Table2[[#This Row],[20D EMA]])/Table2[[#This Row],[20D EMA]]</f>
        <v>6.5398067015155451E-2</v>
      </c>
      <c r="T235" s="1">
        <f>(Table2[[#This Row],[Close Price]]-Table2[[#This Row],[50D EMA]])/Table2[[#This Row],[50D EMA]]</f>
        <v>0.17413899208565969</v>
      </c>
      <c r="U235" s="1">
        <f>(Table2[[#This Row],[Close Price]]-Table2[[#This Row],[200D EMA]])/Table2[[#This Row],[200D EMA]]</f>
        <v>0.39935828620195057</v>
      </c>
      <c r="V235">
        <v>2.8834561307818101</v>
      </c>
      <c r="W235">
        <v>283.7</v>
      </c>
      <c r="X235">
        <v>289.64999999999998</v>
      </c>
      <c r="Y235">
        <v>272.25</v>
      </c>
      <c r="Z235">
        <v>317.89999999999998</v>
      </c>
      <c r="AA235">
        <v>272.25</v>
      </c>
      <c r="AB235">
        <v>317.89999999999998</v>
      </c>
      <c r="AC235" s="1">
        <f>(Table2[[#This Row],[Close Price]]/Table2[[#This Row],[Day Low]])-1</f>
        <v>-1.4099400775465787E-3</v>
      </c>
      <c r="AD235" s="1">
        <f>(Table2[[#This Row],[Day High]]/Table2[[#This Row],[Close Price]])-1</f>
        <v>2.2414401694316854E-2</v>
      </c>
      <c r="AE235" s="1">
        <f>(Table2[[#This Row],[Close Price]]/Table2[[#This Row],[Current Week Low]])-1</f>
        <v>4.0587695133149637E-2</v>
      </c>
      <c r="AF235" s="1">
        <f>(Table2[[#This Row],[Current Week High]]/Table2[[#This Row],[Close Price]])-1</f>
        <v>0.12213201553123887</v>
      </c>
      <c r="AG235" s="1">
        <f>(Table2[[#This Row],[Close Price]]/Table2[[#This Row],[Current Month Low]])-1</f>
        <v>4.0587695133149637E-2</v>
      </c>
      <c r="AH235" s="1">
        <f>(Table2[[#This Row],[Current Month High]]/Table2[[#This Row],[Close Price]])-1</f>
        <v>0.12213201553123887</v>
      </c>
      <c r="AI235">
        <v>12.213201553123801</v>
      </c>
      <c r="AJ235">
        <v>95.784381478921901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0.25</v>
      </c>
      <c r="AM235" t="s">
        <v>3114</v>
      </c>
      <c r="AN235">
        <v>17.850000000000001</v>
      </c>
      <c r="AO235" t="s">
        <v>3114</v>
      </c>
      <c r="AP235">
        <v>2.0683925741161999E-2</v>
      </c>
      <c r="AQ235">
        <f>(Table2[[#This Row],[Sharpe Ratio]]-AVERAGE(Table2[Sharpe Ratio]))/_xlfn.STDEV.P(Table2[Sharpe Ratio])</f>
        <v>-0.46062269705393988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4.5806311475507613</v>
      </c>
      <c r="AS235">
        <f>_xlfn.RANK.AVG(Table2[[#This Row],[1Y Return vs Nifty Z-Score]],Table2[1Y Return vs Nifty Z-Score])</f>
        <v>164</v>
      </c>
      <c r="AT235">
        <f>_xlfn.RANK.AVG(Table2[[#This Row],[6M Return vs Nifty Z-Score]],Table2[6M Return vs Nifty Z-Score])</f>
        <v>170</v>
      </c>
      <c r="AU235">
        <f>_xlfn.RANK.AVG(Table2[[#This Row],[Sharpe Ratio Z-Score]],Table2[Sharpe Ratio Z-Score])</f>
        <v>467</v>
      </c>
      <c r="AV235">
        <f>(Table2[[#This Row],[Rank 1Y]]+Table2[[#This Row],[Rank 6M]]+Table2[[#This Row],[Rank Sharpe]])/3</f>
        <v>267</v>
      </c>
    </row>
    <row r="236" spans="1:48" x14ac:dyDescent="0.3">
      <c r="A236" t="s">
        <v>900</v>
      </c>
      <c r="B236" t="s">
        <v>901</v>
      </c>
      <c r="C236" t="s">
        <v>3079</v>
      </c>
      <c r="D236" t="s">
        <v>804</v>
      </c>
      <c r="E236">
        <v>16459.3667637</v>
      </c>
      <c r="F236">
        <v>400.05</v>
      </c>
      <c r="G236">
        <v>38.668826645189498</v>
      </c>
      <c r="H236">
        <f>(Table2[[#This Row],[1Y Return vs Nifty]]-AVERAGE(Table2[1Y Return vs Nifty]))/_xlfn.STDEV.P(Table2[1Y Return vs Nifty])</f>
        <v>6.4660621081940567E-2</v>
      </c>
      <c r="I236">
        <v>1.75865914593702</v>
      </c>
      <c r="J236">
        <f>(Table2[[#This Row],[1M Return vs Nifty]]-AVERAGE(Table2[1M Return vs Nifty]))/_xlfn.STDEV.P(Table2[1M Return vs Nifty])</f>
        <v>0.20742689456012195</v>
      </c>
      <c r="K236">
        <v>-9.9726178665595899</v>
      </c>
      <c r="L236">
        <f>(Table2[[#This Row],[6M Return vs Nifty]]-AVERAGE(Table2[6M Return vs Nifty]))/_xlfn.STDEV.P(Table2[6M Return vs Nifty])</f>
        <v>-0.50234773083843676</v>
      </c>
      <c r="M236">
        <v>9.8776082093786393</v>
      </c>
      <c r="N236">
        <f>(Table2[[#This Row],[1W Return vs Nifty]]-AVERAGE(Table2[1W Return vs Nifty]))/_xlfn.STDEV.P(Table2[1W Return vs Nifty])</f>
        <v>2.0623004350553003</v>
      </c>
      <c r="O236">
        <v>364.21</v>
      </c>
      <c r="P236">
        <v>355.14816241155597</v>
      </c>
      <c r="Q236">
        <v>325.39945265494498</v>
      </c>
      <c r="R236">
        <v>75.599567697246897</v>
      </c>
      <c r="S236" s="1">
        <f>(Table2[[#This Row],[Close Price]]-Table2[[#This Row],[20D EMA]])/Table2[[#This Row],[20D EMA]]</f>
        <v>9.840476648087651E-2</v>
      </c>
      <c r="T236" s="1">
        <f>(Table2[[#This Row],[Close Price]]-Table2[[#This Row],[50D EMA]])/Table2[[#This Row],[50D EMA]]</f>
        <v>0.12643128232326453</v>
      </c>
      <c r="U236" s="1">
        <f>(Table2[[#This Row],[Close Price]]-Table2[[#This Row],[200D EMA]])/Table2[[#This Row],[200D EMA]]</f>
        <v>0.22941202493113841</v>
      </c>
      <c r="V236">
        <v>1.7349030120372799</v>
      </c>
      <c r="W236">
        <v>391.55</v>
      </c>
      <c r="X236">
        <v>409.25</v>
      </c>
      <c r="Y236">
        <v>336</v>
      </c>
      <c r="Z236">
        <v>403.5</v>
      </c>
      <c r="AA236">
        <v>336</v>
      </c>
      <c r="AB236">
        <v>403.5</v>
      </c>
      <c r="AC236" s="1">
        <f>(Table2[[#This Row],[Close Price]]/Table2[[#This Row],[Day Low]])-1</f>
        <v>2.1708594049291374E-2</v>
      </c>
      <c r="AD236" s="1">
        <f>(Table2[[#This Row],[Day High]]/Table2[[#This Row],[Close Price]])-1</f>
        <v>2.2997125359329962E-2</v>
      </c>
      <c r="AE236" s="1">
        <f>(Table2[[#This Row],[Close Price]]/Table2[[#This Row],[Current Week Low]])-1</f>
        <v>0.19062500000000004</v>
      </c>
      <c r="AF236" s="1">
        <f>(Table2[[#This Row],[Current Week High]]/Table2[[#This Row],[Close Price]])-1</f>
        <v>8.623922009748819E-3</v>
      </c>
      <c r="AG236" s="1">
        <f>(Table2[[#This Row],[Close Price]]/Table2[[#This Row],[Current Month Low]])-1</f>
        <v>0.19062500000000004</v>
      </c>
      <c r="AH236" s="1">
        <f>(Table2[[#This Row],[Current Month High]]/Table2[[#This Row],[Close Price]])-1</f>
        <v>8.623922009748819E-3</v>
      </c>
      <c r="AI236">
        <v>7.47406574178226</v>
      </c>
      <c r="AJ236">
        <v>74.086161879895499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0.16</v>
      </c>
      <c r="AM236" t="s">
        <v>3114</v>
      </c>
      <c r="AN236">
        <v>19.489999999999998</v>
      </c>
      <c r="AO236" t="s">
        <v>3114</v>
      </c>
      <c r="AP236">
        <v>0.20781795411630699</v>
      </c>
      <c r="AQ236">
        <f>(Table2[[#This Row],[Sharpe Ratio]]-AVERAGE(Table2[Sharpe Ratio]))/_xlfn.STDEV.P(Table2[Sharpe Ratio])</f>
        <v>1.7213499749202226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3.5533901947791486</v>
      </c>
      <c r="AS236">
        <f>_xlfn.RANK.AVG(Table2[[#This Row],[1Y Return vs Nifty Z-Score]],Table2[1Y Return vs Nifty Z-Score])</f>
        <v>278</v>
      </c>
      <c r="AT236">
        <f>_xlfn.RANK.AVG(Table2[[#This Row],[6M Return vs Nifty Z-Score]],Table2[6M Return vs Nifty Z-Score])</f>
        <v>489</v>
      </c>
      <c r="AU236">
        <f>_xlfn.RANK.AVG(Table2[[#This Row],[Sharpe Ratio Z-Score]],Table2[Sharpe Ratio Z-Score])</f>
        <v>34</v>
      </c>
      <c r="AV236">
        <f>(Table2[[#This Row],[Rank 1Y]]+Table2[[#This Row],[Rank 6M]]+Table2[[#This Row],[Rank Sharpe]])/3</f>
        <v>267</v>
      </c>
    </row>
    <row r="237" spans="1:48" x14ac:dyDescent="0.3">
      <c r="A237" t="s">
        <v>453</v>
      </c>
      <c r="B237" t="s">
        <v>454</v>
      </c>
      <c r="C237" t="s">
        <v>3081</v>
      </c>
      <c r="D237" t="s">
        <v>349</v>
      </c>
      <c r="E237">
        <v>47515.048664000002</v>
      </c>
      <c r="F237">
        <v>1436</v>
      </c>
      <c r="G237">
        <v>56.871287530634802</v>
      </c>
      <c r="H237">
        <f>(Table2[[#This Row],[1Y Return vs Nifty]]-AVERAGE(Table2[1Y Return vs Nifty]))/_xlfn.STDEV.P(Table2[1Y Return vs Nifty])</f>
        <v>0.34171262347778769</v>
      </c>
      <c r="I237">
        <v>1.9969624984001799</v>
      </c>
      <c r="J237">
        <f>(Table2[[#This Row],[1M Return vs Nifty]]-AVERAGE(Table2[1M Return vs Nifty]))/_xlfn.STDEV.P(Table2[1M Return vs Nifty])</f>
        <v>0.23057775124006055</v>
      </c>
      <c r="K237">
        <v>23.833615013993501</v>
      </c>
      <c r="L237">
        <f>(Table2[[#This Row],[6M Return vs Nifty]]-AVERAGE(Table2[6M Return vs Nifty]))/_xlfn.STDEV.P(Table2[6M Return vs Nifty])</f>
        <v>0.68774043108368044</v>
      </c>
      <c r="M237">
        <v>-1.01873827635067</v>
      </c>
      <c r="N237">
        <f>(Table2[[#This Row],[1W Return vs Nifty]]-AVERAGE(Table2[1W Return vs Nifty]))/_xlfn.STDEV.P(Table2[1W Return vs Nifty])</f>
        <v>-0.16027029746180216</v>
      </c>
      <c r="O237">
        <v>1484.01</v>
      </c>
      <c r="P237">
        <v>1452.3457024986401</v>
      </c>
      <c r="Q237">
        <v>1227.14473596111</v>
      </c>
      <c r="R237">
        <v>32.474574467026201</v>
      </c>
      <c r="S237" s="1">
        <f>(Table2[[#This Row],[Close Price]]-Table2[[#This Row],[20D EMA]])/Table2[[#This Row],[20D EMA]]</f>
        <v>-3.2351534019312532E-2</v>
      </c>
      <c r="T237" s="1">
        <f>(Table2[[#This Row],[Close Price]]-Table2[[#This Row],[50D EMA]])/Table2[[#This Row],[50D EMA]]</f>
        <v>-1.1254691269798004E-2</v>
      </c>
      <c r="U237" s="1">
        <f>(Table2[[#This Row],[Close Price]]-Table2[[#This Row],[200D EMA]])/Table2[[#This Row],[200D EMA]]</f>
        <v>0.17019611291027772</v>
      </c>
      <c r="V237">
        <v>0.70014497140064202</v>
      </c>
      <c r="W237">
        <v>1418.55</v>
      </c>
      <c r="X237">
        <v>1444</v>
      </c>
      <c r="Y237">
        <v>1421.85</v>
      </c>
      <c r="Z237">
        <v>1512.45</v>
      </c>
      <c r="AA237">
        <v>1421.85</v>
      </c>
      <c r="AB237">
        <v>1549.3</v>
      </c>
      <c r="AC237" s="1">
        <f>(Table2[[#This Row],[Close Price]]/Table2[[#This Row],[Day Low]])-1</f>
        <v>1.2301293574424665E-2</v>
      </c>
      <c r="AD237" s="1">
        <f>(Table2[[#This Row],[Day High]]/Table2[[#This Row],[Close Price]])-1</f>
        <v>5.5710306406684396E-3</v>
      </c>
      <c r="AE237" s="1">
        <f>(Table2[[#This Row],[Close Price]]/Table2[[#This Row],[Current Week Low]])-1</f>
        <v>9.9518233287618774E-3</v>
      </c>
      <c r="AF237" s="1">
        <f>(Table2[[#This Row],[Current Week High]]/Table2[[#This Row],[Close Price]])-1</f>
        <v>5.3238161559888697E-2</v>
      </c>
      <c r="AG237" s="1">
        <f>(Table2[[#This Row],[Close Price]]/Table2[[#This Row],[Current Month Low]])-1</f>
        <v>9.9518233287618774E-3</v>
      </c>
      <c r="AH237" s="1">
        <f>(Table2[[#This Row],[Current Month High]]/Table2[[#This Row],[Close Price]])-1</f>
        <v>7.8899721448467908E-2</v>
      </c>
      <c r="AI237">
        <v>8.6350974930362092</v>
      </c>
      <c r="AJ237">
        <v>80.810878871820606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0.02</v>
      </c>
      <c r="AM237" t="s">
        <v>3114</v>
      </c>
      <c r="AN237">
        <v>-3.2</v>
      </c>
      <c r="AO237" t="s">
        <v>3113</v>
      </c>
      <c r="AP237">
        <v>2.3748317240663001E-2</v>
      </c>
      <c r="AQ237">
        <f>(Table2[[#This Row],[Sharpe Ratio]]-AVERAGE(Table2[Sharpe Ratio]))/_xlfn.STDEV.P(Table2[Sharpe Ratio])</f>
        <v>-0.42489205754279263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0.67486845079693381</v>
      </c>
      <c r="AS237">
        <f>_xlfn.RANK.AVG(Table2[[#This Row],[1Y Return vs Nifty Z-Score]],Table2[1Y Return vs Nifty Z-Score])</f>
        <v>202</v>
      </c>
      <c r="AT237">
        <f>_xlfn.RANK.AVG(Table2[[#This Row],[6M Return vs Nifty Z-Score]],Table2[6M Return vs Nifty Z-Score])</f>
        <v>144</v>
      </c>
      <c r="AU237">
        <f>_xlfn.RANK.AVG(Table2[[#This Row],[Sharpe Ratio Z-Score]],Table2[Sharpe Ratio Z-Score])</f>
        <v>457</v>
      </c>
      <c r="AV237">
        <f>(Table2[[#This Row],[Rank 1Y]]+Table2[[#This Row],[Rank 6M]]+Table2[[#This Row],[Rank Sharpe]])/3</f>
        <v>267.66666666666669</v>
      </c>
    </row>
    <row r="238" spans="1:48" x14ac:dyDescent="0.3">
      <c r="A238" t="s">
        <v>1962</v>
      </c>
      <c r="B238" t="s">
        <v>1963</v>
      </c>
      <c r="C238" t="s">
        <v>3083</v>
      </c>
      <c r="D238" t="s">
        <v>295</v>
      </c>
      <c r="E238">
        <v>3256.4541565999998</v>
      </c>
      <c r="F238">
        <v>318.05</v>
      </c>
      <c r="G238">
        <v>32.5249722337227</v>
      </c>
      <c r="H238">
        <f>(Table2[[#This Row],[1Y Return vs Nifty]]-AVERAGE(Table2[1Y Return vs Nifty]))/_xlfn.STDEV.P(Table2[1Y Return vs Nifty])</f>
        <v>-2.8852403219432263E-2</v>
      </c>
      <c r="I238">
        <v>1.99626784113624</v>
      </c>
      <c r="J238">
        <f>(Table2[[#This Row],[1M Return vs Nifty]]-AVERAGE(Table2[1M Return vs Nifty]))/_xlfn.STDEV.P(Table2[1M Return vs Nifty])</f>
        <v>0.23051026620221735</v>
      </c>
      <c r="K238">
        <v>31.035358672447298</v>
      </c>
      <c r="L238">
        <f>(Table2[[#This Row],[6M Return vs Nifty]]-AVERAGE(Table2[6M Return vs Nifty]))/_xlfn.STDEV.P(Table2[6M Return vs Nifty])</f>
        <v>0.94126497797437558</v>
      </c>
      <c r="M238">
        <v>-3.5605625571745101</v>
      </c>
      <c r="N238">
        <f>(Table2[[#This Row],[1W Return vs Nifty]]-AVERAGE(Table2[1W Return vs Nifty]))/_xlfn.STDEV.P(Table2[1W Return vs Nifty])</f>
        <v>-0.67873621272608509</v>
      </c>
      <c r="O238">
        <v>320.8</v>
      </c>
      <c r="P238">
        <v>306.06731382822102</v>
      </c>
      <c r="Q238">
        <v>262.32116060801798</v>
      </c>
      <c r="R238">
        <v>44.506990172977503</v>
      </c>
      <c r="S238" s="1">
        <f>(Table2[[#This Row],[Close Price]]-Table2[[#This Row],[20D EMA]])/Table2[[#This Row],[20D EMA]]</f>
        <v>-8.5723192019950128E-3</v>
      </c>
      <c r="T238" s="1">
        <f>(Table2[[#This Row],[Close Price]]-Table2[[#This Row],[50D EMA]])/Table2[[#This Row],[50D EMA]]</f>
        <v>3.9150492817747358E-2</v>
      </c>
      <c r="U238" s="1">
        <f>(Table2[[#This Row],[Close Price]]-Table2[[#This Row],[200D EMA]])/Table2[[#This Row],[200D EMA]]</f>
        <v>0.21244507786871486</v>
      </c>
      <c r="V238">
        <v>1.12399191968593</v>
      </c>
      <c r="W238">
        <v>318.85000000000002</v>
      </c>
      <c r="X238">
        <v>323</v>
      </c>
      <c r="Y238">
        <v>310.55</v>
      </c>
      <c r="Z238">
        <v>330</v>
      </c>
      <c r="AA238">
        <v>310.55</v>
      </c>
      <c r="AB238">
        <v>346.9</v>
      </c>
      <c r="AC238" s="1">
        <f>(Table2[[#This Row],[Close Price]]/Table2[[#This Row],[Day Low]])-1</f>
        <v>-2.5090167790497997E-3</v>
      </c>
      <c r="AD238" s="1">
        <f>(Table2[[#This Row],[Day High]]/Table2[[#This Row],[Close Price]])-1</f>
        <v>1.5563590630403912E-2</v>
      </c>
      <c r="AE238" s="1">
        <f>(Table2[[#This Row],[Close Price]]/Table2[[#This Row],[Current Week Low]])-1</f>
        <v>2.4150700370310751E-2</v>
      </c>
      <c r="AF238" s="1">
        <f>(Table2[[#This Row],[Current Week High]]/Table2[[#This Row],[Close Price]])-1</f>
        <v>3.757270869360152E-2</v>
      </c>
      <c r="AG238" s="1">
        <f>(Table2[[#This Row],[Close Price]]/Table2[[#This Row],[Current Month Low]])-1</f>
        <v>2.4150700370310751E-2</v>
      </c>
      <c r="AH238" s="1">
        <f>(Table2[[#This Row],[Current Month High]]/Table2[[#This Row],[Close Price]])-1</f>
        <v>9.0709008017607173E-2</v>
      </c>
      <c r="AI238">
        <v>11.774878163810699</v>
      </c>
      <c r="AJ238">
        <v>68.592631857937903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0.19</v>
      </c>
      <c r="AM238" t="s">
        <v>3114</v>
      </c>
      <c r="AN238">
        <v>4.47</v>
      </c>
      <c r="AO238" t="s">
        <v>3114</v>
      </c>
      <c r="AP238">
        <v>4.2407833971618999E-2</v>
      </c>
      <c r="AQ238">
        <f>(Table2[[#This Row],[Sharpe Ratio]]-AVERAGE(Table2[Sharpe Ratio]))/_xlfn.STDEV.P(Table2[Sharpe Ratio])</f>
        <v>-0.20732309943982941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0.25686352879124619</v>
      </c>
      <c r="AS238">
        <f>_xlfn.RANK.AVG(Table2[[#This Row],[1Y Return vs Nifty Z-Score]],Table2[1Y Return vs Nifty Z-Score])</f>
        <v>300</v>
      </c>
      <c r="AT238">
        <f>_xlfn.RANK.AVG(Table2[[#This Row],[6M Return vs Nifty Z-Score]],Table2[6M Return vs Nifty Z-Score])</f>
        <v>109</v>
      </c>
      <c r="AU238">
        <f>_xlfn.RANK.AVG(Table2[[#This Row],[Sharpe Ratio Z-Score]],Table2[Sharpe Ratio Z-Score])</f>
        <v>396</v>
      </c>
      <c r="AV238">
        <f>(Table2[[#This Row],[Rank 1Y]]+Table2[[#This Row],[Rank 6M]]+Table2[[#This Row],[Rank Sharpe]])/3</f>
        <v>268.33333333333331</v>
      </c>
    </row>
    <row r="239" spans="1:48" x14ac:dyDescent="0.3">
      <c r="A239" t="s">
        <v>1798</v>
      </c>
      <c r="B239" t="s">
        <v>1799</v>
      </c>
      <c r="C239" t="s">
        <v>3067</v>
      </c>
      <c r="D239" t="s">
        <v>295</v>
      </c>
      <c r="E239">
        <v>4091.512545</v>
      </c>
      <c r="F239">
        <v>2407.5</v>
      </c>
      <c r="G239">
        <v>88.586751932027298</v>
      </c>
      <c r="H239">
        <f>(Table2[[#This Row],[1Y Return vs Nifty]]-AVERAGE(Table2[1Y Return vs Nifty]))/_xlfn.STDEV.P(Table2[1Y Return vs Nifty])</f>
        <v>0.82444036972148116</v>
      </c>
      <c r="I239">
        <v>4.8277226046108499</v>
      </c>
      <c r="J239">
        <f>(Table2[[#This Row],[1M Return vs Nifty]]-AVERAGE(Table2[1M Return vs Nifty]))/_xlfn.STDEV.P(Table2[1M Return vs Nifty])</f>
        <v>0.50558236547142044</v>
      </c>
      <c r="K239">
        <v>30.738059796606802</v>
      </c>
      <c r="L239">
        <f>(Table2[[#This Row],[6M Return vs Nifty]]-AVERAGE(Table2[6M Return vs Nifty]))/_xlfn.STDEV.P(Table2[6M Return vs Nifty])</f>
        <v>0.93079910104745955</v>
      </c>
      <c r="M239">
        <v>-6.8744559793890598</v>
      </c>
      <c r="N239">
        <f>(Table2[[#This Row],[1W Return vs Nifty]]-AVERAGE(Table2[1W Return vs Nifty]))/_xlfn.STDEV.P(Table2[1W Return vs Nifty])</f>
        <v>-1.3546841132945227</v>
      </c>
      <c r="O239">
        <v>2449.58</v>
      </c>
      <c r="P239">
        <v>2262.2656630184201</v>
      </c>
      <c r="Q239">
        <v>1773.02999774304</v>
      </c>
      <c r="R239">
        <v>40.320485571303799</v>
      </c>
      <c r="S239" s="1">
        <f>(Table2[[#This Row],[Close Price]]-Table2[[#This Row],[20D EMA]])/Table2[[#This Row],[20D EMA]]</f>
        <v>-1.7178455082095676E-2</v>
      </c>
      <c r="T239" s="1">
        <f>(Table2[[#This Row],[Close Price]]-Table2[[#This Row],[50D EMA]])/Table2[[#This Row],[50D EMA]]</f>
        <v>6.4198621477462317E-2</v>
      </c>
      <c r="U239" s="1">
        <f>(Table2[[#This Row],[Close Price]]-Table2[[#This Row],[200D EMA]])/Table2[[#This Row],[200D EMA]]</f>
        <v>0.35784504665155242</v>
      </c>
      <c r="V239">
        <v>1.0050404953027099</v>
      </c>
      <c r="W239">
        <v>2402.4</v>
      </c>
      <c r="X239">
        <v>2450.4</v>
      </c>
      <c r="Y239">
        <v>2390.3000000000002</v>
      </c>
      <c r="Z239">
        <v>2525.6999999999998</v>
      </c>
      <c r="AA239">
        <v>2390.3000000000002</v>
      </c>
      <c r="AB239">
        <v>2750</v>
      </c>
      <c r="AC239" s="1">
        <f>(Table2[[#This Row],[Close Price]]/Table2[[#This Row],[Day Low]])-1</f>
        <v>2.1228771228771759E-3</v>
      </c>
      <c r="AD239" s="1">
        <f>(Table2[[#This Row],[Day High]]/Table2[[#This Row],[Close Price]])-1</f>
        <v>1.7819314641744688E-2</v>
      </c>
      <c r="AE239" s="1">
        <f>(Table2[[#This Row],[Close Price]]/Table2[[#This Row],[Current Week Low]])-1</f>
        <v>7.1957494875118932E-3</v>
      </c>
      <c r="AF239" s="1">
        <f>(Table2[[#This Row],[Current Week High]]/Table2[[#This Row],[Close Price]])-1</f>
        <v>4.9096573208722738E-2</v>
      </c>
      <c r="AG239" s="1">
        <f>(Table2[[#This Row],[Close Price]]/Table2[[#This Row],[Current Month Low]])-1</f>
        <v>7.1957494875118932E-3</v>
      </c>
      <c r="AH239" s="1">
        <f>(Table2[[#This Row],[Current Month High]]/Table2[[#This Row],[Close Price]])-1</f>
        <v>0.14226375908618905</v>
      </c>
      <c r="AI239">
        <v>15.634475597092401</v>
      </c>
      <c r="AJ239">
        <v>117.39130434782599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0.16</v>
      </c>
      <c r="AM239" t="s">
        <v>3114</v>
      </c>
      <c r="AN239">
        <v>5.76</v>
      </c>
      <c r="AO239" t="s">
        <v>3114</v>
      </c>
      <c r="AP239">
        <v>-9.0120435075030005E-3</v>
      </c>
      <c r="AQ239">
        <f>(Table2[[#This Row],[Sharpe Ratio]]-AVERAGE(Table2[Sharpe Ratio]))/_xlfn.STDEV.P(Table2[Sharpe Ratio])</f>
        <v>-0.8068760959198954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9.9261627025943211E-2</v>
      </c>
      <c r="AS239">
        <f>_xlfn.RANK.AVG(Table2[[#This Row],[1Y Return vs Nifty Z-Score]],Table2[1Y Return vs Nifty Z-Score])</f>
        <v>115</v>
      </c>
      <c r="AT239">
        <f>_xlfn.RANK.AVG(Table2[[#This Row],[6M Return vs Nifty Z-Score]],Table2[6M Return vs Nifty Z-Score])</f>
        <v>111</v>
      </c>
      <c r="AU239">
        <f>_xlfn.RANK.AVG(Table2[[#This Row],[Sharpe Ratio Z-Score]],Table2[Sharpe Ratio Z-Score])</f>
        <v>583</v>
      </c>
      <c r="AV239">
        <f>(Table2[[#This Row],[Rank 1Y]]+Table2[[#This Row],[Rank 6M]]+Table2[[#This Row],[Rank Sharpe]])/3</f>
        <v>269.66666666666669</v>
      </c>
    </row>
    <row r="240" spans="1:48" x14ac:dyDescent="0.3">
      <c r="A240" t="s">
        <v>995</v>
      </c>
      <c r="B240" t="s">
        <v>996</v>
      </c>
      <c r="C240" t="s">
        <v>3083</v>
      </c>
      <c r="D240" t="s">
        <v>997</v>
      </c>
      <c r="E240">
        <v>13549.91772103</v>
      </c>
      <c r="F240">
        <v>763.3</v>
      </c>
      <c r="G240">
        <v>35.8082093771608</v>
      </c>
      <c r="H240">
        <f>(Table2[[#This Row],[1Y Return vs Nifty]]-AVERAGE(Table2[1Y Return vs Nifty]))/_xlfn.STDEV.P(Table2[1Y Return vs Nifty])</f>
        <v>2.1120368630185349E-2</v>
      </c>
      <c r="I240">
        <v>0.87317495914934296</v>
      </c>
      <c r="J240">
        <f>(Table2[[#This Row],[1M Return vs Nifty]]-AVERAGE(Table2[1M Return vs Nifty]))/_xlfn.STDEV.P(Table2[1M Return vs Nifty])</f>
        <v>0.12140327261446496</v>
      </c>
      <c r="K240">
        <v>16.011451861002101</v>
      </c>
      <c r="L240">
        <f>(Table2[[#This Row],[6M Return vs Nifty]]-AVERAGE(Table2[6M Return vs Nifty]))/_xlfn.STDEV.P(Table2[6M Return vs Nifty])</f>
        <v>0.41237512191451081</v>
      </c>
      <c r="M240">
        <v>-4.3066888978899502</v>
      </c>
      <c r="N240">
        <f>(Table2[[#This Row],[1W Return vs Nifty]]-AVERAGE(Table2[1W Return vs Nifty]))/_xlfn.STDEV.P(Table2[1W Return vs Nifty])</f>
        <v>-0.83092654274230493</v>
      </c>
      <c r="O240">
        <v>775.88</v>
      </c>
      <c r="P240">
        <v>748.94721950624296</v>
      </c>
      <c r="Q240">
        <v>645.61589339071202</v>
      </c>
      <c r="R240">
        <v>43.110292830016</v>
      </c>
      <c r="S240" s="1">
        <f>(Table2[[#This Row],[Close Price]]-Table2[[#This Row],[20D EMA]])/Table2[[#This Row],[20D EMA]]</f>
        <v>-1.6213847502191112E-2</v>
      </c>
      <c r="T240" s="1">
        <f>(Table2[[#This Row],[Close Price]]-Table2[[#This Row],[50D EMA]])/Table2[[#This Row],[50D EMA]]</f>
        <v>1.9163941223013455E-2</v>
      </c>
      <c r="U240" s="1">
        <f>(Table2[[#This Row],[Close Price]]-Table2[[#This Row],[200D EMA]])/Table2[[#This Row],[200D EMA]]</f>
        <v>0.18228192306608568</v>
      </c>
      <c r="V240">
        <v>0.69367019135033903</v>
      </c>
      <c r="W240">
        <v>767.1</v>
      </c>
      <c r="X240">
        <v>781</v>
      </c>
      <c r="Y240">
        <v>733.45</v>
      </c>
      <c r="Z240">
        <v>783.25</v>
      </c>
      <c r="AA240">
        <v>733.45</v>
      </c>
      <c r="AB240">
        <v>828.9</v>
      </c>
      <c r="AC240" s="1">
        <f>(Table2[[#This Row],[Close Price]]/Table2[[#This Row],[Day Low]])-1</f>
        <v>-4.9537218094121149E-3</v>
      </c>
      <c r="AD240" s="1">
        <f>(Table2[[#This Row],[Day High]]/Table2[[#This Row],[Close Price]])-1</f>
        <v>2.3188785536486289E-2</v>
      </c>
      <c r="AE240" s="1">
        <f>(Table2[[#This Row],[Close Price]]/Table2[[#This Row],[Current Week Low]])-1</f>
        <v>4.0698070761469696E-2</v>
      </c>
      <c r="AF240" s="1">
        <f>(Table2[[#This Row],[Current Week High]]/Table2[[#This Row],[Close Price]])-1</f>
        <v>2.6136512511463428E-2</v>
      </c>
      <c r="AG240" s="1">
        <f>(Table2[[#This Row],[Close Price]]/Table2[[#This Row],[Current Month Low]])-1</f>
        <v>4.0698070761469696E-2</v>
      </c>
      <c r="AH240" s="1">
        <f>(Table2[[#This Row],[Current Month High]]/Table2[[#This Row],[Close Price]])-1</f>
        <v>8.594261758155386E-2</v>
      </c>
      <c r="AI240">
        <v>12.6621249836237</v>
      </c>
      <c r="AJ240">
        <v>68.610558869008102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0.06</v>
      </c>
      <c r="AM240" t="s">
        <v>3114</v>
      </c>
      <c r="AN240">
        <v>0.8</v>
      </c>
      <c r="AO240" t="s">
        <v>3114</v>
      </c>
      <c r="AP240">
        <v>6.5251643674140006E-2</v>
      </c>
      <c r="AQ240">
        <f>(Table2[[#This Row],[Sharpe Ratio]]-AVERAGE(Table2[Sharpe Ratio]))/_xlfn.STDEV.P(Table2[Sharpe Ratio])</f>
        <v>5.9034488901914331E-2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-0.21699329068122952</v>
      </c>
      <c r="AS240">
        <f>_xlfn.RANK.AVG(Table2[[#This Row],[1Y Return vs Nifty Z-Score]],Table2[1Y Return vs Nifty Z-Score])</f>
        <v>284</v>
      </c>
      <c r="AT240">
        <f>_xlfn.RANK.AVG(Table2[[#This Row],[6M Return vs Nifty Z-Score]],Table2[6M Return vs Nifty Z-Score])</f>
        <v>204</v>
      </c>
      <c r="AU240">
        <f>_xlfn.RANK.AVG(Table2[[#This Row],[Sharpe Ratio Z-Score]],Table2[Sharpe Ratio Z-Score])</f>
        <v>322</v>
      </c>
      <c r="AV240">
        <f>(Table2[[#This Row],[Rank 1Y]]+Table2[[#This Row],[Rank 6M]]+Table2[[#This Row],[Rank Sharpe]])/3</f>
        <v>270</v>
      </c>
    </row>
    <row r="241" spans="1:48" x14ac:dyDescent="0.3">
      <c r="A241" t="s">
        <v>423</v>
      </c>
      <c r="B241" t="s">
        <v>424</v>
      </c>
      <c r="C241" t="s">
        <v>3067</v>
      </c>
      <c r="D241" t="s">
        <v>425</v>
      </c>
      <c r="E241">
        <v>54600.003203200002</v>
      </c>
      <c r="F241">
        <v>364</v>
      </c>
      <c r="G241">
        <v>38.297323959094101</v>
      </c>
      <c r="H241">
        <f>(Table2[[#This Row],[1Y Return vs Nifty]]-AVERAGE(Table2[1Y Return vs Nifty]))/_xlfn.STDEV.P(Table2[1Y Return vs Nifty])</f>
        <v>5.9006134926144732E-2</v>
      </c>
      <c r="I241">
        <v>9.0187568682088397</v>
      </c>
      <c r="J241">
        <f>(Table2[[#This Row],[1M Return vs Nifty]]-AVERAGE(Table2[1M Return vs Nifty]))/_xlfn.STDEV.P(Table2[1M Return vs Nifty])</f>
        <v>0.91273582166238509</v>
      </c>
      <c r="K241">
        <v>19.7712175626801</v>
      </c>
      <c r="L241">
        <f>(Table2[[#This Row],[6M Return vs Nifty]]-AVERAGE(Table2[6M Return vs Nifty]))/_xlfn.STDEV.P(Table2[6M Return vs Nifty])</f>
        <v>0.54473097087814082</v>
      </c>
      <c r="M241">
        <v>1.52910696737381</v>
      </c>
      <c r="N241">
        <f>(Table2[[#This Row],[1W Return vs Nifty]]-AVERAGE(Table2[1W Return vs Nifty]))/_xlfn.STDEV.P(Table2[1W Return vs Nifty])</f>
        <v>0.35942373733245903</v>
      </c>
      <c r="O241">
        <v>354.65</v>
      </c>
      <c r="P241">
        <v>337.45282702327103</v>
      </c>
      <c r="Q241">
        <v>289.37871353622103</v>
      </c>
      <c r="R241">
        <v>58.912579808516803</v>
      </c>
      <c r="S241" s="1">
        <f>(Table2[[#This Row],[Close Price]]-Table2[[#This Row],[20D EMA]])/Table2[[#This Row],[20D EMA]]</f>
        <v>2.6364020865642247E-2</v>
      </c>
      <c r="T241" s="1">
        <f>(Table2[[#This Row],[Close Price]]-Table2[[#This Row],[50D EMA]])/Table2[[#This Row],[50D EMA]]</f>
        <v>7.8669286047789597E-2</v>
      </c>
      <c r="U241" s="1">
        <f>(Table2[[#This Row],[Close Price]]-Table2[[#This Row],[200D EMA]])/Table2[[#This Row],[200D EMA]]</f>
        <v>0.25786722717750543</v>
      </c>
      <c r="V241">
        <v>1.02688492935222</v>
      </c>
      <c r="W241">
        <v>364.85</v>
      </c>
      <c r="X241">
        <v>370.75</v>
      </c>
      <c r="Y241">
        <v>350.5</v>
      </c>
      <c r="Z241">
        <v>367.7</v>
      </c>
      <c r="AA241">
        <v>350.5</v>
      </c>
      <c r="AB241">
        <v>372.9</v>
      </c>
      <c r="AC241" s="1">
        <f>(Table2[[#This Row],[Close Price]]/Table2[[#This Row],[Day Low]])-1</f>
        <v>-2.3297245443333336E-3</v>
      </c>
      <c r="AD241" s="1">
        <f>(Table2[[#This Row],[Day High]]/Table2[[#This Row],[Close Price]])-1</f>
        <v>1.8543956043955978E-2</v>
      </c>
      <c r="AE241" s="1">
        <f>(Table2[[#This Row],[Close Price]]/Table2[[#This Row],[Current Week Low]])-1</f>
        <v>3.8516405135520682E-2</v>
      </c>
      <c r="AF241" s="1">
        <f>(Table2[[#This Row],[Current Week High]]/Table2[[#This Row],[Close Price]])-1</f>
        <v>1.0164835164835129E-2</v>
      </c>
      <c r="AG241" s="1">
        <f>(Table2[[#This Row],[Close Price]]/Table2[[#This Row],[Current Month Low]])-1</f>
        <v>3.8516405135520682E-2</v>
      </c>
      <c r="AH241" s="1">
        <f>(Table2[[#This Row],[Current Month High]]/Table2[[#This Row],[Close Price]])-1</f>
        <v>2.4450549450549364E-2</v>
      </c>
      <c r="AI241">
        <v>3.8324175824175599</v>
      </c>
      <c r="AJ241">
        <v>89.880020865936302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0.13</v>
      </c>
      <c r="AM241" t="s">
        <v>3114</v>
      </c>
      <c r="AN241">
        <v>9.1300000000000008</v>
      </c>
      <c r="AO241" t="s">
        <v>3114</v>
      </c>
      <c r="AP241">
        <v>5.4367504915867997E-2</v>
      </c>
      <c r="AQ241">
        <f>(Table2[[#This Row],[Sharpe Ratio]]-AVERAGE(Table2[Sharpe Ratio]))/_xlfn.STDEV.P(Table2[Sharpe Ratio])</f>
        <v>-6.7873981645811196E-2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1.8080226831533186</v>
      </c>
      <c r="AS241">
        <f>_xlfn.RANK.AVG(Table2[[#This Row],[1Y Return vs Nifty Z-Score]],Table2[1Y Return vs Nifty Z-Score])</f>
        <v>280</v>
      </c>
      <c r="AT241">
        <f>_xlfn.RANK.AVG(Table2[[#This Row],[6M Return vs Nifty Z-Score]],Table2[6M Return vs Nifty Z-Score])</f>
        <v>168</v>
      </c>
      <c r="AU241">
        <f>_xlfn.RANK.AVG(Table2[[#This Row],[Sharpe Ratio Z-Score]],Table2[Sharpe Ratio Z-Score])</f>
        <v>364</v>
      </c>
      <c r="AV241">
        <f>(Table2[[#This Row],[Rank 1Y]]+Table2[[#This Row],[Rank 6M]]+Table2[[#This Row],[Rank Sharpe]])/3</f>
        <v>270.66666666666669</v>
      </c>
    </row>
    <row r="242" spans="1:48" x14ac:dyDescent="0.3">
      <c r="A242" t="s">
        <v>383</v>
      </c>
      <c r="B242" t="s">
        <v>384</v>
      </c>
      <c r="C242" t="s">
        <v>3075</v>
      </c>
      <c r="D242" t="s">
        <v>210</v>
      </c>
      <c r="E242">
        <v>60909.195643949999</v>
      </c>
      <c r="F242">
        <v>3896.85</v>
      </c>
      <c r="G242">
        <v>5.5901680057355199</v>
      </c>
      <c r="H242">
        <f>(Table2[[#This Row],[1Y Return vs Nifty]]-AVERAGE(Table2[1Y Return vs Nifty]))/_xlfn.STDEV.P(Table2[1Y Return vs Nifty])</f>
        <v>-0.43881573139067248</v>
      </c>
      <c r="I242">
        <v>-13.1233040548306</v>
      </c>
      <c r="J242">
        <f>(Table2[[#This Row],[1M Return vs Nifty]]-AVERAGE(Table2[1M Return vs Nifty]))/_xlfn.STDEV.P(Table2[1M Return vs Nifty])</f>
        <v>-1.2383362204609054</v>
      </c>
      <c r="K242">
        <v>18.080303657647701</v>
      </c>
      <c r="L242">
        <f>(Table2[[#This Row],[6M Return vs Nifty]]-AVERAGE(Table2[6M Return vs Nifty]))/_xlfn.STDEV.P(Table2[6M Return vs Nifty])</f>
        <v>0.48520536125701841</v>
      </c>
      <c r="M242">
        <v>-3.8116832728221399</v>
      </c>
      <c r="N242">
        <f>(Table2[[#This Row],[1W Return vs Nifty]]-AVERAGE(Table2[1W Return vs Nifty]))/_xlfn.STDEV.P(Table2[1W Return vs Nifty])</f>
        <v>-0.72995829470174045</v>
      </c>
      <c r="O242">
        <v>4079.54</v>
      </c>
      <c r="P242">
        <v>4136.8634152341501</v>
      </c>
      <c r="Q242">
        <v>3645.8651846723201</v>
      </c>
      <c r="R242">
        <v>38.407119163969</v>
      </c>
      <c r="S242" s="1">
        <f>(Table2[[#This Row],[Close Price]]-Table2[[#This Row],[20D EMA]])/Table2[[#This Row],[20D EMA]]</f>
        <v>-4.4782009736391862E-2</v>
      </c>
      <c r="T242" s="1">
        <f>(Table2[[#This Row],[Close Price]]-Table2[[#This Row],[50D EMA]])/Table2[[#This Row],[50D EMA]]</f>
        <v>-5.80182111766833E-2</v>
      </c>
      <c r="U242" s="1">
        <f>(Table2[[#This Row],[Close Price]]-Table2[[#This Row],[200D EMA]])/Table2[[#This Row],[200D EMA]]</f>
        <v>6.8840947927216789E-2</v>
      </c>
      <c r="V242">
        <v>0.58505412068485396</v>
      </c>
      <c r="W242">
        <v>3882.3</v>
      </c>
      <c r="X242">
        <v>3970</v>
      </c>
      <c r="Y242">
        <v>3784.9</v>
      </c>
      <c r="Z242">
        <v>3975.8</v>
      </c>
      <c r="AA242">
        <v>3784.9</v>
      </c>
      <c r="AB242">
        <v>4286.3999999999996</v>
      </c>
      <c r="AC242" s="1">
        <f>(Table2[[#This Row],[Close Price]]/Table2[[#This Row],[Day Low]])-1</f>
        <v>3.7477783787960295E-3</v>
      </c>
      <c r="AD242" s="1">
        <f>(Table2[[#This Row],[Day High]]/Table2[[#This Row],[Close Price]])-1</f>
        <v>1.8771571910645823E-2</v>
      </c>
      <c r="AE242" s="1">
        <f>(Table2[[#This Row],[Close Price]]/Table2[[#This Row],[Current Week Low]])-1</f>
        <v>2.957806018653053E-2</v>
      </c>
      <c r="AF242" s="1">
        <f>(Table2[[#This Row],[Current Week High]]/Table2[[#This Row],[Close Price]])-1</f>
        <v>2.0259953552228094E-2</v>
      </c>
      <c r="AG242" s="1">
        <f>(Table2[[#This Row],[Close Price]]/Table2[[#This Row],[Current Month Low]])-1</f>
        <v>2.957806018653053E-2</v>
      </c>
      <c r="AH242" s="1">
        <f>(Table2[[#This Row],[Current Month High]]/Table2[[#This Row],[Close Price]])-1</f>
        <v>9.9965356634204472E-2</v>
      </c>
      <c r="AI242">
        <v>27.0513363357583</v>
      </c>
      <c r="AJ242">
        <v>49.1788530740372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-0.15</v>
      </c>
      <c r="AM242" t="s">
        <v>3113</v>
      </c>
      <c r="AN242">
        <v>0.02</v>
      </c>
      <c r="AO242" t="s">
        <v>3114</v>
      </c>
      <c r="AP242">
        <v>0.113469979854949</v>
      </c>
      <c r="AQ242">
        <f>(Table2[[#This Row],[Sharpe Ratio]]-AVERAGE(Table2[Sharpe Ratio]))/_xlfn.STDEV.P(Table2[Sharpe Ratio])</f>
        <v>0.62125768661811498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445</v>
      </c>
      <c r="AT242">
        <f>_xlfn.RANK.AVG(Table2[[#This Row],[6M Return vs Nifty Z-Score]],Table2[6M Return vs Nifty Z-Score])</f>
        <v>183</v>
      </c>
      <c r="AU242">
        <f>_xlfn.RANK.AVG(Table2[[#This Row],[Sharpe Ratio Z-Score]],Table2[Sharpe Ratio Z-Score])</f>
        <v>189</v>
      </c>
      <c r="AV242">
        <f>(Table2[[#This Row],[Rank 1Y]]+Table2[[#This Row],[Rank 6M]]+Table2[[#This Row],[Rank Sharpe]])/3</f>
        <v>272.33333333333331</v>
      </c>
    </row>
    <row r="243" spans="1:48" x14ac:dyDescent="0.3">
      <c r="A243" t="s">
        <v>753</v>
      </c>
      <c r="B243" t="s">
        <v>754</v>
      </c>
      <c r="C243" t="s">
        <v>3069</v>
      </c>
      <c r="D243" t="s">
        <v>420</v>
      </c>
      <c r="E243">
        <v>20941.14526754</v>
      </c>
      <c r="F243">
        <v>4254.55</v>
      </c>
      <c r="G243">
        <v>55.5446819508986</v>
      </c>
      <c r="H243">
        <f>(Table2[[#This Row],[1Y Return vs Nifty]]-AVERAGE(Table2[1Y Return vs Nifty]))/_xlfn.STDEV.P(Table2[1Y Return vs Nifty])</f>
        <v>0.32152091783048686</v>
      </c>
      <c r="I243">
        <v>11.5635691012961</v>
      </c>
      <c r="J243">
        <f>(Table2[[#This Row],[1M Return vs Nifty]]-AVERAGE(Table2[1M Return vs Nifty]))/_xlfn.STDEV.P(Table2[1M Return vs Nifty])</f>
        <v>1.1599609768127539</v>
      </c>
      <c r="K243">
        <v>33.769632551694798</v>
      </c>
      <c r="L243">
        <f>(Table2[[#This Row],[6M Return vs Nifty]]-AVERAGE(Table2[6M Return vs Nifty]))/_xlfn.STDEV.P(Table2[6M Return vs Nifty])</f>
        <v>1.0375202154816927</v>
      </c>
      <c r="M243">
        <v>-4.0626696483018696</v>
      </c>
      <c r="N243">
        <f>(Table2[[#This Row],[1W Return vs Nifty]]-AVERAGE(Table2[1W Return vs Nifty]))/_xlfn.STDEV.P(Table2[1W Return vs Nifty])</f>
        <v>-0.78115297478394774</v>
      </c>
      <c r="O243">
        <v>4128.96</v>
      </c>
      <c r="P243">
        <v>3886.9068421029501</v>
      </c>
      <c r="Q243">
        <v>3255.1187096424601</v>
      </c>
      <c r="R243">
        <v>54.172563555492403</v>
      </c>
      <c r="S243" s="1">
        <f>(Table2[[#This Row],[Close Price]]-Table2[[#This Row],[20D EMA]])/Table2[[#This Row],[20D EMA]]</f>
        <v>3.0416860420057385E-2</v>
      </c>
      <c r="T243" s="1">
        <f>(Table2[[#This Row],[Close Price]]-Table2[[#This Row],[50D EMA]])/Table2[[#This Row],[50D EMA]]</f>
        <v>9.4585019099182335E-2</v>
      </c>
      <c r="U243" s="1">
        <f>(Table2[[#This Row],[Close Price]]-Table2[[#This Row],[200D EMA]])/Table2[[#This Row],[200D EMA]]</f>
        <v>0.30703374577307407</v>
      </c>
      <c r="V243">
        <v>2.1429450222129298</v>
      </c>
      <c r="W243">
        <v>4322.7</v>
      </c>
      <c r="X243">
        <v>4440</v>
      </c>
      <c r="Y243">
        <v>3850</v>
      </c>
      <c r="Z243">
        <v>4376.2</v>
      </c>
      <c r="AA243">
        <v>3850</v>
      </c>
      <c r="AB243">
        <v>4525</v>
      </c>
      <c r="AC243" s="1">
        <f>(Table2[[#This Row],[Close Price]]/Table2[[#This Row],[Day Low]])-1</f>
        <v>-1.5765609457052188E-2</v>
      </c>
      <c r="AD243" s="1">
        <f>(Table2[[#This Row],[Day High]]/Table2[[#This Row],[Close Price]])-1</f>
        <v>4.3588628644627425E-2</v>
      </c>
      <c r="AE243" s="1">
        <f>(Table2[[#This Row],[Close Price]]/Table2[[#This Row],[Current Week Low]])-1</f>
        <v>0.1050779220779221</v>
      </c>
      <c r="AF243" s="1">
        <f>(Table2[[#This Row],[Current Week High]]/Table2[[#This Row],[Close Price]])-1</f>
        <v>2.8592918169959125E-2</v>
      </c>
      <c r="AG243" s="1">
        <f>(Table2[[#This Row],[Close Price]]/Table2[[#This Row],[Current Month Low]])-1</f>
        <v>0.1050779220779221</v>
      </c>
      <c r="AH243" s="1">
        <f>(Table2[[#This Row],[Current Month High]]/Table2[[#This Row],[Close Price]])-1</f>
        <v>6.3567239778590023E-2</v>
      </c>
      <c r="AI243">
        <v>15.405859609124301</v>
      </c>
      <c r="AJ243">
        <v>90.786995515694997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0.18</v>
      </c>
      <c r="AM243" t="s">
        <v>3114</v>
      </c>
      <c r="AN243">
        <v>5.0199999999999996</v>
      </c>
      <c r="AO243" t="s">
        <v>3114</v>
      </c>
      <c r="AP243">
        <v>9.9140378201169992E-3</v>
      </c>
      <c r="AQ243">
        <f>(Table2[[#This Row],[Sharpe Ratio]]-AVERAGE(Table2[Sharpe Ratio]))/_xlfn.STDEV.P(Table2[Sharpe Ratio])</f>
        <v>-0.58619900900526223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1.1516501263357233</v>
      </c>
      <c r="AS243">
        <f>_xlfn.RANK.AVG(Table2[[#This Row],[1Y Return vs Nifty Z-Score]],Table2[1Y Return vs Nifty Z-Score])</f>
        <v>209</v>
      </c>
      <c r="AT243">
        <f>_xlfn.RANK.AVG(Table2[[#This Row],[6M Return vs Nifty Z-Score]],Table2[6M Return vs Nifty Z-Score])</f>
        <v>104</v>
      </c>
      <c r="AU243">
        <f>_xlfn.RANK.AVG(Table2[[#This Row],[Sharpe Ratio Z-Score]],Table2[Sharpe Ratio Z-Score])</f>
        <v>504</v>
      </c>
      <c r="AV243">
        <f>(Table2[[#This Row],[Rank 1Y]]+Table2[[#This Row],[Rank 6M]]+Table2[[#This Row],[Rank Sharpe]])/3</f>
        <v>272.33333333333331</v>
      </c>
    </row>
    <row r="244" spans="1:48" x14ac:dyDescent="0.3">
      <c r="A244" t="s">
        <v>601</v>
      </c>
      <c r="B244" t="s">
        <v>602</v>
      </c>
      <c r="C244" t="s">
        <v>3080</v>
      </c>
      <c r="D244" t="s">
        <v>260</v>
      </c>
      <c r="E244">
        <v>31459.859401829999</v>
      </c>
      <c r="F244">
        <v>4182.45</v>
      </c>
      <c r="G244">
        <v>-0.235851039219344</v>
      </c>
      <c r="H244">
        <f>(Table2[[#This Row],[1Y Return vs Nifty]]-AVERAGE(Table2[1Y Return vs Nifty]))/_xlfn.STDEV.P(Table2[1Y Return vs Nifty])</f>
        <v>-0.52749111723873265</v>
      </c>
      <c r="I244">
        <v>-5.9049070693092904</v>
      </c>
      <c r="J244">
        <f>(Table2[[#This Row],[1M Return vs Nifty]]-AVERAGE(Table2[1M Return vs Nifty]))/_xlfn.STDEV.P(Table2[1M Return vs Nifty])</f>
        <v>-0.53707846498497591</v>
      </c>
      <c r="K244">
        <v>30.181026037690099</v>
      </c>
      <c r="L244">
        <f>(Table2[[#This Row],[6M Return vs Nifty]]-AVERAGE(Table2[6M Return vs Nifty]))/_xlfn.STDEV.P(Table2[6M Return vs Nifty])</f>
        <v>0.91118972059326864</v>
      </c>
      <c r="M244">
        <v>-2.4844856798474</v>
      </c>
      <c r="N244">
        <f>(Table2[[#This Row],[1W Return vs Nifty]]-AVERAGE(Table2[1W Return vs Nifty]))/_xlfn.STDEV.P(Table2[1W Return vs Nifty])</f>
        <v>-0.4592445715032285</v>
      </c>
      <c r="O244">
        <v>4149.43</v>
      </c>
      <c r="P244">
        <v>4071.1297858089401</v>
      </c>
      <c r="Q244">
        <v>3563.4694390884902</v>
      </c>
      <c r="R244">
        <v>53.010366256787499</v>
      </c>
      <c r="S244" s="1">
        <f>(Table2[[#This Row],[Close Price]]-Table2[[#This Row],[20D EMA]])/Table2[[#This Row],[20D EMA]]</f>
        <v>7.9577194940026758E-3</v>
      </c>
      <c r="T244" s="1">
        <f>(Table2[[#This Row],[Close Price]]-Table2[[#This Row],[50D EMA]])/Table2[[#This Row],[50D EMA]]</f>
        <v>2.7343813645808436E-2</v>
      </c>
      <c r="U244" s="1">
        <f>(Table2[[#This Row],[Close Price]]-Table2[[#This Row],[200D EMA]])/Table2[[#This Row],[200D EMA]]</f>
        <v>0.17370166111761026</v>
      </c>
      <c r="V244">
        <v>0.76063029546908301</v>
      </c>
      <c r="W244">
        <v>4000</v>
      </c>
      <c r="X244">
        <v>4129.75</v>
      </c>
      <c r="Y244">
        <v>4030.05</v>
      </c>
      <c r="Z244">
        <v>4294</v>
      </c>
      <c r="AA244">
        <v>4030.05</v>
      </c>
      <c r="AB244">
        <v>4438</v>
      </c>
      <c r="AC244" s="1">
        <f>(Table2[[#This Row],[Close Price]]/Table2[[#This Row],[Day Low]])-1</f>
        <v>4.5612500000000056E-2</v>
      </c>
      <c r="AD244" s="1">
        <f>(Table2[[#This Row],[Day High]]/Table2[[#This Row],[Close Price]])-1</f>
        <v>-1.260027017657106E-2</v>
      </c>
      <c r="AE244" s="1">
        <f>(Table2[[#This Row],[Close Price]]/Table2[[#This Row],[Current Week Low]])-1</f>
        <v>3.7815907991215925E-2</v>
      </c>
      <c r="AF244" s="1">
        <f>(Table2[[#This Row],[Current Week High]]/Table2[[#This Row],[Close Price]])-1</f>
        <v>2.6670970364260249E-2</v>
      </c>
      <c r="AG244" s="1">
        <f>(Table2[[#This Row],[Close Price]]/Table2[[#This Row],[Current Month Low]])-1</f>
        <v>3.7815907991215925E-2</v>
      </c>
      <c r="AH244" s="1">
        <f>(Table2[[#This Row],[Current Month High]]/Table2[[#This Row],[Close Price]])-1</f>
        <v>6.1100551112386325E-2</v>
      </c>
      <c r="AI244">
        <v>15.193247976664299</v>
      </c>
      <c r="AJ244">
        <v>65.674390968508604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</v>
      </c>
      <c r="AM244" t="s">
        <v>3115</v>
      </c>
      <c r="AN244">
        <v>7.96</v>
      </c>
      <c r="AO244" t="s">
        <v>3114</v>
      </c>
      <c r="AP244">
        <v>0.10506083831721499</v>
      </c>
      <c r="AQ244">
        <f>(Table2[[#This Row],[Sharpe Ratio]]-AVERAGE(Table2[Sharpe Ratio]))/_xlfn.STDEV.P(Table2[Sharpe Ratio])</f>
        <v>0.52320755009609565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-8.9416883037572781E-2</v>
      </c>
      <c r="AS244">
        <f>_xlfn.RANK.AVG(Table2[[#This Row],[1Y Return vs Nifty Z-Score]],Table2[1Y Return vs Nifty Z-Score])</f>
        <v>492</v>
      </c>
      <c r="AT244">
        <f>_xlfn.RANK.AVG(Table2[[#This Row],[6M Return vs Nifty Z-Score]],Table2[6M Return vs Nifty Z-Score])</f>
        <v>114</v>
      </c>
      <c r="AU244">
        <f>_xlfn.RANK.AVG(Table2[[#This Row],[Sharpe Ratio Z-Score]],Table2[Sharpe Ratio Z-Score])</f>
        <v>213</v>
      </c>
      <c r="AV244">
        <f>(Table2[[#This Row],[Rank 1Y]]+Table2[[#This Row],[Rank 6M]]+Table2[[#This Row],[Rank Sharpe]])/3</f>
        <v>273</v>
      </c>
    </row>
    <row r="245" spans="1:48" x14ac:dyDescent="0.3">
      <c r="A245" t="s">
        <v>49</v>
      </c>
      <c r="B245" t="s">
        <v>50</v>
      </c>
      <c r="C245" t="s">
        <v>3073</v>
      </c>
      <c r="D245" t="s">
        <v>51</v>
      </c>
      <c r="E245">
        <v>416776.48096384999</v>
      </c>
      <c r="F245">
        <v>1737.05</v>
      </c>
      <c r="G245">
        <v>27.996161147608799</v>
      </c>
      <c r="H245">
        <f>(Table2[[#This Row],[1Y Return vs Nifty]]-AVERAGE(Table2[1Y Return vs Nifty]))/_xlfn.STDEV.P(Table2[1Y Return vs Nifty])</f>
        <v>-9.7783532245158622E-2</v>
      </c>
      <c r="I245">
        <v>11.1247289493423</v>
      </c>
      <c r="J245">
        <f>(Table2[[#This Row],[1M Return vs Nifty]]-AVERAGE(Table2[1M Return vs Nifty]))/_xlfn.STDEV.P(Table2[1M Return vs Nifty])</f>
        <v>1.1173282343092448</v>
      </c>
      <c r="K245">
        <v>4.7878299591095299</v>
      </c>
      <c r="L245">
        <f>(Table2[[#This Row],[6M Return vs Nifty]]-AVERAGE(Table2[6M Return vs Nifty]))/_xlfn.STDEV.P(Table2[6M Return vs Nifty])</f>
        <v>1.7267521297591185E-2</v>
      </c>
      <c r="M245">
        <v>5.0054986423741399</v>
      </c>
      <c r="N245">
        <f>(Table2[[#This Row],[1W Return vs Nifty]]-AVERAGE(Table2[1W Return vs Nifty]))/_xlfn.STDEV.P(Table2[1W Return vs Nifty])</f>
        <v>1.06851704688728</v>
      </c>
      <c r="O245">
        <v>1668.99</v>
      </c>
      <c r="P245">
        <v>1603.68231015164</v>
      </c>
      <c r="Q245">
        <v>1449.91049731774</v>
      </c>
      <c r="R245">
        <v>71.927620147686397</v>
      </c>
      <c r="S245" s="1">
        <f>(Table2[[#This Row],[Close Price]]-Table2[[#This Row],[20D EMA]])/Table2[[#This Row],[20D EMA]]</f>
        <v>4.0779153859519794E-2</v>
      </c>
      <c r="T245" s="1">
        <f>(Table2[[#This Row],[Close Price]]-Table2[[#This Row],[50D EMA]])/Table2[[#This Row],[50D EMA]]</f>
        <v>8.3163410236625421E-2</v>
      </c>
      <c r="U245" s="1">
        <f>(Table2[[#This Row],[Close Price]]-Table2[[#This Row],[200D EMA]])/Table2[[#This Row],[200D EMA]]</f>
        <v>0.19803946741088729</v>
      </c>
      <c r="V245">
        <v>1.2878708614734899</v>
      </c>
      <c r="W245">
        <v>1736</v>
      </c>
      <c r="X245">
        <v>1749.8</v>
      </c>
      <c r="Y245">
        <v>1703.95</v>
      </c>
      <c r="Z245">
        <v>1758</v>
      </c>
      <c r="AA245">
        <v>1681.3</v>
      </c>
      <c r="AB245">
        <v>1758</v>
      </c>
      <c r="AC245" s="1">
        <f>(Table2[[#This Row],[Close Price]]/Table2[[#This Row],[Day Low]])-1</f>
        <v>6.0483870967731335E-4</v>
      </c>
      <c r="AD245" s="1">
        <f>(Table2[[#This Row],[Day High]]/Table2[[#This Row],[Close Price]])-1</f>
        <v>7.3400305114994513E-3</v>
      </c>
      <c r="AE245" s="1">
        <f>(Table2[[#This Row],[Close Price]]/Table2[[#This Row],[Current Week Low]])-1</f>
        <v>1.9425452624783457E-2</v>
      </c>
      <c r="AF245" s="1">
        <f>(Table2[[#This Row],[Current Week High]]/Table2[[#This Row],[Close Price]])-1</f>
        <v>1.2060677585561841E-2</v>
      </c>
      <c r="AG245" s="1">
        <f>(Table2[[#This Row],[Close Price]]/Table2[[#This Row],[Current Month Low]])-1</f>
        <v>3.315886516386124E-2</v>
      </c>
      <c r="AH245" s="1">
        <f>(Table2[[#This Row],[Current Month High]]/Table2[[#This Row],[Close Price]])-1</f>
        <v>1.2060677585561841E-2</v>
      </c>
      <c r="AI245">
        <v>1.2060677585561801</v>
      </c>
      <c r="AJ245">
        <v>62.591847241072699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-0.02</v>
      </c>
      <c r="AM245" t="s">
        <v>3113</v>
      </c>
      <c r="AN245">
        <v>8.4600000000000009</v>
      </c>
      <c r="AO245" t="s">
        <v>3114</v>
      </c>
      <c r="AP245">
        <v>0.11332407140861001</v>
      </c>
      <c r="AQ245">
        <f>(Table2[[#This Row],[Sharpe Ratio]]-AVERAGE(Table2[Sharpe Ratio]))/_xlfn.STDEV.P(Table2[Sharpe Ratio])</f>
        <v>0.61955640200790141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2.7248856722568586</v>
      </c>
      <c r="AS245">
        <f>_xlfn.RANK.AVG(Table2[[#This Row],[1Y Return vs Nifty Z-Score]],Table2[1Y Return vs Nifty Z-Score])</f>
        <v>318</v>
      </c>
      <c r="AT245">
        <f>_xlfn.RANK.AVG(Table2[[#This Row],[6M Return vs Nifty Z-Score]],Table2[6M Return vs Nifty Z-Score])</f>
        <v>315</v>
      </c>
      <c r="AU245">
        <f>_xlfn.RANK.AVG(Table2[[#This Row],[Sharpe Ratio Z-Score]],Table2[Sharpe Ratio Z-Score])</f>
        <v>191</v>
      </c>
      <c r="AV245">
        <f>(Table2[[#This Row],[Rank 1Y]]+Table2[[#This Row],[Rank 6M]]+Table2[[#This Row],[Rank Sharpe]])/3</f>
        <v>274.66666666666669</v>
      </c>
    </row>
    <row r="246" spans="1:48" x14ac:dyDescent="0.3">
      <c r="A246" t="s">
        <v>519</v>
      </c>
      <c r="B246" t="s">
        <v>520</v>
      </c>
      <c r="C246" t="s">
        <v>3072</v>
      </c>
      <c r="D246" t="s">
        <v>46</v>
      </c>
      <c r="E246">
        <v>38492.586000000003</v>
      </c>
      <c r="F246">
        <v>63.74</v>
      </c>
      <c r="G246">
        <v>125.269834989153</v>
      </c>
      <c r="H246">
        <f>(Table2[[#This Row],[1Y Return vs Nifty]]-AVERAGE(Table2[1Y Return vs Nifty]))/_xlfn.STDEV.P(Table2[1Y Return vs Nifty])</f>
        <v>1.3827781504748673</v>
      </c>
      <c r="I246">
        <v>-6.3841467572932302</v>
      </c>
      <c r="J246">
        <f>(Table2[[#This Row],[1M Return vs Nifty]]-AVERAGE(Table2[1M Return vs Nifty]))/_xlfn.STDEV.P(Table2[1M Return vs Nifty])</f>
        <v>-0.58363596917942429</v>
      </c>
      <c r="K246">
        <v>-19.793708176662399</v>
      </c>
      <c r="L246">
        <f>(Table2[[#This Row],[6M Return vs Nifty]]-AVERAGE(Table2[6M Return vs Nifty]))/_xlfn.STDEV.P(Table2[6M Return vs Nifty])</f>
        <v>-0.84808170707051866</v>
      </c>
      <c r="M246">
        <v>-1.7508680294813801</v>
      </c>
      <c r="N246">
        <f>(Table2[[#This Row],[1W Return vs Nifty]]-AVERAGE(Table2[1W Return vs Nifty]))/_xlfn.STDEV.P(Table2[1W Return vs Nifty])</f>
        <v>-0.30960568835125363</v>
      </c>
      <c r="O246">
        <v>65.2</v>
      </c>
      <c r="P246">
        <v>66.128358244163394</v>
      </c>
      <c r="Q246">
        <v>57.608592227380498</v>
      </c>
      <c r="R246">
        <v>44.462179247314303</v>
      </c>
      <c r="S246" s="1">
        <f>(Table2[[#This Row],[Close Price]]-Table2[[#This Row],[20D EMA]])/Table2[[#This Row],[20D EMA]]</f>
        <v>-2.2392638036809829E-2</v>
      </c>
      <c r="T246" s="1">
        <f>(Table2[[#This Row],[Close Price]]-Table2[[#This Row],[50D EMA]])/Table2[[#This Row],[50D EMA]]</f>
        <v>-3.6117004982112837E-2</v>
      </c>
      <c r="U246" s="1">
        <f>(Table2[[#This Row],[Close Price]]-Table2[[#This Row],[200D EMA]])/Table2[[#This Row],[200D EMA]]</f>
        <v>0.10643217505504912</v>
      </c>
      <c r="V246">
        <v>0.356882479895476</v>
      </c>
      <c r="W246">
        <v>63.39</v>
      </c>
      <c r="X246">
        <v>64.430000000000007</v>
      </c>
      <c r="Y246">
        <v>60.3</v>
      </c>
      <c r="Z246">
        <v>64.44</v>
      </c>
      <c r="AA246">
        <v>60.3</v>
      </c>
      <c r="AB246">
        <v>66.8</v>
      </c>
      <c r="AC246" s="1">
        <f>(Table2[[#This Row],[Close Price]]/Table2[[#This Row],[Day Low]])-1</f>
        <v>5.5213756112952872E-3</v>
      </c>
      <c r="AD246" s="1">
        <f>(Table2[[#This Row],[Day High]]/Table2[[#This Row],[Close Price]])-1</f>
        <v>1.0825227486664701E-2</v>
      </c>
      <c r="AE246" s="1">
        <f>(Table2[[#This Row],[Close Price]]/Table2[[#This Row],[Current Week Low]])-1</f>
        <v>5.7048092868988487E-2</v>
      </c>
      <c r="AF246" s="1">
        <f>(Table2[[#This Row],[Current Week High]]/Table2[[#This Row],[Close Price]])-1</f>
        <v>1.0982114841543655E-2</v>
      </c>
      <c r="AG246" s="1">
        <f>(Table2[[#This Row],[Close Price]]/Table2[[#This Row],[Current Month Low]])-1</f>
        <v>5.7048092868988487E-2</v>
      </c>
      <c r="AH246" s="1">
        <f>(Table2[[#This Row],[Current Month High]]/Table2[[#This Row],[Close Price]])-1</f>
        <v>4.8007530593034087E-2</v>
      </c>
      <c r="AI246">
        <v>22.607467838092202</v>
      </c>
      <c r="AJ246">
        <v>149.471624266144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-0.12</v>
      </c>
      <c r="AM246" t="s">
        <v>3113</v>
      </c>
      <c r="AN246">
        <v>-3.8</v>
      </c>
      <c r="AO246" t="s">
        <v>3113</v>
      </c>
      <c r="AP246">
        <v>0.13038118380654301</v>
      </c>
      <c r="AQ246">
        <f>(Table2[[#This Row],[Sharpe Ratio]]-AVERAGE(Table2[Sharpe Ratio]))/_xlfn.STDEV.P(Table2[Sharpe Ratio])</f>
        <v>0.81844141206321208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68</v>
      </c>
      <c r="AT246">
        <f>_xlfn.RANK.AVG(Table2[[#This Row],[6M Return vs Nifty Z-Score]],Table2[6M Return vs Nifty Z-Score])</f>
        <v>606</v>
      </c>
      <c r="AU246">
        <f>_xlfn.RANK.AVG(Table2[[#This Row],[Sharpe Ratio Z-Score]],Table2[Sharpe Ratio Z-Score])</f>
        <v>152</v>
      </c>
      <c r="AV246">
        <f>(Table2[[#This Row],[Rank 1Y]]+Table2[[#This Row],[Rank 6M]]+Table2[[#This Row],[Rank Sharpe]])/3</f>
        <v>275.33333333333331</v>
      </c>
    </row>
    <row r="247" spans="1:48" x14ac:dyDescent="0.3">
      <c r="A247" t="s">
        <v>238</v>
      </c>
      <c r="B247" t="s">
        <v>239</v>
      </c>
      <c r="C247" t="s">
        <v>3070</v>
      </c>
      <c r="D247" t="s">
        <v>27</v>
      </c>
      <c r="E247">
        <v>110543.909191039</v>
      </c>
      <c r="F247">
        <v>15.86</v>
      </c>
      <c r="G247">
        <v>67.855146997419993</v>
      </c>
      <c r="H247">
        <f>(Table2[[#This Row],[1Y Return vs Nifty]]-AVERAGE(Table2[1Y Return vs Nifty]))/_xlfn.STDEV.P(Table2[1Y Return vs Nifty])</f>
        <v>0.50889332934271181</v>
      </c>
      <c r="I247">
        <v>-7.3904987033849698</v>
      </c>
      <c r="J247">
        <f>(Table2[[#This Row],[1M Return vs Nifty]]-AVERAGE(Table2[1M Return vs Nifty]))/_xlfn.STDEV.P(Table2[1M Return vs Nifty])</f>
        <v>-0.68140173467426302</v>
      </c>
      <c r="K247">
        <v>-3.8842303380507999</v>
      </c>
      <c r="L247">
        <f>(Table2[[#This Row],[6M Return vs Nifty]]-AVERAGE(Table2[6M Return vs Nifty]))/_xlfn.STDEV.P(Table2[6M Return vs Nifty])</f>
        <v>-0.28801690171370931</v>
      </c>
      <c r="M247">
        <v>0.43751035249737702</v>
      </c>
      <c r="N247">
        <f>(Table2[[#This Row],[1W Return vs Nifty]]-AVERAGE(Table2[1W Return vs Nifty]))/_xlfn.STDEV.P(Table2[1W Return vs Nifty])</f>
        <v>0.13676647408219658</v>
      </c>
      <c r="O247">
        <v>15.97</v>
      </c>
      <c r="P247">
        <v>15.8478116102772</v>
      </c>
      <c r="Q247">
        <v>14.1243647183113</v>
      </c>
      <c r="R247">
        <v>49.727566488382102</v>
      </c>
      <c r="S247" s="1">
        <f>(Table2[[#This Row],[Close Price]]-Table2[[#This Row],[20D EMA]])/Table2[[#This Row],[20D EMA]]</f>
        <v>-6.887914840325686E-3</v>
      </c>
      <c r="T247" s="1">
        <f>(Table2[[#This Row],[Close Price]]-Table2[[#This Row],[50D EMA]])/Table2[[#This Row],[50D EMA]]</f>
        <v>7.6908976598988646E-4</v>
      </c>
      <c r="U247" s="1">
        <f>(Table2[[#This Row],[Close Price]]-Table2[[#This Row],[200D EMA]])/Table2[[#This Row],[200D EMA]]</f>
        <v>0.12288236082140838</v>
      </c>
      <c r="V247">
        <v>0.52988305463184204</v>
      </c>
      <c r="W247">
        <v>16.079999999999998</v>
      </c>
      <c r="X247">
        <v>16.350000000000001</v>
      </c>
      <c r="Y247">
        <v>15.05</v>
      </c>
      <c r="Z247">
        <v>16.25</v>
      </c>
      <c r="AA247">
        <v>15.05</v>
      </c>
      <c r="AB247">
        <v>16.420000000000002</v>
      </c>
      <c r="AC247" s="1">
        <f>(Table2[[#This Row],[Close Price]]/Table2[[#This Row],[Day Low]])-1</f>
        <v>-1.3681592039800905E-2</v>
      </c>
      <c r="AD247" s="1">
        <f>(Table2[[#This Row],[Day High]]/Table2[[#This Row],[Close Price]])-1</f>
        <v>3.0895334174022793E-2</v>
      </c>
      <c r="AE247" s="1">
        <f>(Table2[[#This Row],[Close Price]]/Table2[[#This Row],[Current Week Low]])-1</f>
        <v>5.3820598006644405E-2</v>
      </c>
      <c r="AF247" s="1">
        <f>(Table2[[#This Row],[Current Week High]]/Table2[[#This Row],[Close Price]])-1</f>
        <v>2.4590163934426368E-2</v>
      </c>
      <c r="AG247" s="1">
        <f>(Table2[[#This Row],[Close Price]]/Table2[[#This Row],[Current Month Low]])-1</f>
        <v>5.3820598006644405E-2</v>
      </c>
      <c r="AH247" s="1">
        <f>(Table2[[#This Row],[Current Month High]]/Table2[[#This Row],[Close Price]])-1</f>
        <v>3.5308953341740335E-2</v>
      </c>
      <c r="AI247">
        <v>20.933165195460202</v>
      </c>
      <c r="AJ247">
        <v>111.466666666666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0.08</v>
      </c>
      <c r="AM247" t="s">
        <v>3114</v>
      </c>
      <c r="AN247">
        <v>3.8</v>
      </c>
      <c r="AO247" t="s">
        <v>3114</v>
      </c>
      <c r="AP247">
        <v>8.6132017505049993E-2</v>
      </c>
      <c r="AQ247">
        <f>(Table2[[#This Row],[Sharpe Ratio]]-AVERAGE(Table2[Sharpe Ratio]))/_xlfn.STDEV.P(Table2[Sharpe Ratio])</f>
        <v>0.30249852093950685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-2.1260312023557132E-2</v>
      </c>
      <c r="AS247">
        <f>_xlfn.RANK.AVG(Table2[[#This Row],[1Y Return vs Nifty Z-Score]],Table2[1Y Return vs Nifty Z-Score])</f>
        <v>167</v>
      </c>
      <c r="AT247">
        <f>_xlfn.RANK.AVG(Table2[[#This Row],[6M Return vs Nifty Z-Score]],Table2[6M Return vs Nifty Z-Score])</f>
        <v>407</v>
      </c>
      <c r="AU247">
        <f>_xlfn.RANK.AVG(Table2[[#This Row],[Sharpe Ratio Z-Score]],Table2[Sharpe Ratio Z-Score])</f>
        <v>256</v>
      </c>
      <c r="AV247">
        <f>(Table2[[#This Row],[Rank 1Y]]+Table2[[#This Row],[Rank 6M]]+Table2[[#This Row],[Rank Sharpe]])/3</f>
        <v>276.66666666666669</v>
      </c>
    </row>
    <row r="248" spans="1:48" x14ac:dyDescent="0.3">
      <c r="A248" t="s">
        <v>1047</v>
      </c>
      <c r="B248" t="s">
        <v>1048</v>
      </c>
      <c r="C248" t="s">
        <v>3080</v>
      </c>
      <c r="D248" t="s">
        <v>46</v>
      </c>
      <c r="E248">
        <v>12286.06680192</v>
      </c>
      <c r="F248">
        <v>668.4</v>
      </c>
      <c r="G248">
        <v>19.059260951907401</v>
      </c>
      <c r="H248">
        <f>(Table2[[#This Row],[1Y Return vs Nifty]]-AVERAGE(Table2[1Y Return vs Nifty]))/_xlfn.STDEV.P(Table2[1Y Return vs Nifty])</f>
        <v>-0.23380833185951788</v>
      </c>
      <c r="I248">
        <v>-7.6337734283137397</v>
      </c>
      <c r="J248">
        <f>(Table2[[#This Row],[1M Return vs Nifty]]-AVERAGE(Table2[1M Return vs Nifty]))/_xlfn.STDEV.P(Table2[1M Return vs Nifty])</f>
        <v>-0.70503555363846804</v>
      </c>
      <c r="K248">
        <v>20.463691120052601</v>
      </c>
      <c r="L248">
        <f>(Table2[[#This Row],[6M Return vs Nifty]]-AVERAGE(Table2[6M Return vs Nifty]))/_xlfn.STDEV.P(Table2[6M Return vs Nifty])</f>
        <v>0.56910826798737224</v>
      </c>
      <c r="M248">
        <v>-0.11069295283912001</v>
      </c>
      <c r="N248">
        <f>(Table2[[#This Row],[1W Return vs Nifty]]-AVERAGE(Table2[1W Return vs Nifty]))/_xlfn.STDEV.P(Table2[1W Return vs Nifty])</f>
        <v>2.4947285558247555E-2</v>
      </c>
      <c r="O248">
        <v>689.62</v>
      </c>
      <c r="P248">
        <v>665.65838398808296</v>
      </c>
      <c r="Q248">
        <v>574.57067397194703</v>
      </c>
      <c r="R248">
        <v>37.2421134332821</v>
      </c>
      <c r="S248" s="1">
        <f>(Table2[[#This Row],[Close Price]]-Table2[[#This Row],[20D EMA]])/Table2[[#This Row],[20D EMA]]</f>
        <v>-3.0770569299034291E-2</v>
      </c>
      <c r="T248" s="1">
        <f>(Table2[[#This Row],[Close Price]]-Table2[[#This Row],[50D EMA]])/Table2[[#This Row],[50D EMA]]</f>
        <v>4.1186531678478779E-3</v>
      </c>
      <c r="U248" s="1">
        <f>(Table2[[#This Row],[Close Price]]-Table2[[#This Row],[200D EMA]])/Table2[[#This Row],[200D EMA]]</f>
        <v>0.16330336767698328</v>
      </c>
      <c r="V248">
        <v>0.43435127114181599</v>
      </c>
      <c r="W248">
        <v>668</v>
      </c>
      <c r="X248">
        <v>682</v>
      </c>
      <c r="Y248">
        <v>650</v>
      </c>
      <c r="Z248">
        <v>694.95</v>
      </c>
      <c r="AA248">
        <v>650</v>
      </c>
      <c r="AB248">
        <v>709</v>
      </c>
      <c r="AC248" s="1">
        <f>(Table2[[#This Row],[Close Price]]/Table2[[#This Row],[Day Low]])-1</f>
        <v>5.9880239520948564E-4</v>
      </c>
      <c r="AD248" s="1">
        <f>(Table2[[#This Row],[Day High]]/Table2[[#This Row],[Close Price]])-1</f>
        <v>2.0347097546379533E-2</v>
      </c>
      <c r="AE248" s="1">
        <f>(Table2[[#This Row],[Close Price]]/Table2[[#This Row],[Current Week Low]])-1</f>
        <v>2.8307692307692367E-2</v>
      </c>
      <c r="AF248" s="1">
        <f>(Table2[[#This Row],[Current Week High]]/Table2[[#This Row],[Close Price]])-1</f>
        <v>3.9721723518851171E-2</v>
      </c>
      <c r="AG248" s="1">
        <f>(Table2[[#This Row],[Close Price]]/Table2[[#This Row],[Current Month Low]])-1</f>
        <v>2.8307692307692367E-2</v>
      </c>
      <c r="AH248" s="1">
        <f>(Table2[[#This Row],[Current Month High]]/Table2[[#This Row],[Close Price]])-1</f>
        <v>6.074207061639747E-2</v>
      </c>
      <c r="AI248">
        <v>13.3976660682226</v>
      </c>
      <c r="AJ248">
        <v>50.948509485094803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0.22</v>
      </c>
      <c r="AM248" t="s">
        <v>3114</v>
      </c>
      <c r="AN248">
        <v>-4.87</v>
      </c>
      <c r="AO248" t="s">
        <v>3113</v>
      </c>
      <c r="AP248">
        <v>6.8034997675730999E-2</v>
      </c>
      <c r="AQ248">
        <f>(Table2[[#This Row],[Sharpe Ratio]]-AVERAGE(Table2[Sharpe Ratio]))/_xlfn.STDEV.P(Table2[Sharpe Ratio])</f>
        <v>9.1488246353908106E-2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-0.25330008559845796</v>
      </c>
      <c r="AS248">
        <f>_xlfn.RANK.AVG(Table2[[#This Row],[1Y Return vs Nifty Z-Score]],Table2[1Y Return vs Nifty Z-Score])</f>
        <v>360</v>
      </c>
      <c r="AT248">
        <f>_xlfn.RANK.AVG(Table2[[#This Row],[6M Return vs Nifty Z-Score]],Table2[6M Return vs Nifty Z-Score])</f>
        <v>162</v>
      </c>
      <c r="AU248">
        <f>_xlfn.RANK.AVG(Table2[[#This Row],[Sharpe Ratio Z-Score]],Table2[Sharpe Ratio Z-Score])</f>
        <v>313</v>
      </c>
      <c r="AV248">
        <f>(Table2[[#This Row],[Rank 1Y]]+Table2[[#This Row],[Rank 6M]]+Table2[[#This Row],[Rank Sharpe]])/3</f>
        <v>278.33333333333331</v>
      </c>
    </row>
    <row r="249" spans="1:48" x14ac:dyDescent="0.3">
      <c r="A249" t="s">
        <v>566</v>
      </c>
      <c r="B249" t="s">
        <v>567</v>
      </c>
      <c r="C249" t="s">
        <v>3071</v>
      </c>
      <c r="D249" t="s">
        <v>176</v>
      </c>
      <c r="E249">
        <v>33964.065000000002</v>
      </c>
      <c r="F249">
        <v>778.1</v>
      </c>
      <c r="G249">
        <v>34.744619413528397</v>
      </c>
      <c r="H249">
        <f>(Table2[[#This Row],[1Y Return vs Nifty]]-AVERAGE(Table2[1Y Return vs Nifty]))/_xlfn.STDEV.P(Table2[1Y Return vs Nifty])</f>
        <v>4.931913068767199E-3</v>
      </c>
      <c r="I249">
        <v>9.09750748874227</v>
      </c>
      <c r="J249">
        <f>(Table2[[#This Row],[1M Return vs Nifty]]-AVERAGE(Table2[1M Return vs Nifty]))/_xlfn.STDEV.P(Table2[1M Return vs Nifty])</f>
        <v>0.92038634067767056</v>
      </c>
      <c r="K249">
        <v>49.171871681811098</v>
      </c>
      <c r="L249">
        <f>(Table2[[#This Row],[6M Return vs Nifty]]-AVERAGE(Table2[6M Return vs Nifty]))/_xlfn.STDEV.P(Table2[6M Return vs Nifty])</f>
        <v>1.5797285863643677</v>
      </c>
      <c r="M249">
        <v>-2.4811463148488402</v>
      </c>
      <c r="N249">
        <f>(Table2[[#This Row],[1W Return vs Nifty]]-AVERAGE(Table2[1W Return vs Nifty]))/_xlfn.STDEV.P(Table2[1W Return vs Nifty])</f>
        <v>-0.45856342806485567</v>
      </c>
      <c r="O249">
        <v>778.6</v>
      </c>
      <c r="P249">
        <v>725.15384552651994</v>
      </c>
      <c r="Q249">
        <v>584.33815150747796</v>
      </c>
      <c r="R249">
        <v>46.999855174693003</v>
      </c>
      <c r="S249" s="1">
        <f>(Table2[[#This Row],[Close Price]]-Table2[[#This Row],[20D EMA]])/Table2[[#This Row],[20D EMA]]</f>
        <v>-6.4217826868738764E-4</v>
      </c>
      <c r="T249" s="1">
        <f>(Table2[[#This Row],[Close Price]]-Table2[[#This Row],[50D EMA]])/Table2[[#This Row],[50D EMA]]</f>
        <v>7.3013685027122646E-2</v>
      </c>
      <c r="U249" s="1">
        <f>(Table2[[#This Row],[Close Price]]-Table2[[#This Row],[200D EMA]])/Table2[[#This Row],[200D EMA]]</f>
        <v>0.33159198657943939</v>
      </c>
      <c r="V249">
        <v>0.78130745116433498</v>
      </c>
      <c r="W249">
        <v>779.1</v>
      </c>
      <c r="X249">
        <v>790.5</v>
      </c>
      <c r="Y249">
        <v>736.35</v>
      </c>
      <c r="Z249">
        <v>800.5</v>
      </c>
      <c r="AA249">
        <v>736.35</v>
      </c>
      <c r="AB249">
        <v>849.5</v>
      </c>
      <c r="AC249" s="1">
        <f>(Table2[[#This Row],[Close Price]]/Table2[[#This Row],[Day Low]])-1</f>
        <v>-1.2835322808368854E-3</v>
      </c>
      <c r="AD249" s="1">
        <f>(Table2[[#This Row],[Day High]]/Table2[[#This Row],[Close Price]])-1</f>
        <v>1.5936254980079667E-2</v>
      </c>
      <c r="AE249" s="1">
        <f>(Table2[[#This Row],[Close Price]]/Table2[[#This Row],[Current Week Low]])-1</f>
        <v>5.669858083791679E-2</v>
      </c>
      <c r="AF249" s="1">
        <f>(Table2[[#This Row],[Current Week High]]/Table2[[#This Row],[Close Price]])-1</f>
        <v>2.8788073512401979E-2</v>
      </c>
      <c r="AG249" s="1">
        <f>(Table2[[#This Row],[Close Price]]/Table2[[#This Row],[Current Month Low]])-1</f>
        <v>5.669858083791679E-2</v>
      </c>
      <c r="AH249" s="1">
        <f>(Table2[[#This Row],[Current Month High]]/Table2[[#This Row],[Close Price]])-1</f>
        <v>9.1761984320781309E-2</v>
      </c>
      <c r="AI249">
        <v>9.1761984320781291</v>
      </c>
      <c r="AJ249">
        <v>86.549988012466997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0.35</v>
      </c>
      <c r="AM249" t="s">
        <v>3114</v>
      </c>
      <c r="AN249">
        <v>-2.73</v>
      </c>
      <c r="AO249" t="s">
        <v>3113</v>
      </c>
      <c r="AP249">
        <v>1.0710307116381001E-2</v>
      </c>
      <c r="AQ249">
        <f>(Table2[[#This Row],[Sharpe Ratio]]-AVERAGE(Table2[Sharpe Ratio]))/_xlfn.STDEV.P(Table2[Sharpe Ratio])</f>
        <v>-0.57691455198231434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1.4695688600636354</v>
      </c>
      <c r="AS249">
        <f>_xlfn.RANK.AVG(Table2[[#This Row],[1Y Return vs Nifty Z-Score]],Table2[1Y Return vs Nifty Z-Score])</f>
        <v>291</v>
      </c>
      <c r="AT249">
        <f>_xlfn.RANK.AVG(Table2[[#This Row],[6M Return vs Nifty Z-Score]],Table2[6M Return vs Nifty Z-Score])</f>
        <v>51</v>
      </c>
      <c r="AU249">
        <f>_xlfn.RANK.AVG(Table2[[#This Row],[Sharpe Ratio Z-Score]],Table2[Sharpe Ratio Z-Score])</f>
        <v>498</v>
      </c>
      <c r="AV249">
        <f>(Table2[[#This Row],[Rank 1Y]]+Table2[[#This Row],[Rank 6M]]+Table2[[#This Row],[Rank Sharpe]])/3</f>
        <v>280</v>
      </c>
    </row>
    <row r="250" spans="1:48" x14ac:dyDescent="0.3">
      <c r="A250" t="s">
        <v>341</v>
      </c>
      <c r="B250" t="s">
        <v>342</v>
      </c>
      <c r="C250" t="s">
        <v>3080</v>
      </c>
      <c r="D250" t="s">
        <v>205</v>
      </c>
      <c r="E250">
        <v>72324.203807879996</v>
      </c>
      <c r="F250">
        <v>246.3</v>
      </c>
      <c r="G250">
        <v>10.8481095935858</v>
      </c>
      <c r="H250">
        <f>(Table2[[#This Row],[1Y Return vs Nifty]]-AVERAGE(Table2[1Y Return vs Nifty]))/_xlfn.STDEV.P(Table2[1Y Return vs Nifty])</f>
        <v>-0.35878681362169562</v>
      </c>
      <c r="I250">
        <v>8.2557191974713007</v>
      </c>
      <c r="J250">
        <f>(Table2[[#This Row],[1M Return vs Nifty]]-AVERAGE(Table2[1M Return vs Nifty]))/_xlfn.STDEV.P(Table2[1M Return vs Nifty])</f>
        <v>0.8386077174034664</v>
      </c>
      <c r="K250">
        <v>28.8967893179688</v>
      </c>
      <c r="L250">
        <f>(Table2[[#This Row],[6M Return vs Nifty]]-AVERAGE(Table2[6M Return vs Nifty]))/_xlfn.STDEV.P(Table2[6M Return vs Nifty])</f>
        <v>0.86598045629440046</v>
      </c>
      <c r="M250">
        <v>-0.189608828210792</v>
      </c>
      <c r="N250">
        <f>(Table2[[#This Row],[1W Return vs Nifty]]-AVERAGE(Table2[1W Return vs Nifty]))/_xlfn.STDEV.P(Table2[1W Return vs Nifty])</f>
        <v>8.850503470622351E-3</v>
      </c>
      <c r="O250">
        <v>241.75</v>
      </c>
      <c r="P250">
        <v>231.78491571925099</v>
      </c>
      <c r="Q250">
        <v>200.208264954778</v>
      </c>
      <c r="R250">
        <v>55.192133456984898</v>
      </c>
      <c r="S250" s="1">
        <f>(Table2[[#This Row],[Close Price]]-Table2[[#This Row],[20D EMA]])/Table2[[#This Row],[20D EMA]]</f>
        <v>1.8821096173733242E-2</v>
      </c>
      <c r="T250" s="1">
        <f>(Table2[[#This Row],[Close Price]]-Table2[[#This Row],[50D EMA]])/Table2[[#This Row],[50D EMA]]</f>
        <v>6.2623075516831259E-2</v>
      </c>
      <c r="U250" s="1">
        <f>(Table2[[#This Row],[Close Price]]-Table2[[#This Row],[200D EMA]])/Table2[[#This Row],[200D EMA]]</f>
        <v>0.23021894253782665</v>
      </c>
      <c r="V250">
        <v>1.0436375922541199</v>
      </c>
      <c r="W250">
        <v>247.2</v>
      </c>
      <c r="X250">
        <v>254.6</v>
      </c>
      <c r="Y250">
        <v>240</v>
      </c>
      <c r="Z250">
        <v>251.95</v>
      </c>
      <c r="AA250">
        <v>240</v>
      </c>
      <c r="AB250">
        <v>258.45</v>
      </c>
      <c r="AC250" s="1">
        <f>(Table2[[#This Row],[Close Price]]/Table2[[#This Row],[Day Low]])-1</f>
        <v>-3.6407766990290691E-3</v>
      </c>
      <c r="AD250" s="1">
        <f>(Table2[[#This Row],[Day High]]/Table2[[#This Row],[Close Price]])-1</f>
        <v>3.3698741372310215E-2</v>
      </c>
      <c r="AE250" s="1">
        <f>(Table2[[#This Row],[Close Price]]/Table2[[#This Row],[Current Week Low]])-1</f>
        <v>2.6250000000000107E-2</v>
      </c>
      <c r="AF250" s="1">
        <f>(Table2[[#This Row],[Current Week High]]/Table2[[#This Row],[Close Price]])-1</f>
        <v>2.2939504669102551E-2</v>
      </c>
      <c r="AG250" s="1">
        <f>(Table2[[#This Row],[Close Price]]/Table2[[#This Row],[Current Month Low]])-1</f>
        <v>2.6250000000000107E-2</v>
      </c>
      <c r="AH250" s="1">
        <f>(Table2[[#This Row],[Current Month High]]/Table2[[#This Row],[Close Price]])-1</f>
        <v>4.9330085261875656E-2</v>
      </c>
      <c r="AI250">
        <v>5.1563134388956398</v>
      </c>
      <c r="AJ250">
        <v>56.331323389400097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0.09</v>
      </c>
      <c r="AM250" t="s">
        <v>3114</v>
      </c>
      <c r="AN250">
        <v>7.26</v>
      </c>
      <c r="AO250" t="s">
        <v>3114</v>
      </c>
      <c r="AP250">
        <v>6.9200762343015004E-2</v>
      </c>
      <c r="AQ250">
        <f>(Table2[[#This Row],[Sharpe Ratio]]-AVERAGE(Table2[Sharpe Ratio]))/_xlfn.STDEV.P(Table2[Sharpe Ratio])</f>
        <v>0.10508099946275209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1.4597328630095456</v>
      </c>
      <c r="AS250">
        <f>_xlfn.RANK.AVG(Table2[[#This Row],[1Y Return vs Nifty Z-Score]],Table2[1Y Return vs Nifty Z-Score])</f>
        <v>413</v>
      </c>
      <c r="AT250">
        <f>_xlfn.RANK.AVG(Table2[[#This Row],[6M Return vs Nifty Z-Score]],Table2[6M Return vs Nifty Z-Score])</f>
        <v>120</v>
      </c>
      <c r="AU250">
        <f>_xlfn.RANK.AVG(Table2[[#This Row],[Sharpe Ratio Z-Score]],Table2[Sharpe Ratio Z-Score])</f>
        <v>309</v>
      </c>
      <c r="AV250">
        <f>(Table2[[#This Row],[Rank 1Y]]+Table2[[#This Row],[Rank 6M]]+Table2[[#This Row],[Rank Sharpe]])/3</f>
        <v>280.66666666666669</v>
      </c>
    </row>
    <row r="251" spans="1:48" x14ac:dyDescent="0.3">
      <c r="A251" t="s">
        <v>620</v>
      </c>
      <c r="B251" t="s">
        <v>621</v>
      </c>
      <c r="C251" t="s">
        <v>3080</v>
      </c>
      <c r="D251" t="s">
        <v>260</v>
      </c>
      <c r="E251">
        <v>29448.009535679899</v>
      </c>
      <c r="F251">
        <v>1547.55</v>
      </c>
      <c r="G251">
        <v>9.9621342026312405</v>
      </c>
      <c r="H251">
        <f>(Table2[[#This Row],[1Y Return vs Nifty]]-AVERAGE(Table2[1Y Return vs Nifty]))/_xlfn.STDEV.P(Table2[1Y Return vs Nifty])</f>
        <v>-0.3722718724652323</v>
      </c>
      <c r="I251">
        <v>-6.1592360637240198</v>
      </c>
      <c r="J251">
        <f>(Table2[[#This Row],[1M Return vs Nifty]]-AVERAGE(Table2[1M Return vs Nifty]))/_xlfn.STDEV.P(Table2[1M Return vs Nifty])</f>
        <v>-0.5617861916635527</v>
      </c>
      <c r="K251">
        <v>24.051817888263599</v>
      </c>
      <c r="L251">
        <f>(Table2[[#This Row],[6M Return vs Nifty]]-AVERAGE(Table2[6M Return vs Nifty]))/_xlfn.STDEV.P(Table2[6M Return vs Nifty])</f>
        <v>0.69542187428037572</v>
      </c>
      <c r="M251">
        <v>-3.7802209716981801</v>
      </c>
      <c r="N251">
        <f>(Table2[[#This Row],[1W Return vs Nifty]]-AVERAGE(Table2[1W Return vs Nifty]))/_xlfn.STDEV.P(Table2[1W Return vs Nifty])</f>
        <v>-0.72354080515629193</v>
      </c>
      <c r="O251">
        <v>1669.72</v>
      </c>
      <c r="P251">
        <v>1647.8511379710001</v>
      </c>
      <c r="Q251">
        <v>1404.82682303707</v>
      </c>
      <c r="R251">
        <v>23.9649041974717</v>
      </c>
      <c r="S251" s="1">
        <f>(Table2[[#This Row],[Close Price]]-Table2[[#This Row],[20D EMA]])/Table2[[#This Row],[20D EMA]]</f>
        <v>-7.3167956304051027E-2</v>
      </c>
      <c r="T251" s="1">
        <f>(Table2[[#This Row],[Close Price]]-Table2[[#This Row],[50D EMA]])/Table2[[#This Row],[50D EMA]]</f>
        <v>-6.0867839126840642E-2</v>
      </c>
      <c r="U251" s="1">
        <f>(Table2[[#This Row],[Close Price]]-Table2[[#This Row],[200D EMA]])/Table2[[#This Row],[200D EMA]]</f>
        <v>0.10159485469844554</v>
      </c>
      <c r="V251">
        <v>0.73771063119284896</v>
      </c>
      <c r="W251">
        <v>1528.1</v>
      </c>
      <c r="X251">
        <v>1578</v>
      </c>
      <c r="Y251">
        <v>1538.2</v>
      </c>
      <c r="Z251">
        <v>1691</v>
      </c>
      <c r="AA251">
        <v>1538.2</v>
      </c>
      <c r="AB251">
        <v>1735.15</v>
      </c>
      <c r="AC251" s="1">
        <f>(Table2[[#This Row],[Close Price]]/Table2[[#This Row],[Day Low]])-1</f>
        <v>1.2728224592631454E-2</v>
      </c>
      <c r="AD251" s="1">
        <f>(Table2[[#This Row],[Day High]]/Table2[[#This Row],[Close Price]])-1</f>
        <v>1.9676262479402906E-2</v>
      </c>
      <c r="AE251" s="1">
        <f>(Table2[[#This Row],[Close Price]]/Table2[[#This Row],[Current Week Low]])-1</f>
        <v>6.0785333506696571E-3</v>
      </c>
      <c r="AF251" s="1">
        <f>(Table2[[#This Row],[Current Week High]]/Table2[[#This Row],[Close Price]])-1</f>
        <v>9.2694904849601079E-2</v>
      </c>
      <c r="AG251" s="1">
        <f>(Table2[[#This Row],[Close Price]]/Table2[[#This Row],[Current Month Low]])-1</f>
        <v>6.0785333506696571E-3</v>
      </c>
      <c r="AH251" s="1">
        <f>(Table2[[#This Row],[Current Month High]]/Table2[[#This Row],[Close Price]])-1</f>
        <v>0.12122386998804568</v>
      </c>
      <c r="AI251">
        <v>18.9719233627346</v>
      </c>
      <c r="AJ251">
        <v>50.892160686427403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-0.12</v>
      </c>
      <c r="AM251" t="s">
        <v>3113</v>
      </c>
      <c r="AN251">
        <v>-7.52</v>
      </c>
      <c r="AO251" t="s">
        <v>3113</v>
      </c>
      <c r="AP251">
        <v>7.8591042941295999E-2</v>
      </c>
      <c r="AQ251">
        <f>(Table2[[#This Row],[Sharpe Ratio]]-AVERAGE(Table2[Sharpe Ratio]))/_xlfn.STDEV.P(Table2[Sharpe Ratio])</f>
        <v>0.21457116448257219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-0.74760583052212903</v>
      </c>
      <c r="AS251">
        <f>_xlfn.RANK.AVG(Table2[[#This Row],[1Y Return vs Nifty Z-Score]],Table2[1Y Return vs Nifty Z-Score])</f>
        <v>422</v>
      </c>
      <c r="AT251">
        <f>_xlfn.RANK.AVG(Table2[[#This Row],[6M Return vs Nifty Z-Score]],Table2[6M Return vs Nifty Z-Score])</f>
        <v>142</v>
      </c>
      <c r="AU251">
        <f>_xlfn.RANK.AVG(Table2[[#This Row],[Sharpe Ratio Z-Score]],Table2[Sharpe Ratio Z-Score])</f>
        <v>278</v>
      </c>
      <c r="AV251">
        <f>(Table2[[#This Row],[Rank 1Y]]+Table2[[#This Row],[Rank 6M]]+Table2[[#This Row],[Rank Sharpe]])/3</f>
        <v>280.66666666666669</v>
      </c>
    </row>
    <row r="252" spans="1:48" x14ac:dyDescent="0.3">
      <c r="A252" t="s">
        <v>860</v>
      </c>
      <c r="B252" t="s">
        <v>861</v>
      </c>
      <c r="C252" t="s">
        <v>3079</v>
      </c>
      <c r="D252" t="s">
        <v>306</v>
      </c>
      <c r="E252">
        <v>17214.654390029998</v>
      </c>
      <c r="F252">
        <v>789.3</v>
      </c>
      <c r="G252">
        <v>41.620433708172797</v>
      </c>
      <c r="H252">
        <f>(Table2[[#This Row],[1Y Return vs Nifty]]-AVERAGE(Table2[1Y Return vs Nifty]))/_xlfn.STDEV.P(Table2[1Y Return vs Nifty])</f>
        <v>0.10958579093845817</v>
      </c>
      <c r="I252">
        <v>-5.9525580514461902</v>
      </c>
      <c r="J252">
        <f>(Table2[[#This Row],[1M Return vs Nifty]]-AVERAGE(Table2[1M Return vs Nifty]))/_xlfn.STDEV.P(Table2[1M Return vs Nifty])</f>
        <v>-0.54170769510997052</v>
      </c>
      <c r="K252">
        <v>-12.4947630833069</v>
      </c>
      <c r="L252">
        <f>(Table2[[#This Row],[6M Return vs Nifty]]-AVERAGE(Table2[6M Return vs Nifty]))/_xlfn.STDEV.P(Table2[6M Return vs Nifty])</f>
        <v>-0.59113535694587305</v>
      </c>
      <c r="M252">
        <v>-1.4780169665240299</v>
      </c>
      <c r="N252">
        <f>(Table2[[#This Row],[1W Return vs Nifty]]-AVERAGE(Table2[1W Return vs Nifty]))/_xlfn.STDEV.P(Table2[1W Return vs Nifty])</f>
        <v>-0.25395118180087772</v>
      </c>
      <c r="O252">
        <v>814.82</v>
      </c>
      <c r="P252">
        <v>817.36364671724698</v>
      </c>
      <c r="Q252">
        <v>747.79887470865106</v>
      </c>
      <c r="R252">
        <v>39.885280440771403</v>
      </c>
      <c r="S252" s="1">
        <f>(Table2[[#This Row],[Close Price]]-Table2[[#This Row],[20D EMA]])/Table2[[#This Row],[20D EMA]]</f>
        <v>-3.1319800692177525E-2</v>
      </c>
      <c r="T252" s="1">
        <f>(Table2[[#This Row],[Close Price]]-Table2[[#This Row],[50D EMA]])/Table2[[#This Row],[50D EMA]]</f>
        <v>-3.433434656649853E-2</v>
      </c>
      <c r="U252" s="1">
        <f>(Table2[[#This Row],[Close Price]]-Table2[[#This Row],[200D EMA]])/Table2[[#This Row],[200D EMA]]</f>
        <v>5.5497710273391489E-2</v>
      </c>
      <c r="V252">
        <v>0.500384236605805</v>
      </c>
      <c r="W252">
        <v>790.9</v>
      </c>
      <c r="X252">
        <v>815.15</v>
      </c>
      <c r="Y252">
        <v>775.1</v>
      </c>
      <c r="Z252">
        <v>819.5</v>
      </c>
      <c r="AA252">
        <v>775.1</v>
      </c>
      <c r="AB252">
        <v>849.35</v>
      </c>
      <c r="AC252" s="1">
        <f>(Table2[[#This Row],[Close Price]]/Table2[[#This Row],[Day Low]])-1</f>
        <v>-2.0230117587558549E-3</v>
      </c>
      <c r="AD252" s="1">
        <f>(Table2[[#This Row],[Day High]]/Table2[[#This Row],[Close Price]])-1</f>
        <v>3.2750538451792766E-2</v>
      </c>
      <c r="AE252" s="1">
        <f>(Table2[[#This Row],[Close Price]]/Table2[[#This Row],[Current Week Low]])-1</f>
        <v>1.8320216746226192E-2</v>
      </c>
      <c r="AF252" s="1">
        <f>(Table2[[#This Row],[Current Week High]]/Table2[[#This Row],[Close Price]])-1</f>
        <v>3.8261750918535453E-2</v>
      </c>
      <c r="AG252" s="1">
        <f>(Table2[[#This Row],[Close Price]]/Table2[[#This Row],[Current Month Low]])-1</f>
        <v>1.8320216746226192E-2</v>
      </c>
      <c r="AH252" s="1">
        <f>(Table2[[#This Row],[Current Month High]]/Table2[[#This Row],[Close Price]])-1</f>
        <v>7.6080070948942202E-2</v>
      </c>
      <c r="AI252">
        <v>21.373368807804301</v>
      </c>
      <c r="AJ252">
        <v>66.168421052631501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-0.05</v>
      </c>
      <c r="AM252" t="s">
        <v>3113</v>
      </c>
      <c r="AN252">
        <v>-2.02</v>
      </c>
      <c r="AO252" t="s">
        <v>3113</v>
      </c>
      <c r="AP252">
        <v>0.187090662150347</v>
      </c>
      <c r="AQ252">
        <f>(Table2[[#This Row],[Sharpe Ratio]]-AVERAGE(Table2[Sharpe Ratio]))/_xlfn.STDEV.P(Table2[Sharpe Ratio])</f>
        <v>1.4796708691667271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271</v>
      </c>
      <c r="AT252">
        <f>_xlfn.RANK.AVG(Table2[[#This Row],[6M Return vs Nifty Z-Score]],Table2[6M Return vs Nifty Z-Score])</f>
        <v>524</v>
      </c>
      <c r="AU252">
        <f>_xlfn.RANK.AVG(Table2[[#This Row],[Sharpe Ratio Z-Score]],Table2[Sharpe Ratio Z-Score])</f>
        <v>51</v>
      </c>
      <c r="AV252">
        <f>(Table2[[#This Row],[Rank 1Y]]+Table2[[#This Row],[Rank 6M]]+Table2[[#This Row],[Rank Sharpe]])/3</f>
        <v>282</v>
      </c>
    </row>
    <row r="253" spans="1:48" x14ac:dyDescent="0.3">
      <c r="A253" t="s">
        <v>603</v>
      </c>
      <c r="B253" t="s">
        <v>604</v>
      </c>
      <c r="C253" t="s">
        <v>605</v>
      </c>
      <c r="D253" t="s">
        <v>605</v>
      </c>
      <c r="E253">
        <v>31255.472160000001</v>
      </c>
      <c r="F253">
        <v>914.4</v>
      </c>
      <c r="G253">
        <v>22.922811566027701</v>
      </c>
      <c r="H253">
        <f>(Table2[[#This Row],[1Y Return vs Nifty]]-AVERAGE(Table2[1Y Return vs Nifty]))/_xlfn.STDEV.P(Table2[1Y Return vs Nifty])</f>
        <v>-0.17500285271380361</v>
      </c>
      <c r="I253">
        <v>5.4984055546424999</v>
      </c>
      <c r="J253">
        <f>(Table2[[#This Row],[1M Return vs Nifty]]-AVERAGE(Table2[1M Return vs Nifty]))/_xlfn.STDEV.P(Table2[1M Return vs Nifty])</f>
        <v>0.57073833030939525</v>
      </c>
      <c r="K253">
        <v>8.2257655901803108</v>
      </c>
      <c r="L253">
        <f>(Table2[[#This Row],[6M Return vs Nifty]]-AVERAGE(Table2[6M Return vs Nifty]))/_xlfn.STDEV.P(Table2[6M Return vs Nifty])</f>
        <v>0.13829391635449706</v>
      </c>
      <c r="M253">
        <v>9.8023168332022195</v>
      </c>
      <c r="N253">
        <f>(Table2[[#This Row],[1W Return vs Nifty]]-AVERAGE(Table2[1W Return vs Nifty]))/_xlfn.STDEV.P(Table2[1W Return vs Nifty])</f>
        <v>2.0469429563517911</v>
      </c>
      <c r="O253">
        <v>879.46</v>
      </c>
      <c r="P253">
        <v>863.46780069338797</v>
      </c>
      <c r="Q253">
        <v>807.90229132749505</v>
      </c>
      <c r="R253">
        <v>58.6209685503039</v>
      </c>
      <c r="S253" s="1">
        <f>(Table2[[#This Row],[Close Price]]-Table2[[#This Row],[20D EMA]])/Table2[[#This Row],[20D EMA]]</f>
        <v>3.9728924567348077E-2</v>
      </c>
      <c r="T253" s="1">
        <f>(Table2[[#This Row],[Close Price]]-Table2[[#This Row],[50D EMA]])/Table2[[#This Row],[50D EMA]]</f>
        <v>5.8985638220339046E-2</v>
      </c>
      <c r="U253" s="1">
        <f>(Table2[[#This Row],[Close Price]]-Table2[[#This Row],[200D EMA]])/Table2[[#This Row],[200D EMA]]</f>
        <v>0.1318200354371003</v>
      </c>
      <c r="V253">
        <v>2.9021601311409602</v>
      </c>
      <c r="W253">
        <v>905.5</v>
      </c>
      <c r="X253">
        <v>927</v>
      </c>
      <c r="Y253">
        <v>818.7</v>
      </c>
      <c r="Z253">
        <v>1009.25</v>
      </c>
      <c r="AA253">
        <v>818.7</v>
      </c>
      <c r="AB253">
        <v>1009.25</v>
      </c>
      <c r="AC253" s="1">
        <f>(Table2[[#This Row],[Close Price]]/Table2[[#This Row],[Day Low]])-1</f>
        <v>9.8288238542241224E-3</v>
      </c>
      <c r="AD253" s="1">
        <f>(Table2[[#This Row],[Day High]]/Table2[[#This Row],[Close Price]])-1</f>
        <v>1.3779527559055094E-2</v>
      </c>
      <c r="AE253" s="1">
        <f>(Table2[[#This Row],[Close Price]]/Table2[[#This Row],[Current Week Low]])-1</f>
        <v>0.11689263466471234</v>
      </c>
      <c r="AF253" s="1">
        <f>(Table2[[#This Row],[Current Week High]]/Table2[[#This Row],[Close Price]])-1</f>
        <v>0.10372922134733153</v>
      </c>
      <c r="AG253" s="1">
        <f>(Table2[[#This Row],[Close Price]]/Table2[[#This Row],[Current Month Low]])-1</f>
        <v>0.11689263466471234</v>
      </c>
      <c r="AH253" s="1">
        <f>(Table2[[#This Row],[Current Month High]]/Table2[[#This Row],[Close Price]])-1</f>
        <v>0.10372922134733153</v>
      </c>
      <c r="AI253">
        <v>10.3729221347331</v>
      </c>
      <c r="AJ253">
        <v>46.773675762439801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0.03</v>
      </c>
      <c r="AM253" t="s">
        <v>3114</v>
      </c>
      <c r="AN253">
        <v>7.07</v>
      </c>
      <c r="AO253" t="s">
        <v>3114</v>
      </c>
      <c r="AP253">
        <v>9.8089772723737007E-2</v>
      </c>
      <c r="AQ253">
        <f>(Table2[[#This Row],[Sharpe Ratio]]-AVERAGE(Table2[Sharpe Ratio]))/_xlfn.STDEV.P(Table2[Sharpe Ratio])</f>
        <v>0.44192530147685644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3.0228976517787363</v>
      </c>
      <c r="AS253">
        <f>_xlfn.RANK.AVG(Table2[[#This Row],[1Y Return vs Nifty Z-Score]],Table2[1Y Return vs Nifty Z-Score])</f>
        <v>336</v>
      </c>
      <c r="AT253">
        <f>_xlfn.RANK.AVG(Table2[[#This Row],[6M Return vs Nifty Z-Score]],Table2[6M Return vs Nifty Z-Score])</f>
        <v>280</v>
      </c>
      <c r="AU253">
        <f>_xlfn.RANK.AVG(Table2[[#This Row],[Sharpe Ratio Z-Score]],Table2[Sharpe Ratio Z-Score])</f>
        <v>231</v>
      </c>
      <c r="AV253">
        <f>(Table2[[#This Row],[Rank 1Y]]+Table2[[#This Row],[Rank 6M]]+Table2[[#This Row],[Rank Sharpe]])/3</f>
        <v>282.33333333333331</v>
      </c>
    </row>
    <row r="254" spans="1:48" x14ac:dyDescent="0.3">
      <c r="A254" t="s">
        <v>864</v>
      </c>
      <c r="B254" t="s">
        <v>865</v>
      </c>
      <c r="C254" t="s">
        <v>3068</v>
      </c>
      <c r="D254" t="s">
        <v>21</v>
      </c>
      <c r="E254">
        <v>17069.500319700001</v>
      </c>
      <c r="F254">
        <v>753.05</v>
      </c>
      <c r="G254">
        <v>31.611865122778301</v>
      </c>
      <c r="H254">
        <f>(Table2[[#This Row],[1Y Return vs Nifty]]-AVERAGE(Table2[1Y Return vs Nifty]))/_xlfn.STDEV.P(Table2[1Y Return vs Nifty])</f>
        <v>-4.2750422563141662E-2</v>
      </c>
      <c r="I254">
        <v>1.42622503999669</v>
      </c>
      <c r="J254">
        <f>(Table2[[#This Row],[1M Return vs Nifty]]-AVERAGE(Table2[1M Return vs Nifty]))/_xlfn.STDEV.P(Table2[1M Return vs Nifty])</f>
        <v>0.17513135921578438</v>
      </c>
      <c r="K254">
        <v>18.2991932091652</v>
      </c>
      <c r="L254">
        <f>(Table2[[#This Row],[6M Return vs Nifty]]-AVERAGE(Table2[6M Return vs Nifty]))/_xlfn.STDEV.P(Table2[6M Return vs Nifty])</f>
        <v>0.4929109777020636</v>
      </c>
      <c r="M254">
        <v>-3.3752589814896501</v>
      </c>
      <c r="N254">
        <f>(Table2[[#This Row],[1W Return vs Nifty]]-AVERAGE(Table2[1W Return vs Nifty]))/_xlfn.STDEV.P(Table2[1W Return vs Nifty])</f>
        <v>-0.64093911215780475</v>
      </c>
      <c r="O254">
        <v>759.46</v>
      </c>
      <c r="P254">
        <v>726.82969180604096</v>
      </c>
      <c r="Q254">
        <v>613.35955900207398</v>
      </c>
      <c r="R254">
        <v>45.516670871231703</v>
      </c>
      <c r="S254" s="1">
        <f>(Table2[[#This Row],[Close Price]]-Table2[[#This Row],[20D EMA]])/Table2[[#This Row],[20D EMA]]</f>
        <v>-8.4402075158666445E-3</v>
      </c>
      <c r="T254" s="1">
        <f>(Table2[[#This Row],[Close Price]]-Table2[[#This Row],[50D EMA]])/Table2[[#This Row],[50D EMA]]</f>
        <v>3.6074899649196024E-2</v>
      </c>
      <c r="U254" s="1">
        <f>(Table2[[#This Row],[Close Price]]-Table2[[#This Row],[200D EMA]])/Table2[[#This Row],[200D EMA]]</f>
        <v>0.22774641553675309</v>
      </c>
      <c r="V254">
        <v>0.84655766341453598</v>
      </c>
      <c r="W254">
        <v>757.55</v>
      </c>
      <c r="X254">
        <v>767.65</v>
      </c>
      <c r="Y254">
        <v>722.75</v>
      </c>
      <c r="Z254">
        <v>763.7</v>
      </c>
      <c r="AA254">
        <v>722.75</v>
      </c>
      <c r="AB254">
        <v>812</v>
      </c>
      <c r="AC254" s="1">
        <f>(Table2[[#This Row],[Close Price]]/Table2[[#This Row],[Day Low]])-1</f>
        <v>-5.9402019668668427E-3</v>
      </c>
      <c r="AD254" s="1">
        <f>(Table2[[#This Row],[Day High]]/Table2[[#This Row],[Close Price]])-1</f>
        <v>1.9387822853728309E-2</v>
      </c>
      <c r="AE254" s="1">
        <f>(Table2[[#This Row],[Close Price]]/Table2[[#This Row],[Current Week Low]])-1</f>
        <v>4.1923209961950869E-2</v>
      </c>
      <c r="AF254" s="1">
        <f>(Table2[[#This Row],[Current Week High]]/Table2[[#This Row],[Close Price]])-1</f>
        <v>1.4142487218644195E-2</v>
      </c>
      <c r="AG254" s="1">
        <f>(Table2[[#This Row],[Close Price]]/Table2[[#This Row],[Current Month Low]])-1</f>
        <v>4.1923209961950869E-2</v>
      </c>
      <c r="AH254" s="1">
        <f>(Table2[[#This Row],[Current Month High]]/Table2[[#This Row],[Close Price]])-1</f>
        <v>7.8281654604607898E-2</v>
      </c>
      <c r="AI254">
        <v>11.479981408937</v>
      </c>
      <c r="AJ254">
        <v>65.0339688801227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0.08</v>
      </c>
      <c r="AM254" t="s">
        <v>3114</v>
      </c>
      <c r="AN254">
        <v>-0.78</v>
      </c>
      <c r="AO254" t="s">
        <v>3113</v>
      </c>
      <c r="AP254">
        <v>5.5148916223204003E-2</v>
      </c>
      <c r="AQ254">
        <f>(Table2[[#This Row],[Sharpe Ratio]]-AVERAGE(Table2[Sharpe Ratio]))/_xlfn.STDEV.P(Table2[Sharpe Ratio])</f>
        <v>-5.8762767971937066E-2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-7.4409965775035447E-2</v>
      </c>
      <c r="AS254">
        <f>_xlfn.RANK.AVG(Table2[[#This Row],[1Y Return vs Nifty Z-Score]],Table2[1Y Return vs Nifty Z-Score])</f>
        <v>304</v>
      </c>
      <c r="AT254">
        <f>_xlfn.RANK.AVG(Table2[[#This Row],[6M Return vs Nifty Z-Score]],Table2[6M Return vs Nifty Z-Score])</f>
        <v>181</v>
      </c>
      <c r="AU254">
        <f>_xlfn.RANK.AVG(Table2[[#This Row],[Sharpe Ratio Z-Score]],Table2[Sharpe Ratio Z-Score])</f>
        <v>362</v>
      </c>
      <c r="AV254">
        <f>(Table2[[#This Row],[Rank 1Y]]+Table2[[#This Row],[Rank 6M]]+Table2[[#This Row],[Rank Sharpe]])/3</f>
        <v>282.33333333333331</v>
      </c>
    </row>
    <row r="255" spans="1:48" x14ac:dyDescent="0.3">
      <c r="A255" t="s">
        <v>1362</v>
      </c>
      <c r="B255" t="s">
        <v>1363</v>
      </c>
      <c r="C255" t="s">
        <v>3071</v>
      </c>
      <c r="D255" t="s">
        <v>121</v>
      </c>
      <c r="E255">
        <v>7881.2474286300003</v>
      </c>
      <c r="F255">
        <v>1339.95</v>
      </c>
      <c r="G255">
        <v>11.8327993668007</v>
      </c>
      <c r="H255">
        <f>(Table2[[#This Row],[1Y Return vs Nifty]]-AVERAGE(Table2[1Y Return vs Nifty]))/_xlfn.STDEV.P(Table2[1Y Return vs Nifty])</f>
        <v>-0.34379926467846234</v>
      </c>
      <c r="I255">
        <v>-6.0311099493544704</v>
      </c>
      <c r="J255">
        <f>(Table2[[#This Row],[1M Return vs Nifty]]-AVERAGE(Table2[1M Return vs Nifty]))/_xlfn.STDEV.P(Table2[1M Return vs Nifty])</f>
        <v>-0.54933890848407907</v>
      </c>
      <c r="K255">
        <v>6.2666875207991204</v>
      </c>
      <c r="L255">
        <f>(Table2[[#This Row],[6M Return vs Nifty]]-AVERAGE(Table2[6M Return vs Nifty]))/_xlfn.STDEV.P(Table2[6M Return vs Nifty])</f>
        <v>6.9328065385844365E-2</v>
      </c>
      <c r="M255">
        <v>-1.29883963812116</v>
      </c>
      <c r="N255">
        <f>(Table2[[#This Row],[1W Return vs Nifty]]-AVERAGE(Table2[1W Return vs Nifty]))/_xlfn.STDEV.P(Table2[1W Return vs Nifty])</f>
        <v>-0.21740367603273952</v>
      </c>
      <c r="O255">
        <v>1384.56</v>
      </c>
      <c r="P255">
        <v>1367.38917647943</v>
      </c>
      <c r="Q255">
        <v>1201.8732670172801</v>
      </c>
      <c r="R255">
        <v>35.1854380923074</v>
      </c>
      <c r="S255" s="1">
        <f>(Table2[[#This Row],[Close Price]]-Table2[[#This Row],[20D EMA]])/Table2[[#This Row],[20D EMA]]</f>
        <v>-3.2219622118217994E-2</v>
      </c>
      <c r="T255" s="1">
        <f>(Table2[[#This Row],[Close Price]]-Table2[[#This Row],[50D EMA]])/Table2[[#This Row],[50D EMA]]</f>
        <v>-2.0066837555403717E-2</v>
      </c>
      <c r="U255" s="1">
        <f>(Table2[[#This Row],[Close Price]]-Table2[[#This Row],[200D EMA]])/Table2[[#This Row],[200D EMA]]</f>
        <v>0.11488460287114008</v>
      </c>
      <c r="V255">
        <v>0.763013120164861</v>
      </c>
      <c r="W255">
        <v>1342.05</v>
      </c>
      <c r="X255">
        <v>1368.9</v>
      </c>
      <c r="Y255">
        <v>1318.55</v>
      </c>
      <c r="Z255">
        <v>1364.95</v>
      </c>
      <c r="AA255">
        <v>1314.2</v>
      </c>
      <c r="AB255">
        <v>1432.6</v>
      </c>
      <c r="AC255" s="1">
        <f>(Table2[[#This Row],[Close Price]]/Table2[[#This Row],[Day Low]])-1</f>
        <v>-1.5647703140716507E-3</v>
      </c>
      <c r="AD255" s="1">
        <f>(Table2[[#This Row],[Day High]]/Table2[[#This Row],[Close Price]])-1</f>
        <v>2.1605283779245532E-2</v>
      </c>
      <c r="AE255" s="1">
        <f>(Table2[[#This Row],[Close Price]]/Table2[[#This Row],[Current Week Low]])-1</f>
        <v>1.6229949565810919E-2</v>
      </c>
      <c r="AF255" s="1">
        <f>(Table2[[#This Row],[Current Week High]]/Table2[[#This Row],[Close Price]])-1</f>
        <v>1.8657412590022071E-2</v>
      </c>
      <c r="AG255" s="1">
        <f>(Table2[[#This Row],[Close Price]]/Table2[[#This Row],[Current Month Low]])-1</f>
        <v>1.9593669152335957E-2</v>
      </c>
      <c r="AH255" s="1">
        <f>(Table2[[#This Row],[Current Month High]]/Table2[[#This Row],[Close Price]])-1</f>
        <v>6.9144371058621479E-2</v>
      </c>
      <c r="AI255">
        <v>16.866300981379901</v>
      </c>
      <c r="AJ255">
        <v>45.964052287581701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-7.0000000000000007E-2</v>
      </c>
      <c r="AM255" t="s">
        <v>3113</v>
      </c>
      <c r="AN255">
        <v>-3.76</v>
      </c>
      <c r="AO255" t="s">
        <v>3113</v>
      </c>
      <c r="AP255">
        <v>0.130851425443303</v>
      </c>
      <c r="AQ255">
        <f>(Table2[[#This Row],[Sharpe Ratio]]-AVERAGE(Table2[Sharpe Ratio]))/_xlfn.STDEV.P(Table2[Sharpe Ratio])</f>
        <v>0.82392440417076063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-0.21728937963867595</v>
      </c>
      <c r="AS255">
        <f>_xlfn.RANK.AVG(Table2[[#This Row],[1Y Return vs Nifty Z-Score]],Table2[1Y Return vs Nifty Z-Score])</f>
        <v>401</v>
      </c>
      <c r="AT255">
        <f>_xlfn.RANK.AVG(Table2[[#This Row],[6M Return vs Nifty Z-Score]],Table2[6M Return vs Nifty Z-Score])</f>
        <v>301</v>
      </c>
      <c r="AU255">
        <f>_xlfn.RANK.AVG(Table2[[#This Row],[Sharpe Ratio Z-Score]],Table2[Sharpe Ratio Z-Score])</f>
        <v>149</v>
      </c>
      <c r="AV255">
        <f>(Table2[[#This Row],[Rank 1Y]]+Table2[[#This Row],[Rank 6M]]+Table2[[#This Row],[Rank Sharpe]])/3</f>
        <v>283.66666666666669</v>
      </c>
    </row>
    <row r="256" spans="1:48" x14ac:dyDescent="0.3">
      <c r="A256" t="s">
        <v>840</v>
      </c>
      <c r="B256" t="s">
        <v>841</v>
      </c>
      <c r="C256" t="s">
        <v>3080</v>
      </c>
      <c r="D256" t="s">
        <v>411</v>
      </c>
      <c r="E256">
        <v>17949.652662150002</v>
      </c>
      <c r="F256">
        <v>290.3</v>
      </c>
      <c r="G256">
        <v>17.898665749140498</v>
      </c>
      <c r="H256">
        <f>(Table2[[#This Row],[1Y Return vs Nifty]]-AVERAGE(Table2[1Y Return vs Nifty]))/_xlfn.STDEV.P(Table2[1Y Return vs Nifty])</f>
        <v>-0.25147326337186587</v>
      </c>
      <c r="I256">
        <v>-10.304875299415601</v>
      </c>
      <c r="J256">
        <f>(Table2[[#This Row],[1M Return vs Nifty]]-AVERAGE(Table2[1M Return vs Nifty]))/_xlfn.STDEV.P(Table2[1M Return vs Nifty])</f>
        <v>-0.96452958071034844</v>
      </c>
      <c r="K256">
        <v>24.260062871495201</v>
      </c>
      <c r="L256">
        <f>(Table2[[#This Row],[6M Return vs Nifty]]-AVERAGE(Table2[6M Return vs Nifty]))/_xlfn.STDEV.P(Table2[6M Return vs Nifty])</f>
        <v>0.70275276767507167</v>
      </c>
      <c r="M256">
        <v>-6.1523069921186</v>
      </c>
      <c r="N256">
        <f>(Table2[[#This Row],[1W Return vs Nifty]]-AVERAGE(Table2[1W Return vs Nifty]))/_xlfn.STDEV.P(Table2[1W Return vs Nifty])</f>
        <v>-1.2073845385493311</v>
      </c>
      <c r="O256">
        <v>310.07</v>
      </c>
      <c r="P256">
        <v>311.38823748636298</v>
      </c>
      <c r="Q256">
        <v>266.99684604748597</v>
      </c>
      <c r="R256">
        <v>23.550829442240701</v>
      </c>
      <c r="S256" s="1">
        <f>(Table2[[#This Row],[Close Price]]-Table2[[#This Row],[20D EMA]])/Table2[[#This Row],[20D EMA]]</f>
        <v>-6.3759796175057185E-2</v>
      </c>
      <c r="T256" s="1">
        <f>(Table2[[#This Row],[Close Price]]-Table2[[#This Row],[50D EMA]])/Table2[[#This Row],[50D EMA]]</f>
        <v>-6.7723295062763936E-2</v>
      </c>
      <c r="U256" s="1">
        <f>(Table2[[#This Row],[Close Price]]-Table2[[#This Row],[200D EMA]])/Table2[[#This Row],[200D EMA]]</f>
        <v>8.7278761144502504E-2</v>
      </c>
      <c r="V256">
        <v>0.58485372435705296</v>
      </c>
      <c r="W256">
        <v>291.45</v>
      </c>
      <c r="X256">
        <v>296.7</v>
      </c>
      <c r="Y256">
        <v>281.05</v>
      </c>
      <c r="Z256">
        <v>303.7</v>
      </c>
      <c r="AA256">
        <v>281.05</v>
      </c>
      <c r="AB256">
        <v>320</v>
      </c>
      <c r="AC256" s="1">
        <f>(Table2[[#This Row],[Close Price]]/Table2[[#This Row],[Day Low]])-1</f>
        <v>-3.9457882998797933E-3</v>
      </c>
      <c r="AD256" s="1">
        <f>(Table2[[#This Row],[Day High]]/Table2[[#This Row],[Close Price]])-1</f>
        <v>2.2046159145711286E-2</v>
      </c>
      <c r="AE256" s="1">
        <f>(Table2[[#This Row],[Close Price]]/Table2[[#This Row],[Current Week Low]])-1</f>
        <v>3.2912293186265762E-2</v>
      </c>
      <c r="AF256" s="1">
        <f>(Table2[[#This Row],[Current Week High]]/Table2[[#This Row],[Close Price]])-1</f>
        <v>4.6159145711333061E-2</v>
      </c>
      <c r="AG256" s="1">
        <f>(Table2[[#This Row],[Close Price]]/Table2[[#This Row],[Current Month Low]])-1</f>
        <v>3.2912293186265762E-2</v>
      </c>
      <c r="AH256" s="1">
        <f>(Table2[[#This Row],[Current Month High]]/Table2[[#This Row],[Close Price]])-1</f>
        <v>0.10230795728556652</v>
      </c>
      <c r="AI256">
        <v>22.597313124354098</v>
      </c>
      <c r="AJ256">
        <v>56.2432723358449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-0.13</v>
      </c>
      <c r="AM256" t="s">
        <v>3113</v>
      </c>
      <c r="AN256">
        <v>-9.31</v>
      </c>
      <c r="AO256" t="s">
        <v>3113</v>
      </c>
      <c r="AP256">
        <v>5.5762466872098002E-2</v>
      </c>
      <c r="AQ256">
        <f>(Table2[[#This Row],[Sharpe Ratio]]-AVERAGE(Table2[Sharpe Ratio]))/_xlfn.STDEV.P(Table2[Sharpe Ratio])</f>
        <v>-5.1608800516723924E-2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364</v>
      </c>
      <c r="AT256">
        <f>_xlfn.RANK.AVG(Table2[[#This Row],[6M Return vs Nifty Z-Score]],Table2[6M Return vs Nifty Z-Score])</f>
        <v>141</v>
      </c>
      <c r="AU256">
        <f>_xlfn.RANK.AVG(Table2[[#This Row],[Sharpe Ratio Z-Score]],Table2[Sharpe Ratio Z-Score])</f>
        <v>360</v>
      </c>
      <c r="AV256">
        <f>(Table2[[#This Row],[Rank 1Y]]+Table2[[#This Row],[Rank 6M]]+Table2[[#This Row],[Rank Sharpe]])/3</f>
        <v>288.33333333333331</v>
      </c>
    </row>
    <row r="257" spans="1:48" x14ac:dyDescent="0.3">
      <c r="A257" t="s">
        <v>1265</v>
      </c>
      <c r="B257" t="s">
        <v>1266</v>
      </c>
      <c r="C257" t="s">
        <v>3072</v>
      </c>
      <c r="D257" t="s">
        <v>46</v>
      </c>
      <c r="E257">
        <v>8729.8115063099995</v>
      </c>
      <c r="F257">
        <v>5522.35</v>
      </c>
      <c r="G257">
        <v>12.099307209715199</v>
      </c>
      <c r="H257">
        <f>(Table2[[#This Row],[1Y Return vs Nifty]]-AVERAGE(Table2[1Y Return vs Nifty]))/_xlfn.STDEV.P(Table2[1Y Return vs Nifty])</f>
        <v>-0.33974286087689176</v>
      </c>
      <c r="I257">
        <v>16.122626264061498</v>
      </c>
      <c r="J257">
        <f>(Table2[[#This Row],[1M Return vs Nifty]]-AVERAGE(Table2[1M Return vs Nifty]))/_xlfn.STDEV.P(Table2[1M Return vs Nifty])</f>
        <v>1.6028673727147844</v>
      </c>
      <c r="K257">
        <v>-6.4613823207706798</v>
      </c>
      <c r="L257">
        <f>(Table2[[#This Row],[6M Return vs Nifty]]-AVERAGE(Table2[6M Return vs Nifty]))/_xlfn.STDEV.P(Table2[6M Return vs Nifty])</f>
        <v>-0.3787409429562148</v>
      </c>
      <c r="M257">
        <v>-5.9542887699743803</v>
      </c>
      <c r="N257">
        <f>(Table2[[#This Row],[1W Return vs Nifty]]-AVERAGE(Table2[1W Return vs Nifty]))/_xlfn.STDEV.P(Table2[1W Return vs Nifty])</f>
        <v>-1.1669939814374393</v>
      </c>
      <c r="O257">
        <v>5816.54</v>
      </c>
      <c r="P257">
        <v>5531.1132100416198</v>
      </c>
      <c r="Q257">
        <v>4850.8955579861504</v>
      </c>
      <c r="R257">
        <v>30.972596340834201</v>
      </c>
      <c r="S257" s="1">
        <f>(Table2[[#This Row],[Close Price]]-Table2[[#This Row],[20D EMA]])/Table2[[#This Row],[20D EMA]]</f>
        <v>-5.0578178779824366E-2</v>
      </c>
      <c r="T257" s="1">
        <f>(Table2[[#This Row],[Close Price]]-Table2[[#This Row],[50D EMA]])/Table2[[#This Row],[50D EMA]]</f>
        <v>-1.5843483416159399E-3</v>
      </c>
      <c r="U257" s="1">
        <f>(Table2[[#This Row],[Close Price]]-Table2[[#This Row],[200D EMA]])/Table2[[#This Row],[200D EMA]]</f>
        <v>0.13841865568686956</v>
      </c>
      <c r="V257">
        <v>0.88151767728539299</v>
      </c>
      <c r="W257">
        <v>5513.35</v>
      </c>
      <c r="X257">
        <v>5639.85</v>
      </c>
      <c r="Y257">
        <v>5380.55</v>
      </c>
      <c r="Z257">
        <v>6049</v>
      </c>
      <c r="AA257">
        <v>5380.55</v>
      </c>
      <c r="AB257">
        <v>6280.2</v>
      </c>
      <c r="AC257" s="1">
        <f>(Table2[[#This Row],[Close Price]]/Table2[[#This Row],[Day Low]])-1</f>
        <v>1.6324013530792936E-3</v>
      </c>
      <c r="AD257" s="1">
        <f>(Table2[[#This Row],[Day High]]/Table2[[#This Row],[Close Price]])-1</f>
        <v>2.1277173667007654E-2</v>
      </c>
      <c r="AE257" s="1">
        <f>(Table2[[#This Row],[Close Price]]/Table2[[#This Row],[Current Week Low]])-1</f>
        <v>2.635418312254334E-2</v>
      </c>
      <c r="AF257" s="1">
        <f>(Table2[[#This Row],[Current Week High]]/Table2[[#This Row],[Close Price]])-1</f>
        <v>9.5367008610464765E-2</v>
      </c>
      <c r="AG257" s="1">
        <f>(Table2[[#This Row],[Close Price]]/Table2[[#This Row],[Current Month Low]])-1</f>
        <v>2.635418312254334E-2</v>
      </c>
      <c r="AH257" s="1">
        <f>(Table2[[#This Row],[Current Month High]]/Table2[[#This Row],[Close Price]])-1</f>
        <v>0.13723324309397267</v>
      </c>
      <c r="AI257">
        <v>17.7216221355039</v>
      </c>
      <c r="AJ257">
        <v>64.113879849626301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7.0000000000000007E-2</v>
      </c>
      <c r="AM257" t="s">
        <v>3114</v>
      </c>
      <c r="AN257">
        <v>-9.65</v>
      </c>
      <c r="AO257" t="s">
        <v>3113</v>
      </c>
      <c r="AP257">
        <v>0.212339477255334</v>
      </c>
      <c r="AQ257">
        <f>(Table2[[#This Row],[Sharpe Ratio]]-AVERAGE(Table2[Sharpe Ratio]))/_xlfn.STDEV.P(Table2[Sharpe Ratio])</f>
        <v>1.7740706907126378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1.4914602781568764</v>
      </c>
      <c r="AS257">
        <f>_xlfn.RANK.AVG(Table2[[#This Row],[1Y Return vs Nifty Z-Score]],Table2[1Y Return vs Nifty Z-Score])</f>
        <v>399</v>
      </c>
      <c r="AT257">
        <f>_xlfn.RANK.AVG(Table2[[#This Row],[6M Return vs Nifty Z-Score]],Table2[6M Return vs Nifty Z-Score])</f>
        <v>440</v>
      </c>
      <c r="AU257">
        <f>_xlfn.RANK.AVG(Table2[[#This Row],[Sharpe Ratio Z-Score]],Table2[Sharpe Ratio Z-Score])</f>
        <v>30</v>
      </c>
      <c r="AV257">
        <f>(Table2[[#This Row],[Rank 1Y]]+Table2[[#This Row],[Rank 6M]]+Table2[[#This Row],[Rank Sharpe]])/3</f>
        <v>289.66666666666669</v>
      </c>
    </row>
    <row r="258" spans="1:48" x14ac:dyDescent="0.3">
      <c r="A258" t="s">
        <v>686</v>
      </c>
      <c r="B258" t="s">
        <v>687</v>
      </c>
      <c r="C258" t="s">
        <v>3073</v>
      </c>
      <c r="D258" t="s">
        <v>51</v>
      </c>
      <c r="E258">
        <v>24417.052012159998</v>
      </c>
      <c r="F258">
        <v>185.05</v>
      </c>
      <c r="G258">
        <v>64.734242862852298</v>
      </c>
      <c r="H258">
        <f>(Table2[[#This Row],[1Y Return vs Nifty]]-AVERAGE(Table2[1Y Return vs Nifty]))/_xlfn.STDEV.P(Table2[1Y Return vs Nifty])</f>
        <v>0.46139135995466968</v>
      </c>
      <c r="I258">
        <v>15.3009924571162</v>
      </c>
      <c r="J258">
        <f>(Table2[[#This Row],[1M Return vs Nifty]]-AVERAGE(Table2[1M Return vs Nifty]))/_xlfn.STDEV.P(Table2[1M Return vs Nifty])</f>
        <v>1.5230467310352949</v>
      </c>
      <c r="K258">
        <v>22.3710552286983</v>
      </c>
      <c r="L258">
        <f>(Table2[[#This Row],[6M Return vs Nifty]]-AVERAGE(Table2[6M Return vs Nifty]))/_xlfn.STDEV.P(Table2[6M Return vs Nifty])</f>
        <v>0.63625362115921724</v>
      </c>
      <c r="M258">
        <v>6.5160550336933598</v>
      </c>
      <c r="N258">
        <f>(Table2[[#This Row],[1W Return vs Nifty]]-AVERAGE(Table2[1W Return vs Nifty]))/_xlfn.STDEV.P(Table2[1W Return vs Nifty])</f>
        <v>1.3766311867560654</v>
      </c>
      <c r="O258">
        <v>167.56</v>
      </c>
      <c r="P258">
        <v>159.61076253510601</v>
      </c>
      <c r="Q258">
        <v>140.10956187052099</v>
      </c>
      <c r="R258">
        <v>77.318747681004893</v>
      </c>
      <c r="S258" s="1">
        <f>(Table2[[#This Row],[Close Price]]-Table2[[#This Row],[20D EMA]])/Table2[[#This Row],[20D EMA]]</f>
        <v>0.10438052041059924</v>
      </c>
      <c r="T258" s="1">
        <f>(Table2[[#This Row],[Close Price]]-Table2[[#This Row],[50D EMA]])/Table2[[#This Row],[50D EMA]]</f>
        <v>0.15938297055186806</v>
      </c>
      <c r="U258" s="1">
        <f>(Table2[[#This Row],[Close Price]]-Table2[[#This Row],[200D EMA]])/Table2[[#This Row],[200D EMA]]</f>
        <v>0.32075211377086232</v>
      </c>
      <c r="V258">
        <v>1.3542757316310601</v>
      </c>
      <c r="W258">
        <v>183.84</v>
      </c>
      <c r="X258">
        <v>187.1</v>
      </c>
      <c r="Y258">
        <v>166</v>
      </c>
      <c r="Z258">
        <v>191.5</v>
      </c>
      <c r="AA258">
        <v>166</v>
      </c>
      <c r="AB258">
        <v>191.5</v>
      </c>
      <c r="AC258" s="1">
        <f>(Table2[[#This Row],[Close Price]]/Table2[[#This Row],[Day Low]])-1</f>
        <v>6.5818102697998704E-3</v>
      </c>
      <c r="AD258" s="1">
        <f>(Table2[[#This Row],[Day High]]/Table2[[#This Row],[Close Price]])-1</f>
        <v>1.1078087003512538E-2</v>
      </c>
      <c r="AE258" s="1">
        <f>(Table2[[#This Row],[Close Price]]/Table2[[#This Row],[Current Week Low]])-1</f>
        <v>0.11475903614457827</v>
      </c>
      <c r="AF258" s="1">
        <f>(Table2[[#This Row],[Current Week High]]/Table2[[#This Row],[Close Price]])-1</f>
        <v>3.4855444474466202E-2</v>
      </c>
      <c r="AG258" s="1">
        <f>(Table2[[#This Row],[Close Price]]/Table2[[#This Row],[Current Month Low]])-1</f>
        <v>0.11475903614457827</v>
      </c>
      <c r="AH258" s="1">
        <f>(Table2[[#This Row],[Current Month High]]/Table2[[#This Row],[Close Price]])-1</f>
        <v>3.4855444474466202E-2</v>
      </c>
      <c r="AI258">
        <v>3.4855444474466202</v>
      </c>
      <c r="AJ258">
        <v>111.485714285714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0.09</v>
      </c>
      <c r="AM258" t="s">
        <v>3114</v>
      </c>
      <c r="AN258">
        <v>18.489999999999998</v>
      </c>
      <c r="AO258" t="s">
        <v>3114</v>
      </c>
      <c r="AQ258">
        <f>(Table2[[#This Row],[Sharpe Ratio]]-AVERAGE(Table2[Sharpe Ratio]))/_xlfn.STDEV.P(Table2[Sharpe Ratio])</f>
        <v>-0.70179615496659375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3.2955267439386535</v>
      </c>
      <c r="AS258">
        <f>_xlfn.RANK.AVG(Table2[[#This Row],[1Y Return vs Nifty Z-Score]],Table2[1Y Return vs Nifty Z-Score])</f>
        <v>176</v>
      </c>
      <c r="AT258">
        <f>_xlfn.RANK.AVG(Table2[[#This Row],[6M Return vs Nifty Z-Score]],Table2[6M Return vs Nifty Z-Score])</f>
        <v>150</v>
      </c>
      <c r="AU258">
        <f>_xlfn.RANK.AVG(Table2[[#This Row],[Sharpe Ratio Z-Score]],Table2[Sharpe Ratio Z-Score])</f>
        <v>545.5</v>
      </c>
      <c r="AV258">
        <f>(Table2[[#This Row],[Rank 1Y]]+Table2[[#This Row],[Rank 6M]]+Table2[[#This Row],[Rank Sharpe]])/3</f>
        <v>290.5</v>
      </c>
    </row>
    <row r="259" spans="1:48" x14ac:dyDescent="0.3">
      <c r="A259" t="s">
        <v>1041</v>
      </c>
      <c r="B259" t="s">
        <v>1042</v>
      </c>
      <c r="C259" t="s">
        <v>3074</v>
      </c>
      <c r="D259" t="s">
        <v>60</v>
      </c>
      <c r="E259">
        <v>12372.270575279999</v>
      </c>
      <c r="F259">
        <v>30.8</v>
      </c>
      <c r="G259">
        <v>49.804517513190902</v>
      </c>
      <c r="H259">
        <f>(Table2[[#This Row],[1Y Return vs Nifty]]-AVERAGE(Table2[1Y Return vs Nifty]))/_xlfn.STDEV.P(Table2[1Y Return vs Nifty])</f>
        <v>0.23415228885461176</v>
      </c>
      <c r="I259">
        <v>9.3554748767240206</v>
      </c>
      <c r="J259">
        <f>(Table2[[#This Row],[1M Return vs Nifty]]-AVERAGE(Table2[1M Return vs Nifty]))/_xlfn.STDEV.P(Table2[1M Return vs Nifty])</f>
        <v>0.94544753249697955</v>
      </c>
      <c r="K259">
        <v>-3.16548181720069</v>
      </c>
      <c r="L259">
        <f>(Table2[[#This Row],[6M Return vs Nifty]]-AVERAGE(Table2[6M Return vs Nifty]))/_xlfn.STDEV.P(Table2[6M Return vs Nifty])</f>
        <v>-0.26271464135583317</v>
      </c>
      <c r="M259">
        <v>-0.70822607471006405</v>
      </c>
      <c r="N259">
        <f>(Table2[[#This Row],[1W Return vs Nifty]]-AVERAGE(Table2[1W Return vs Nifty]))/_xlfn.STDEV.P(Table2[1W Return vs Nifty])</f>
        <v>-9.6933900040913026E-2</v>
      </c>
      <c r="O259">
        <v>30.56</v>
      </c>
      <c r="P259">
        <v>29.193827673947201</v>
      </c>
      <c r="Q259">
        <v>25.692200884393198</v>
      </c>
      <c r="R259">
        <v>48.138261667406802</v>
      </c>
      <c r="S259" s="1">
        <f>(Table2[[#This Row],[Close Price]]-Table2[[#This Row],[20D EMA]])/Table2[[#This Row],[20D EMA]]</f>
        <v>7.8534031413613221E-3</v>
      </c>
      <c r="T259" s="1">
        <f>(Table2[[#This Row],[Close Price]]-Table2[[#This Row],[50D EMA]])/Table2[[#This Row],[50D EMA]]</f>
        <v>5.5017531239528433E-2</v>
      </c>
      <c r="U259" s="1">
        <f>(Table2[[#This Row],[Close Price]]-Table2[[#This Row],[200D EMA]])/Table2[[#This Row],[200D EMA]]</f>
        <v>0.19880737888475525</v>
      </c>
      <c r="V259">
        <v>2.0999831017470898</v>
      </c>
      <c r="W259">
        <v>30.91</v>
      </c>
      <c r="X259">
        <v>31.74</v>
      </c>
      <c r="Y259">
        <v>29.77</v>
      </c>
      <c r="Z259">
        <v>34.28</v>
      </c>
      <c r="AA259">
        <v>29.77</v>
      </c>
      <c r="AB259">
        <v>34.54</v>
      </c>
      <c r="AC259" s="1">
        <f>(Table2[[#This Row],[Close Price]]/Table2[[#This Row],[Day Low]])-1</f>
        <v>-3.558718861209953E-3</v>
      </c>
      <c r="AD259" s="1">
        <f>(Table2[[#This Row],[Day High]]/Table2[[#This Row],[Close Price]])-1</f>
        <v>3.0519480519480391E-2</v>
      </c>
      <c r="AE259" s="1">
        <f>(Table2[[#This Row],[Close Price]]/Table2[[#This Row],[Current Week Low]])-1</f>
        <v>3.4598589183742146E-2</v>
      </c>
      <c r="AF259" s="1">
        <f>(Table2[[#This Row],[Current Week High]]/Table2[[#This Row],[Close Price]])-1</f>
        <v>0.11298701298701297</v>
      </c>
      <c r="AG259" s="1">
        <f>(Table2[[#This Row],[Close Price]]/Table2[[#This Row],[Current Month Low]])-1</f>
        <v>3.4598589183742146E-2</v>
      </c>
      <c r="AH259" s="1">
        <f>(Table2[[#This Row],[Current Month High]]/Table2[[#This Row],[Close Price]])-1</f>
        <v>0.12142857142857144</v>
      </c>
      <c r="AI259">
        <v>12.1428571428571</v>
      </c>
      <c r="AJ259">
        <v>98.070739549839203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0.13</v>
      </c>
      <c r="AM259" t="s">
        <v>3114</v>
      </c>
      <c r="AN259">
        <v>14.33</v>
      </c>
      <c r="AO259" t="s">
        <v>3114</v>
      </c>
      <c r="AP259">
        <v>8.9730232478375999E-2</v>
      </c>
      <c r="AQ259">
        <f>(Table2[[#This Row],[Sharpe Ratio]]-AVERAGE(Table2[Sharpe Ratio]))/_xlfn.STDEV.P(Table2[Sharpe Ratio])</f>
        <v>0.34445351334712165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1.1644047933019668</v>
      </c>
      <c r="AS259">
        <f>_xlfn.RANK.AVG(Table2[[#This Row],[1Y Return vs Nifty Z-Score]],Table2[1Y Return vs Nifty Z-Score])</f>
        <v>232</v>
      </c>
      <c r="AT259">
        <f>_xlfn.RANK.AVG(Table2[[#This Row],[6M Return vs Nifty Z-Score]],Table2[6M Return vs Nifty Z-Score])</f>
        <v>398</v>
      </c>
      <c r="AU259">
        <f>_xlfn.RANK.AVG(Table2[[#This Row],[Sharpe Ratio Z-Score]],Table2[Sharpe Ratio Z-Score])</f>
        <v>245</v>
      </c>
      <c r="AV259">
        <f>(Table2[[#This Row],[Rank 1Y]]+Table2[[#This Row],[Rank 6M]]+Table2[[#This Row],[Rank Sharpe]])/3</f>
        <v>291.66666666666669</v>
      </c>
    </row>
    <row r="260" spans="1:48" x14ac:dyDescent="0.3">
      <c r="A260" t="s">
        <v>373</v>
      </c>
      <c r="B260" t="s">
        <v>374</v>
      </c>
      <c r="C260" t="s">
        <v>3080</v>
      </c>
      <c r="D260" t="s">
        <v>375</v>
      </c>
      <c r="E260">
        <v>64606.50121635</v>
      </c>
      <c r="F260">
        <v>5086.05</v>
      </c>
      <c r="G260">
        <v>8.7423190281309004</v>
      </c>
      <c r="H260">
        <f>(Table2[[#This Row],[1Y Return vs Nifty]]-AVERAGE(Table2[1Y Return vs Nifty]))/_xlfn.STDEV.P(Table2[1Y Return vs Nifty])</f>
        <v>-0.39083816626336293</v>
      </c>
      <c r="I260">
        <v>-13.212756632578699</v>
      </c>
      <c r="J260">
        <f>(Table2[[#This Row],[1M Return vs Nifty]]-AVERAGE(Table2[1M Return vs Nifty]))/_xlfn.STDEV.P(Table2[1M Return vs Nifty])</f>
        <v>-1.2470264205176482</v>
      </c>
      <c r="K260">
        <v>12.721356657196299</v>
      </c>
      <c r="L260">
        <f>(Table2[[#This Row],[6M Return vs Nifty]]-AVERAGE(Table2[6M Return vs Nifty]))/_xlfn.STDEV.P(Table2[6M Return vs Nifty])</f>
        <v>0.29655318554317384</v>
      </c>
      <c r="M260">
        <v>-0.25380235832063103</v>
      </c>
      <c r="N260">
        <f>(Table2[[#This Row],[1W Return vs Nifty]]-AVERAGE(Table2[1W Return vs Nifty]))/_xlfn.STDEV.P(Table2[1W Return vs Nifty])</f>
        <v>-4.2433038368032408E-3</v>
      </c>
      <c r="O260">
        <v>5382.01</v>
      </c>
      <c r="P260">
        <v>5475.1224310651596</v>
      </c>
      <c r="Q260">
        <v>4787.5741040747998</v>
      </c>
      <c r="R260">
        <v>35.356466804440302</v>
      </c>
      <c r="S260" s="1">
        <f>(Table2[[#This Row],[Close Price]]-Table2[[#This Row],[20D EMA]])/Table2[[#This Row],[20D EMA]]</f>
        <v>-5.4990607598276488E-2</v>
      </c>
      <c r="T260" s="1">
        <f>(Table2[[#This Row],[Close Price]]-Table2[[#This Row],[50D EMA]])/Table2[[#This Row],[50D EMA]]</f>
        <v>-7.1061868654774027E-2</v>
      </c>
      <c r="U260" s="1">
        <f>(Table2[[#This Row],[Close Price]]-Table2[[#This Row],[200D EMA]])/Table2[[#This Row],[200D EMA]]</f>
        <v>6.2343869658573338E-2</v>
      </c>
      <c r="V260">
        <v>0.69400381368463804</v>
      </c>
      <c r="W260">
        <v>5050.55</v>
      </c>
      <c r="X260">
        <v>5151</v>
      </c>
      <c r="Y260">
        <v>4920.05</v>
      </c>
      <c r="Z260">
        <v>5326.85</v>
      </c>
      <c r="AA260">
        <v>4920.05</v>
      </c>
      <c r="AB260">
        <v>5412.8</v>
      </c>
      <c r="AC260" s="1">
        <f>(Table2[[#This Row],[Close Price]]/Table2[[#This Row],[Day Low]])-1</f>
        <v>7.0289374424568063E-3</v>
      </c>
      <c r="AD260" s="1">
        <f>(Table2[[#This Row],[Day High]]/Table2[[#This Row],[Close Price]])-1</f>
        <v>1.2770224437431699E-2</v>
      </c>
      <c r="AE260" s="1">
        <f>(Table2[[#This Row],[Close Price]]/Table2[[#This Row],[Current Week Low]])-1</f>
        <v>3.3739494517332158E-2</v>
      </c>
      <c r="AF260" s="1">
        <f>(Table2[[#This Row],[Current Week High]]/Table2[[#This Row],[Close Price]])-1</f>
        <v>4.7345189292279821E-2</v>
      </c>
      <c r="AG260" s="1">
        <f>(Table2[[#This Row],[Close Price]]/Table2[[#This Row],[Current Month Low]])-1</f>
        <v>3.3739494517332158E-2</v>
      </c>
      <c r="AH260" s="1">
        <f>(Table2[[#This Row],[Current Month High]]/Table2[[#This Row],[Close Price]])-1</f>
        <v>6.4244354656364022E-2</v>
      </c>
      <c r="AI260">
        <v>27.014087553209201</v>
      </c>
      <c r="AJ260">
        <v>41.239933351846702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-0.16</v>
      </c>
      <c r="AM260" t="s">
        <v>3113</v>
      </c>
      <c r="AN260">
        <v>-7.68</v>
      </c>
      <c r="AO260" t="s">
        <v>3113</v>
      </c>
      <c r="AP260">
        <v>0.100912473569487</v>
      </c>
      <c r="AQ260">
        <f>(Table2[[#This Row],[Sharpe Ratio]]-AVERAGE(Table2[Sharpe Ratio]))/_xlfn.STDEV.P(Table2[Sharpe Ratio])</f>
        <v>0.4748378410083513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426</v>
      </c>
      <c r="AT260">
        <f>_xlfn.RANK.AVG(Table2[[#This Row],[6M Return vs Nifty Z-Score]],Table2[6M Return vs Nifty Z-Score])</f>
        <v>233</v>
      </c>
      <c r="AU260">
        <f>_xlfn.RANK.AVG(Table2[[#This Row],[Sharpe Ratio Z-Score]],Table2[Sharpe Ratio Z-Score])</f>
        <v>222</v>
      </c>
      <c r="AV260">
        <f>(Table2[[#This Row],[Rank 1Y]]+Table2[[#This Row],[Rank 6M]]+Table2[[#This Row],[Rank Sharpe]])/3</f>
        <v>293.66666666666669</v>
      </c>
    </row>
    <row r="261" spans="1:48" x14ac:dyDescent="0.3">
      <c r="A261" t="s">
        <v>547</v>
      </c>
      <c r="B261" t="s">
        <v>548</v>
      </c>
      <c r="C261" t="s">
        <v>3075</v>
      </c>
      <c r="D261" t="s">
        <v>210</v>
      </c>
      <c r="E261">
        <v>36392.29203456</v>
      </c>
      <c r="F261">
        <v>2587.1999999999998</v>
      </c>
      <c r="G261">
        <v>31.609519325441699</v>
      </c>
      <c r="H261">
        <f>(Table2[[#This Row],[1Y Return vs Nifty]]-AVERAGE(Table2[1Y Return vs Nifty]))/_xlfn.STDEV.P(Table2[1Y Return vs Nifty])</f>
        <v>-4.2786126957916115E-2</v>
      </c>
      <c r="I261">
        <v>-8.4080514000882296</v>
      </c>
      <c r="J261">
        <f>(Table2[[#This Row],[1M Return vs Nifty]]-AVERAGE(Table2[1M Return vs Nifty]))/_xlfn.STDEV.P(Table2[1M Return vs Nifty])</f>
        <v>-0.780255638331804</v>
      </c>
      <c r="K261">
        <v>23.0262612801674</v>
      </c>
      <c r="L261">
        <f>(Table2[[#This Row],[6M Return vs Nifty]]-AVERAGE(Table2[6M Return vs Nifty]))/_xlfn.STDEV.P(Table2[6M Return vs Nifty])</f>
        <v>0.65931898216019591</v>
      </c>
      <c r="M261">
        <v>-0.46165277705835001</v>
      </c>
      <c r="N261">
        <f>(Table2[[#This Row],[1W Return vs Nifty]]-AVERAGE(Table2[1W Return vs Nifty]))/_xlfn.STDEV.P(Table2[1W Return vs Nifty])</f>
        <v>-4.6639372834140991E-2</v>
      </c>
      <c r="O261">
        <v>2562.09</v>
      </c>
      <c r="P261">
        <v>2496.1076762697098</v>
      </c>
      <c r="Q261">
        <v>2108.6483471276001</v>
      </c>
      <c r="R261">
        <v>56.072272391831703</v>
      </c>
      <c r="S261" s="1">
        <f>(Table2[[#This Row],[Close Price]]-Table2[[#This Row],[20D EMA]])/Table2[[#This Row],[20D EMA]]</f>
        <v>9.8005924850413807E-3</v>
      </c>
      <c r="T261" s="1">
        <f>(Table2[[#This Row],[Close Price]]-Table2[[#This Row],[50D EMA]])/Table2[[#This Row],[50D EMA]]</f>
        <v>3.6493747684163309E-2</v>
      </c>
      <c r="U261" s="1">
        <f>(Table2[[#This Row],[Close Price]]-Table2[[#This Row],[200D EMA]])/Table2[[#This Row],[200D EMA]]</f>
        <v>0.2269471121271987</v>
      </c>
      <c r="V261">
        <v>0.560421403512811</v>
      </c>
      <c r="W261">
        <v>2571.6</v>
      </c>
      <c r="X261">
        <v>2609.15</v>
      </c>
      <c r="Y261">
        <v>2416.5500000000002</v>
      </c>
      <c r="Z261">
        <v>2600</v>
      </c>
      <c r="AA261">
        <v>2416.5500000000002</v>
      </c>
      <c r="AB261">
        <v>2628.1</v>
      </c>
      <c r="AC261" s="1">
        <f>(Table2[[#This Row],[Close Price]]/Table2[[#This Row],[Day Low]])-1</f>
        <v>6.0662622491833851E-3</v>
      </c>
      <c r="AD261" s="1">
        <f>(Table2[[#This Row],[Day High]]/Table2[[#This Row],[Close Price]])-1</f>
        <v>8.4840754483612724E-3</v>
      </c>
      <c r="AE261" s="1">
        <f>(Table2[[#This Row],[Close Price]]/Table2[[#This Row],[Current Week Low]])-1</f>
        <v>7.0617202209761754E-2</v>
      </c>
      <c r="AF261" s="1">
        <f>(Table2[[#This Row],[Current Week High]]/Table2[[#This Row],[Close Price]])-1</f>
        <v>4.9474335188621765E-3</v>
      </c>
      <c r="AG261" s="1">
        <f>(Table2[[#This Row],[Close Price]]/Table2[[#This Row],[Current Month Low]])-1</f>
        <v>7.0617202209761754E-2</v>
      </c>
      <c r="AH261" s="1">
        <f>(Table2[[#This Row],[Current Month High]]/Table2[[#This Row],[Close Price]])-1</f>
        <v>1.5808596165739042E-2</v>
      </c>
      <c r="AI261">
        <v>18.324829931972701</v>
      </c>
      <c r="AJ261">
        <v>67.994545631635305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0.16</v>
      </c>
      <c r="AM261" t="s">
        <v>3114</v>
      </c>
      <c r="AN261">
        <v>1.76</v>
      </c>
      <c r="AO261" t="s">
        <v>3114</v>
      </c>
      <c r="AP261">
        <v>3.1287130320446999E-2</v>
      </c>
      <c r="AQ261">
        <f>(Table2[[#This Row],[Sharpe Ratio]]-AVERAGE(Table2[Sharpe Ratio]))/_xlfn.STDEV.P(Table2[Sharpe Ratio])</f>
        <v>-0.33698990387230143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-0.54735205983596669</v>
      </c>
      <c r="AS261">
        <f>_xlfn.RANK.AVG(Table2[[#This Row],[1Y Return vs Nifty Z-Score]],Table2[1Y Return vs Nifty Z-Score])</f>
        <v>305</v>
      </c>
      <c r="AT261">
        <f>_xlfn.RANK.AVG(Table2[[#This Row],[6M Return vs Nifty Z-Score]],Table2[6M Return vs Nifty Z-Score])</f>
        <v>147</v>
      </c>
      <c r="AU261">
        <f>_xlfn.RANK.AVG(Table2[[#This Row],[Sharpe Ratio Z-Score]],Table2[Sharpe Ratio Z-Score])</f>
        <v>429</v>
      </c>
      <c r="AV261">
        <f>(Table2[[#This Row],[Rank 1Y]]+Table2[[#This Row],[Rank 6M]]+Table2[[#This Row],[Rank Sharpe]])/3</f>
        <v>293.66666666666669</v>
      </c>
    </row>
    <row r="262" spans="1:48" x14ac:dyDescent="0.3">
      <c r="A262" t="s">
        <v>626</v>
      </c>
      <c r="B262" t="s">
        <v>627</v>
      </c>
      <c r="C262" t="s">
        <v>3076</v>
      </c>
      <c r="D262" t="s">
        <v>628</v>
      </c>
      <c r="E262">
        <v>28570.724670899999</v>
      </c>
      <c r="F262">
        <v>295.45</v>
      </c>
      <c r="G262">
        <v>78.099600107988294</v>
      </c>
      <c r="H262">
        <f>(Table2[[#This Row],[1Y Return vs Nifty]]-AVERAGE(Table2[1Y Return vs Nifty]))/_xlfn.STDEV.P(Table2[1Y Return vs Nifty])</f>
        <v>0.66481984200467703</v>
      </c>
      <c r="I262">
        <v>-10.0647876509321</v>
      </c>
      <c r="J262">
        <f>(Table2[[#This Row],[1M Return vs Nifty]]-AVERAGE(Table2[1M Return vs Nifty]))/_xlfn.STDEV.P(Table2[1M Return vs Nifty])</f>
        <v>-0.94120538202319715</v>
      </c>
      <c r="K262">
        <v>-9.0087478792493894</v>
      </c>
      <c r="L262">
        <f>(Table2[[#This Row],[6M Return vs Nifty]]-AVERAGE(Table2[6M Return vs Nifty]))/_xlfn.STDEV.P(Table2[6M Return vs Nifty])</f>
        <v>-0.46841640623380304</v>
      </c>
      <c r="M262">
        <v>-5.9736969756563001</v>
      </c>
      <c r="N262">
        <f>(Table2[[#This Row],[1W Return vs Nifty]]-AVERAGE(Table2[1W Return vs Nifty]))/_xlfn.STDEV.P(Table2[1W Return vs Nifty])</f>
        <v>-1.1709527496333478</v>
      </c>
      <c r="O262">
        <v>311.07</v>
      </c>
      <c r="P262">
        <v>322.92402472650701</v>
      </c>
      <c r="Q262">
        <v>283.36098349208697</v>
      </c>
      <c r="R262">
        <v>37.160069617051697</v>
      </c>
      <c r="S262" s="1">
        <f>(Table2[[#This Row],[Close Price]]-Table2[[#This Row],[20D EMA]])/Table2[[#This Row],[20D EMA]]</f>
        <v>-5.0213778249268669E-2</v>
      </c>
      <c r="T262" s="1">
        <f>(Table2[[#This Row],[Close Price]]-Table2[[#This Row],[50D EMA]])/Table2[[#This Row],[50D EMA]]</f>
        <v>-8.5078912136610188E-2</v>
      </c>
      <c r="U262" s="1">
        <f>(Table2[[#This Row],[Close Price]]-Table2[[#This Row],[200D EMA]])/Table2[[#This Row],[200D EMA]]</f>
        <v>4.2662953660487307E-2</v>
      </c>
      <c r="V262">
        <v>0.52325308682687499</v>
      </c>
      <c r="W262">
        <v>299.55</v>
      </c>
      <c r="X262">
        <v>305.8</v>
      </c>
      <c r="Y262">
        <v>282.10000000000002</v>
      </c>
      <c r="Z262">
        <v>303.95</v>
      </c>
      <c r="AA262">
        <v>282.10000000000002</v>
      </c>
      <c r="AB262">
        <v>329.7</v>
      </c>
      <c r="AC262" s="1">
        <f>(Table2[[#This Row],[Close Price]]/Table2[[#This Row],[Day Low]])-1</f>
        <v>-1.3687197462861067E-2</v>
      </c>
      <c r="AD262" s="1">
        <f>(Table2[[#This Row],[Day High]]/Table2[[#This Row],[Close Price]])-1</f>
        <v>3.5031308173971931E-2</v>
      </c>
      <c r="AE262" s="1">
        <f>(Table2[[#This Row],[Close Price]]/Table2[[#This Row],[Current Week Low]])-1</f>
        <v>4.7323644097837514E-2</v>
      </c>
      <c r="AF262" s="1">
        <f>(Table2[[#This Row],[Current Week High]]/Table2[[#This Row],[Close Price]])-1</f>
        <v>2.8769673379590355E-2</v>
      </c>
      <c r="AG262" s="1">
        <f>(Table2[[#This Row],[Close Price]]/Table2[[#This Row],[Current Month Low]])-1</f>
        <v>4.7323644097837514E-2</v>
      </c>
      <c r="AH262" s="1">
        <f>(Table2[[#This Row],[Current Month High]]/Table2[[#This Row],[Close Price]])-1</f>
        <v>0.11592486038246741</v>
      </c>
      <c r="AI262">
        <v>40.734472838043601</v>
      </c>
      <c r="AJ262">
        <v>118.689859363434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-0.18</v>
      </c>
      <c r="AM262" t="s">
        <v>3113</v>
      </c>
      <c r="AN262">
        <v>-5.53</v>
      </c>
      <c r="AO262" t="s">
        <v>3113</v>
      </c>
      <c r="AP262">
        <v>7.9507897913781003E-2</v>
      </c>
      <c r="AQ262">
        <f>(Table2[[#This Row],[Sharpe Ratio]]-AVERAGE(Table2[Sharpe Ratio]))/_xlfn.STDEV.P(Table2[Sharpe Ratio])</f>
        <v>0.22526164398272713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134</v>
      </c>
      <c r="AT262">
        <f>_xlfn.RANK.AVG(Table2[[#This Row],[6M Return vs Nifty Z-Score]],Table2[6M Return vs Nifty Z-Score])</f>
        <v>476</v>
      </c>
      <c r="AU262">
        <f>_xlfn.RANK.AVG(Table2[[#This Row],[Sharpe Ratio Z-Score]],Table2[Sharpe Ratio Z-Score])</f>
        <v>274</v>
      </c>
      <c r="AV262">
        <f>(Table2[[#This Row],[Rank 1Y]]+Table2[[#This Row],[Rank 6M]]+Table2[[#This Row],[Rank Sharpe]])/3</f>
        <v>294.66666666666669</v>
      </c>
    </row>
    <row r="263" spans="1:48" x14ac:dyDescent="0.3">
      <c r="A263" t="s">
        <v>597</v>
      </c>
      <c r="B263" t="s">
        <v>598</v>
      </c>
      <c r="C263" t="s">
        <v>3076</v>
      </c>
      <c r="D263" t="s">
        <v>188</v>
      </c>
      <c r="E263">
        <v>31713.121066128999</v>
      </c>
      <c r="F263">
        <v>172.67</v>
      </c>
      <c r="G263">
        <v>58.912159858992801</v>
      </c>
      <c r="H263">
        <f>(Table2[[#This Row],[1Y Return vs Nifty]]-AVERAGE(Table2[1Y Return vs Nifty]))/_xlfn.STDEV.P(Table2[1Y Return vs Nifty])</f>
        <v>0.37277588293288555</v>
      </c>
      <c r="I263">
        <v>-9.0391869491311194</v>
      </c>
      <c r="J263">
        <f>(Table2[[#This Row],[1M Return vs Nifty]]-AVERAGE(Table2[1M Return vs Nifty]))/_xlfn.STDEV.P(Table2[1M Return vs Nifty])</f>
        <v>-0.84156962527525303</v>
      </c>
      <c r="K263">
        <v>-3.7312899520463998</v>
      </c>
      <c r="L263">
        <f>(Table2[[#This Row],[6M Return vs Nifty]]-AVERAGE(Table2[6M Return vs Nifty]))/_xlfn.STDEV.P(Table2[6M Return vs Nifty])</f>
        <v>-0.28263290807245572</v>
      </c>
      <c r="M263">
        <v>-4.82290484707445</v>
      </c>
      <c r="N263">
        <f>(Table2[[#This Row],[1W Return vs Nifty]]-AVERAGE(Table2[1W Return vs Nifty]))/_xlfn.STDEV.P(Table2[1W Return vs Nifty])</f>
        <v>-0.93622114417762381</v>
      </c>
      <c r="O263">
        <v>185.65</v>
      </c>
      <c r="P263">
        <v>186.864871529612</v>
      </c>
      <c r="Q263">
        <v>159.059625023606</v>
      </c>
      <c r="R263">
        <v>31.961898523446798</v>
      </c>
      <c r="S263" s="1">
        <f>(Table2[[#This Row],[Close Price]]-Table2[[#This Row],[20D EMA]])/Table2[[#This Row],[20D EMA]]</f>
        <v>-6.9916509561001983E-2</v>
      </c>
      <c r="T263" s="1">
        <f>(Table2[[#This Row],[Close Price]]-Table2[[#This Row],[50D EMA]])/Table2[[#This Row],[50D EMA]]</f>
        <v>-7.5963295901565905E-2</v>
      </c>
      <c r="U263" s="1">
        <f>(Table2[[#This Row],[Close Price]]-Table2[[#This Row],[200D EMA]])/Table2[[#This Row],[200D EMA]]</f>
        <v>8.5567754698114451E-2</v>
      </c>
      <c r="V263">
        <v>0.68168356931562502</v>
      </c>
      <c r="W263">
        <v>173.22</v>
      </c>
      <c r="X263">
        <v>176.84</v>
      </c>
      <c r="Y263">
        <v>171.32</v>
      </c>
      <c r="Z263">
        <v>180.4</v>
      </c>
      <c r="AA263">
        <v>171.32</v>
      </c>
      <c r="AB263">
        <v>200.4</v>
      </c>
      <c r="AC263" s="1">
        <f>(Table2[[#This Row],[Close Price]]/Table2[[#This Row],[Day Low]])-1</f>
        <v>-3.1751529846438808E-3</v>
      </c>
      <c r="AD263" s="1">
        <f>(Table2[[#This Row],[Day High]]/Table2[[#This Row],[Close Price]])-1</f>
        <v>2.4150112932182832E-2</v>
      </c>
      <c r="AE263" s="1">
        <f>(Table2[[#This Row],[Close Price]]/Table2[[#This Row],[Current Week Low]])-1</f>
        <v>7.8799906607518455E-3</v>
      </c>
      <c r="AF263" s="1">
        <f>(Table2[[#This Row],[Current Week High]]/Table2[[#This Row],[Close Price]])-1</f>
        <v>4.4767475531360512E-2</v>
      </c>
      <c r="AG263" s="1">
        <f>(Table2[[#This Row],[Close Price]]/Table2[[#This Row],[Current Month Low]])-1</f>
        <v>7.8799906607518455E-3</v>
      </c>
      <c r="AH263" s="1">
        <f>(Table2[[#This Row],[Current Month High]]/Table2[[#This Row],[Close Price]])-1</f>
        <v>0.1605953553020214</v>
      </c>
      <c r="AI263">
        <v>21.040134360340499</v>
      </c>
      <c r="AJ263">
        <v>100.31322505800399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-0.03</v>
      </c>
      <c r="AM263" t="s">
        <v>3113</v>
      </c>
      <c r="AN263">
        <v>-6.75</v>
      </c>
      <c r="AO263" t="s">
        <v>3113</v>
      </c>
      <c r="AP263">
        <v>7.4034980711170997E-2</v>
      </c>
      <c r="AQ263">
        <f>(Table2[[#This Row],[Sharpe Ratio]]-AVERAGE(Table2[Sharpe Ratio]))/_xlfn.STDEV.P(Table2[Sharpe Ratio])</f>
        <v>0.16144772475189198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193</v>
      </c>
      <c r="AT263">
        <f>_xlfn.RANK.AVG(Table2[[#This Row],[6M Return vs Nifty Z-Score]],Table2[6M Return vs Nifty Z-Score])</f>
        <v>403</v>
      </c>
      <c r="AU263">
        <f>_xlfn.RANK.AVG(Table2[[#This Row],[Sharpe Ratio Z-Score]],Table2[Sharpe Ratio Z-Score])</f>
        <v>293</v>
      </c>
      <c r="AV263">
        <f>(Table2[[#This Row],[Rank 1Y]]+Table2[[#This Row],[Rank 6M]]+Table2[[#This Row],[Rank Sharpe]])/3</f>
        <v>296.33333333333331</v>
      </c>
    </row>
    <row r="264" spans="1:48" x14ac:dyDescent="0.3">
      <c r="A264" t="s">
        <v>731</v>
      </c>
      <c r="B264" t="s">
        <v>732</v>
      </c>
      <c r="C264" t="s">
        <v>3072</v>
      </c>
      <c r="D264" t="s">
        <v>46</v>
      </c>
      <c r="E264">
        <v>21930.92340285</v>
      </c>
      <c r="F264">
        <v>853.05</v>
      </c>
      <c r="G264">
        <v>11.448738287113001</v>
      </c>
      <c r="H264">
        <f>(Table2[[#This Row],[1Y Return vs Nifty]]-AVERAGE(Table2[1Y Return vs Nifty]))/_xlfn.STDEV.P(Table2[1Y Return vs Nifty])</f>
        <v>-0.34964489686190348</v>
      </c>
      <c r="I264">
        <v>-4.9676335520648403</v>
      </c>
      <c r="J264">
        <f>(Table2[[#This Row],[1M Return vs Nifty]]-AVERAGE(Table2[1M Return vs Nifty]))/_xlfn.STDEV.P(Table2[1M Return vs Nifty])</f>
        <v>-0.44602357782814195</v>
      </c>
      <c r="K264">
        <v>18.0764410727833</v>
      </c>
      <c r="L264">
        <f>(Table2[[#This Row],[6M Return vs Nifty]]-AVERAGE(Table2[6M Return vs Nifty]))/_xlfn.STDEV.P(Table2[6M Return vs Nifty])</f>
        <v>0.48506938584272768</v>
      </c>
      <c r="M264">
        <v>-4.1929485734510896</v>
      </c>
      <c r="N264">
        <f>(Table2[[#This Row],[1W Return vs Nifty]]-AVERAGE(Table2[1W Return vs Nifty]))/_xlfn.STDEV.P(Table2[1W Return vs Nifty])</f>
        <v>-0.80772648054385221</v>
      </c>
      <c r="O264">
        <v>870.9</v>
      </c>
      <c r="P264">
        <v>852.08447988171895</v>
      </c>
      <c r="Q264">
        <v>740.67767532123196</v>
      </c>
      <c r="R264">
        <v>42.621338651905504</v>
      </c>
      <c r="S264" s="1">
        <f>(Table2[[#This Row],[Close Price]]-Table2[[#This Row],[20D EMA]])/Table2[[#This Row],[20D EMA]]</f>
        <v>-2.0496038580778531E-2</v>
      </c>
      <c r="T264" s="1">
        <f>(Table2[[#This Row],[Close Price]]-Table2[[#This Row],[50D EMA]])/Table2[[#This Row],[50D EMA]]</f>
        <v>1.133127220454753E-3</v>
      </c>
      <c r="U264" s="1">
        <f>(Table2[[#This Row],[Close Price]]-Table2[[#This Row],[200D EMA]])/Table2[[#This Row],[200D EMA]]</f>
        <v>0.1517155551232621</v>
      </c>
      <c r="V264">
        <v>0.73405888558957999</v>
      </c>
      <c r="W264">
        <v>839.45</v>
      </c>
      <c r="X264">
        <v>855.7</v>
      </c>
      <c r="Y264">
        <v>811.15</v>
      </c>
      <c r="Z264">
        <v>865.55</v>
      </c>
      <c r="AA264">
        <v>811.15</v>
      </c>
      <c r="AB264">
        <v>954.45</v>
      </c>
      <c r="AC264" s="1">
        <f>(Table2[[#This Row],[Close Price]]/Table2[[#This Row],[Day Low]])-1</f>
        <v>1.6201084043123259E-2</v>
      </c>
      <c r="AD264" s="1">
        <f>(Table2[[#This Row],[Day High]]/Table2[[#This Row],[Close Price]])-1</f>
        <v>3.1065002051462454E-3</v>
      </c>
      <c r="AE264" s="1">
        <f>(Table2[[#This Row],[Close Price]]/Table2[[#This Row],[Current Week Low]])-1</f>
        <v>5.1655057634222956E-2</v>
      </c>
      <c r="AF264" s="1">
        <f>(Table2[[#This Row],[Current Week High]]/Table2[[#This Row],[Close Price]])-1</f>
        <v>1.4653302854463313E-2</v>
      </c>
      <c r="AG264" s="1">
        <f>(Table2[[#This Row],[Close Price]]/Table2[[#This Row],[Current Month Low]])-1</f>
        <v>5.1655057634222956E-2</v>
      </c>
      <c r="AH264" s="1">
        <f>(Table2[[#This Row],[Current Month High]]/Table2[[#This Row],[Close Price]])-1</f>
        <v>0.11886759275540726</v>
      </c>
      <c r="AI264">
        <v>13.5689584432331</v>
      </c>
      <c r="AJ264">
        <v>55.085901281701602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0.03</v>
      </c>
      <c r="AM264" t="s">
        <v>3114</v>
      </c>
      <c r="AN264">
        <v>-3.12</v>
      </c>
      <c r="AO264" t="s">
        <v>3113</v>
      </c>
      <c r="AP264">
        <v>7.2970741888518001E-2</v>
      </c>
      <c r="AQ264">
        <f>(Table2[[#This Row],[Sharpe Ratio]]-AVERAGE(Table2[Sharpe Ratio]))/_xlfn.STDEV.P(Table2[Sharpe Ratio])</f>
        <v>0.14903875751249909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-0.96928681187867083</v>
      </c>
      <c r="AS264">
        <f>_xlfn.RANK.AVG(Table2[[#This Row],[1Y Return vs Nifty Z-Score]],Table2[1Y Return vs Nifty Z-Score])</f>
        <v>407</v>
      </c>
      <c r="AT264">
        <f>_xlfn.RANK.AVG(Table2[[#This Row],[6M Return vs Nifty Z-Score]],Table2[6M Return vs Nifty Z-Score])</f>
        <v>184</v>
      </c>
      <c r="AU264">
        <f>_xlfn.RANK.AVG(Table2[[#This Row],[Sharpe Ratio Z-Score]],Table2[Sharpe Ratio Z-Score])</f>
        <v>299</v>
      </c>
      <c r="AV264">
        <f>(Table2[[#This Row],[Rank 1Y]]+Table2[[#This Row],[Rank 6M]]+Table2[[#This Row],[Rank Sharpe]])/3</f>
        <v>296.66666666666669</v>
      </c>
    </row>
    <row r="265" spans="1:48" x14ac:dyDescent="0.3">
      <c r="A265" t="s">
        <v>544</v>
      </c>
      <c r="B265" t="s">
        <v>545</v>
      </c>
      <c r="C265" t="s">
        <v>3081</v>
      </c>
      <c r="D265" t="s">
        <v>546</v>
      </c>
      <c r="E265">
        <v>36411.808520580002</v>
      </c>
      <c r="F265">
        <v>1338.95</v>
      </c>
      <c r="G265">
        <v>1.58553814953723</v>
      </c>
      <c r="H265">
        <f>(Table2[[#This Row],[1Y Return vs Nifty]]-AVERAGE(Table2[1Y Return vs Nifty]))/_xlfn.STDEV.P(Table2[1Y Return vs Nifty])</f>
        <v>-0.49976851835153224</v>
      </c>
      <c r="I265">
        <v>0.98305772955747395</v>
      </c>
      <c r="J265">
        <f>(Table2[[#This Row],[1M Return vs Nifty]]-AVERAGE(Table2[1M Return vs Nifty]))/_xlfn.STDEV.P(Table2[1M Return vs Nifty])</f>
        <v>0.13207823896730514</v>
      </c>
      <c r="K265">
        <v>10.2792689713347</v>
      </c>
      <c r="L265">
        <f>(Table2[[#This Row],[6M Return vs Nifty]]-AVERAGE(Table2[6M Return vs Nifty]))/_xlfn.STDEV.P(Table2[6M Return vs Nifty])</f>
        <v>0.21058384209137782</v>
      </c>
      <c r="M265">
        <v>-0.36250352308202</v>
      </c>
      <c r="N265">
        <f>(Table2[[#This Row],[1W Return vs Nifty]]-AVERAGE(Table2[1W Return vs Nifty]))/_xlfn.STDEV.P(Table2[1W Return vs Nifty])</f>
        <v>-2.6415508777752502E-2</v>
      </c>
      <c r="O265">
        <v>1315.78</v>
      </c>
      <c r="P265">
        <v>1264.42805066497</v>
      </c>
      <c r="Q265">
        <v>1169.3570111853401</v>
      </c>
      <c r="R265">
        <v>57.947231367072803</v>
      </c>
      <c r="S265" s="1">
        <f>(Table2[[#This Row],[Close Price]]-Table2[[#This Row],[20D EMA]])/Table2[[#This Row],[20D EMA]]</f>
        <v>1.7609326787152924E-2</v>
      </c>
      <c r="T265" s="1">
        <f>(Table2[[#This Row],[Close Price]]-Table2[[#This Row],[50D EMA]])/Table2[[#This Row],[50D EMA]]</f>
        <v>5.8937279425142881E-2</v>
      </c>
      <c r="U265" s="1">
        <f>(Table2[[#This Row],[Close Price]]-Table2[[#This Row],[200D EMA]])/Table2[[#This Row],[200D EMA]]</f>
        <v>0.14503097616248861</v>
      </c>
      <c r="V265">
        <v>0.57957417001788802</v>
      </c>
      <c r="W265">
        <v>1346.25</v>
      </c>
      <c r="X265">
        <v>1430</v>
      </c>
      <c r="Y265">
        <v>1299.75</v>
      </c>
      <c r="Z265">
        <v>1376</v>
      </c>
      <c r="AA265">
        <v>1299.75</v>
      </c>
      <c r="AB265">
        <v>1394</v>
      </c>
      <c r="AC265" s="1">
        <f>(Table2[[#This Row],[Close Price]]/Table2[[#This Row],[Day Low]])-1</f>
        <v>-5.4224698235839641E-3</v>
      </c>
      <c r="AD265" s="1">
        <f>(Table2[[#This Row],[Day High]]/Table2[[#This Row],[Close Price]])-1</f>
        <v>6.8001045595429188E-2</v>
      </c>
      <c r="AE265" s="1">
        <f>(Table2[[#This Row],[Close Price]]/Table2[[#This Row],[Current Week Low]])-1</f>
        <v>3.0159646085785807E-2</v>
      </c>
      <c r="AF265" s="1">
        <f>(Table2[[#This Row],[Current Week High]]/Table2[[#This Row],[Close Price]])-1</f>
        <v>2.7670936181336092E-2</v>
      </c>
      <c r="AG265" s="1">
        <f>(Table2[[#This Row],[Close Price]]/Table2[[#This Row],[Current Month Low]])-1</f>
        <v>3.0159646085785807E-2</v>
      </c>
      <c r="AH265" s="1">
        <f>(Table2[[#This Row],[Current Month High]]/Table2[[#This Row],[Close Price]])-1</f>
        <v>4.1114305986033717E-2</v>
      </c>
      <c r="AI265">
        <v>7.6365809029463403</v>
      </c>
      <c r="AJ265">
        <v>35.858150271421998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7.0000000000000007E-2</v>
      </c>
      <c r="AM265" t="s">
        <v>3114</v>
      </c>
      <c r="AN265">
        <v>0.6</v>
      </c>
      <c r="AO265" t="s">
        <v>3114</v>
      </c>
      <c r="AP265">
        <v>0.128770170462015</v>
      </c>
      <c r="AQ265">
        <f>(Table2[[#This Row],[Sharpe Ratio]]-AVERAGE(Table2[Sharpe Ratio]))/_xlfn.STDEV.P(Table2[Sharpe Ratio])</f>
        <v>0.79965708340600505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0.61613513733540337</v>
      </c>
      <c r="AS265">
        <f>_xlfn.RANK.AVG(Table2[[#This Row],[1Y Return vs Nifty Z-Score]],Table2[1Y Return vs Nifty Z-Score])</f>
        <v>477</v>
      </c>
      <c r="AT265">
        <f>_xlfn.RANK.AVG(Table2[[#This Row],[6M Return vs Nifty Z-Score]],Table2[6M Return vs Nifty Z-Score])</f>
        <v>261</v>
      </c>
      <c r="AU265">
        <f>_xlfn.RANK.AVG(Table2[[#This Row],[Sharpe Ratio Z-Score]],Table2[Sharpe Ratio Z-Score])</f>
        <v>159</v>
      </c>
      <c r="AV265">
        <f>(Table2[[#This Row],[Rank 1Y]]+Table2[[#This Row],[Rank 6M]]+Table2[[#This Row],[Rank Sharpe]])/3</f>
        <v>299</v>
      </c>
    </row>
    <row r="266" spans="1:48" x14ac:dyDescent="0.3">
      <c r="A266" t="s">
        <v>1564</v>
      </c>
      <c r="B266" t="s">
        <v>1565</v>
      </c>
      <c r="C266" t="s">
        <v>3085</v>
      </c>
      <c r="D266" t="s">
        <v>1566</v>
      </c>
      <c r="E266">
        <v>5993.2180308799998</v>
      </c>
      <c r="F266">
        <v>336.4</v>
      </c>
      <c r="G266">
        <v>21.241498932969801</v>
      </c>
      <c r="H266">
        <f>(Table2[[#This Row],[1Y Return vs Nifty]]-AVERAGE(Table2[1Y Return vs Nifty]))/_xlfn.STDEV.P(Table2[1Y Return vs Nifty])</f>
        <v>-0.20059340525357519</v>
      </c>
      <c r="I266">
        <v>-8.8091731668216102</v>
      </c>
      <c r="J266">
        <f>(Table2[[#This Row],[1M Return vs Nifty]]-AVERAGE(Table2[1M Return vs Nifty]))/_xlfn.STDEV.P(Table2[1M Return vs Nifty])</f>
        <v>-0.81922408941259128</v>
      </c>
      <c r="K266">
        <v>-2.98343072700384</v>
      </c>
      <c r="L266">
        <f>(Table2[[#This Row],[6M Return vs Nifty]]-AVERAGE(Table2[6M Return vs Nifty]))/_xlfn.STDEV.P(Table2[6M Return vs Nifty])</f>
        <v>-0.25630585726936611</v>
      </c>
      <c r="M266">
        <v>-1.46918594789501</v>
      </c>
      <c r="N266">
        <f>(Table2[[#This Row],[1W Return vs Nifty]]-AVERAGE(Table2[1W Return vs Nifty]))/_xlfn.STDEV.P(Table2[1W Return vs Nifty])</f>
        <v>-0.25214988413024297</v>
      </c>
      <c r="O266">
        <v>342.46</v>
      </c>
      <c r="P266">
        <v>332.61266771464602</v>
      </c>
      <c r="Q266">
        <v>289.26907683661</v>
      </c>
      <c r="R266">
        <v>46.1304113625146</v>
      </c>
      <c r="S266" s="1">
        <f>(Table2[[#This Row],[Close Price]]-Table2[[#This Row],[20D EMA]])/Table2[[#This Row],[20D EMA]]</f>
        <v>-1.7695497284354385E-2</v>
      </c>
      <c r="T266" s="1">
        <f>(Table2[[#This Row],[Close Price]]-Table2[[#This Row],[50D EMA]])/Table2[[#This Row],[50D EMA]]</f>
        <v>1.1386614681203815E-2</v>
      </c>
      <c r="U266" s="1">
        <f>(Table2[[#This Row],[Close Price]]-Table2[[#This Row],[200D EMA]])/Table2[[#This Row],[200D EMA]]</f>
        <v>0.16293108022054942</v>
      </c>
      <c r="V266">
        <v>0.86159639210789696</v>
      </c>
      <c r="W266">
        <v>338.2</v>
      </c>
      <c r="X266">
        <v>347.95</v>
      </c>
      <c r="Y266">
        <v>306.25</v>
      </c>
      <c r="Z266">
        <v>346.9</v>
      </c>
      <c r="AA266">
        <v>306.25</v>
      </c>
      <c r="AB266">
        <v>355.45</v>
      </c>
      <c r="AC266" s="1">
        <f>(Table2[[#This Row],[Close Price]]/Table2[[#This Row],[Day Low]])-1</f>
        <v>-5.3222945002957545E-3</v>
      </c>
      <c r="AD266" s="1">
        <f>(Table2[[#This Row],[Day High]]/Table2[[#This Row],[Close Price]])-1</f>
        <v>3.4334126040428181E-2</v>
      </c>
      <c r="AE266" s="1">
        <f>(Table2[[#This Row],[Close Price]]/Table2[[#This Row],[Current Week Low]])-1</f>
        <v>9.8448979591836627E-2</v>
      </c>
      <c r="AF266" s="1">
        <f>(Table2[[#This Row],[Current Week High]]/Table2[[#This Row],[Close Price]])-1</f>
        <v>3.121284185493467E-2</v>
      </c>
      <c r="AG266" s="1">
        <f>(Table2[[#This Row],[Close Price]]/Table2[[#This Row],[Current Month Low]])-1</f>
        <v>9.8448979591836627E-2</v>
      </c>
      <c r="AH266" s="1">
        <f>(Table2[[#This Row],[Current Month High]]/Table2[[#This Row],[Close Price]])-1</f>
        <v>5.6629013079667168E-2</v>
      </c>
      <c r="AI266">
        <v>20.065398335315098</v>
      </c>
      <c r="AJ266">
        <v>65.307125307125304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0.08</v>
      </c>
      <c r="AM266" t="s">
        <v>3114</v>
      </c>
      <c r="AN266">
        <v>-1.95</v>
      </c>
      <c r="AO266" t="s">
        <v>3113</v>
      </c>
      <c r="AP266">
        <v>0.12932844984345501</v>
      </c>
      <c r="AQ266">
        <f>(Table2[[#This Row],[Sharpe Ratio]]-AVERAGE(Table2[Sharpe Ratio]))/_xlfn.STDEV.P(Table2[Sharpe Ratio])</f>
        <v>0.80616659086547549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-0.72210664520029999</v>
      </c>
      <c r="AS266">
        <f>_xlfn.RANK.AVG(Table2[[#This Row],[1Y Return vs Nifty Z-Score]],Table2[1Y Return vs Nifty Z-Score])</f>
        <v>344</v>
      </c>
      <c r="AT266">
        <f>_xlfn.RANK.AVG(Table2[[#This Row],[6M Return vs Nifty Z-Score]],Table2[6M Return vs Nifty Z-Score])</f>
        <v>396</v>
      </c>
      <c r="AU266">
        <f>_xlfn.RANK.AVG(Table2[[#This Row],[Sharpe Ratio Z-Score]],Table2[Sharpe Ratio Z-Score])</f>
        <v>157</v>
      </c>
      <c r="AV266">
        <f>(Table2[[#This Row],[Rank 1Y]]+Table2[[#This Row],[Rank 6M]]+Table2[[#This Row],[Rank Sharpe]])/3</f>
        <v>299</v>
      </c>
    </row>
    <row r="267" spans="1:48" x14ac:dyDescent="0.3">
      <c r="A267" t="s">
        <v>326</v>
      </c>
      <c r="B267" t="s">
        <v>327</v>
      </c>
      <c r="C267" t="s">
        <v>3075</v>
      </c>
      <c r="D267" t="s">
        <v>328</v>
      </c>
      <c r="E267">
        <v>77517.214783279996</v>
      </c>
      <c r="F267">
        <v>4007.8</v>
      </c>
      <c r="G267">
        <v>10.1840351269592</v>
      </c>
      <c r="H267">
        <f>(Table2[[#This Row],[1Y Return vs Nifty]]-AVERAGE(Table2[1Y Return vs Nifty]))/_xlfn.STDEV.P(Table2[1Y Return vs Nifty])</f>
        <v>-0.36889441181277133</v>
      </c>
      <c r="I267">
        <v>-1.59406943860974</v>
      </c>
      <c r="J267">
        <f>(Table2[[#This Row],[1M Return vs Nifty]]-AVERAGE(Table2[1M Return vs Nifty]))/_xlfn.STDEV.P(Table2[1M Return vs Nifty])</f>
        <v>-0.11828626954475503</v>
      </c>
      <c r="K267">
        <v>3.21895697020003</v>
      </c>
      <c r="L267">
        <f>(Table2[[#This Row],[6M Return vs Nifty]]-AVERAGE(Table2[6M Return vs Nifty]))/_xlfn.STDEV.P(Table2[6M Return vs Nifty])</f>
        <v>-3.7961855434727472E-2</v>
      </c>
      <c r="M267">
        <v>1.85606777534878</v>
      </c>
      <c r="N267">
        <f>(Table2[[#This Row],[1W Return vs Nifty]]-AVERAGE(Table2[1W Return vs Nifty]))/_xlfn.STDEV.P(Table2[1W Return vs Nifty])</f>
        <v>0.4261152218072824</v>
      </c>
      <c r="O267">
        <v>4094.28</v>
      </c>
      <c r="P267">
        <v>4062.7446257718502</v>
      </c>
      <c r="Q267">
        <v>3720.2085551236</v>
      </c>
      <c r="R267">
        <v>40.918704819113799</v>
      </c>
      <c r="S267" s="1">
        <f>(Table2[[#This Row],[Close Price]]-Table2[[#This Row],[20D EMA]])/Table2[[#This Row],[20D EMA]]</f>
        <v>-2.1122150903211314E-2</v>
      </c>
      <c r="T267" s="1">
        <f>(Table2[[#This Row],[Close Price]]-Table2[[#This Row],[50D EMA]])/Table2[[#This Row],[50D EMA]]</f>
        <v>-1.3524016602793863E-2</v>
      </c>
      <c r="U267" s="1">
        <f>(Table2[[#This Row],[Close Price]]-Table2[[#This Row],[200D EMA]])/Table2[[#This Row],[200D EMA]]</f>
        <v>7.7305194215609024E-2</v>
      </c>
      <c r="V267">
        <v>0.83701438624468505</v>
      </c>
      <c r="W267">
        <v>4005</v>
      </c>
      <c r="X267">
        <v>4054.9</v>
      </c>
      <c r="Y267">
        <v>3859.5</v>
      </c>
      <c r="Z267">
        <v>4129.8999999999996</v>
      </c>
      <c r="AA267">
        <v>3859.5</v>
      </c>
      <c r="AB267">
        <v>4171.1499999999996</v>
      </c>
      <c r="AC267" s="1">
        <f>(Table2[[#This Row],[Close Price]]/Table2[[#This Row],[Day Low]])-1</f>
        <v>6.9912609238453882E-4</v>
      </c>
      <c r="AD267" s="1">
        <f>(Table2[[#This Row],[Day High]]/Table2[[#This Row],[Close Price]])-1</f>
        <v>1.1752083437297278E-2</v>
      </c>
      <c r="AE267" s="1">
        <f>(Table2[[#This Row],[Close Price]]/Table2[[#This Row],[Current Week Low]])-1</f>
        <v>3.8424666407565811E-2</v>
      </c>
      <c r="AF267" s="1">
        <f>(Table2[[#This Row],[Current Week High]]/Table2[[#This Row],[Close Price]])-1</f>
        <v>3.0465592095413774E-2</v>
      </c>
      <c r="AG267" s="1">
        <f>(Table2[[#This Row],[Close Price]]/Table2[[#This Row],[Current Month Low]])-1</f>
        <v>3.8424666407565811E-2</v>
      </c>
      <c r="AH267" s="1">
        <f>(Table2[[#This Row],[Current Month High]]/Table2[[#This Row],[Close Price]])-1</f>
        <v>4.075802185737798E-2</v>
      </c>
      <c r="AI267">
        <v>16.8147113129397</v>
      </c>
      <c r="AJ267">
        <v>45.315445975344403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0.02</v>
      </c>
      <c r="AM267" t="s">
        <v>3114</v>
      </c>
      <c r="AN267">
        <v>-0.14000000000000001</v>
      </c>
      <c r="AO267" t="s">
        <v>3113</v>
      </c>
      <c r="AP267">
        <v>0.13145345252990001</v>
      </c>
      <c r="AQ267">
        <f>(Table2[[#This Row],[Sharpe Ratio]]-AVERAGE(Table2[Sharpe Ratio]))/_xlfn.STDEV.P(Table2[Sharpe Ratio])</f>
        <v>0.83094400751147179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0.73191669252650038</v>
      </c>
      <c r="AS267">
        <f>_xlfn.RANK.AVG(Table2[[#This Row],[1Y Return vs Nifty Z-Score]],Table2[1Y Return vs Nifty Z-Score])</f>
        <v>418</v>
      </c>
      <c r="AT267">
        <f>_xlfn.RANK.AVG(Table2[[#This Row],[6M Return vs Nifty Z-Score]],Table2[6M Return vs Nifty Z-Score])</f>
        <v>336</v>
      </c>
      <c r="AU267">
        <f>_xlfn.RANK.AVG(Table2[[#This Row],[Sharpe Ratio Z-Score]],Table2[Sharpe Ratio Z-Score])</f>
        <v>146</v>
      </c>
      <c r="AV267">
        <f>(Table2[[#This Row],[Rank 1Y]]+Table2[[#This Row],[Rank 6M]]+Table2[[#This Row],[Rank Sharpe]])/3</f>
        <v>300</v>
      </c>
    </row>
    <row r="268" spans="1:48" x14ac:dyDescent="0.3">
      <c r="A268" t="s">
        <v>461</v>
      </c>
      <c r="B268" t="s">
        <v>462</v>
      </c>
      <c r="C268" t="s">
        <v>3068</v>
      </c>
      <c r="D268" t="s">
        <v>21</v>
      </c>
      <c r="E268">
        <v>46355.378024669997</v>
      </c>
      <c r="F268">
        <v>1708.3</v>
      </c>
      <c r="G268">
        <v>25.694181629540999</v>
      </c>
      <c r="H268">
        <f>(Table2[[#This Row],[1Y Return vs Nifty]]-AVERAGE(Table2[1Y Return vs Nifty]))/_xlfn.STDEV.P(Table2[1Y Return vs Nifty])</f>
        <v>-0.13282099443055304</v>
      </c>
      <c r="I268">
        <v>4.5418712669069796</v>
      </c>
      <c r="J268">
        <f>(Table2[[#This Row],[1M Return vs Nifty]]-AVERAGE(Table2[1M Return vs Nifty]))/_xlfn.STDEV.P(Table2[1M Return vs Nifty])</f>
        <v>0.47781228467923315</v>
      </c>
      <c r="K268">
        <v>-11.204194954917799</v>
      </c>
      <c r="L268">
        <f>(Table2[[#This Row],[6M Return vs Nifty]]-AVERAGE(Table2[6M Return vs Nifty]))/_xlfn.STDEV.P(Table2[6M Return vs Nifty])</f>
        <v>-0.54570320669190708</v>
      </c>
      <c r="M268">
        <v>-3.2177342633422499</v>
      </c>
      <c r="N268">
        <f>(Table2[[#This Row],[1W Return vs Nifty]]-AVERAGE(Table2[1W Return vs Nifty]))/_xlfn.STDEV.P(Table2[1W Return vs Nifty])</f>
        <v>-0.60880817463108905</v>
      </c>
      <c r="O268">
        <v>1761.27</v>
      </c>
      <c r="P268">
        <v>1689.3721779403199</v>
      </c>
      <c r="Q268">
        <v>1493.6980086495901</v>
      </c>
      <c r="R268">
        <v>37.426076154386401</v>
      </c>
      <c r="S268" s="1">
        <f>(Table2[[#This Row],[Close Price]]-Table2[[#This Row],[20D EMA]])/Table2[[#This Row],[20D EMA]]</f>
        <v>-3.0074889142493785E-2</v>
      </c>
      <c r="T268" s="1">
        <f>(Table2[[#This Row],[Close Price]]-Table2[[#This Row],[50D EMA]])/Table2[[#This Row],[50D EMA]]</f>
        <v>1.1204056931230383E-2</v>
      </c>
      <c r="U268" s="1">
        <f>(Table2[[#This Row],[Close Price]]-Table2[[#This Row],[200D EMA]])/Table2[[#This Row],[200D EMA]]</f>
        <v>0.14367160571126786</v>
      </c>
      <c r="V268">
        <v>0.83003360078334898</v>
      </c>
      <c r="W268">
        <v>1730.8</v>
      </c>
      <c r="X268">
        <v>1761.45</v>
      </c>
      <c r="Y268">
        <v>1685</v>
      </c>
      <c r="Z268">
        <v>1794.95</v>
      </c>
      <c r="AA268">
        <v>1685</v>
      </c>
      <c r="AB268">
        <v>1899.9</v>
      </c>
      <c r="AC268" s="1">
        <f>(Table2[[#This Row],[Close Price]]/Table2[[#This Row],[Day Low]])-1</f>
        <v>-1.2999768892997476E-2</v>
      </c>
      <c r="AD268" s="1">
        <f>(Table2[[#This Row],[Day High]]/Table2[[#This Row],[Close Price]])-1</f>
        <v>3.111280220101853E-2</v>
      </c>
      <c r="AE268" s="1">
        <f>(Table2[[#This Row],[Close Price]]/Table2[[#This Row],[Current Week Low]])-1</f>
        <v>1.3827893175074157E-2</v>
      </c>
      <c r="AF268" s="1">
        <f>(Table2[[#This Row],[Current Week High]]/Table2[[#This Row],[Close Price]])-1</f>
        <v>5.0722940935432836E-2</v>
      </c>
      <c r="AG268" s="1">
        <f>(Table2[[#This Row],[Close Price]]/Table2[[#This Row],[Current Month Low]])-1</f>
        <v>1.3827893175074157E-2</v>
      </c>
      <c r="AH268" s="1">
        <f>(Table2[[#This Row],[Current Month High]]/Table2[[#This Row],[Close Price]])-1</f>
        <v>0.11215828601533695</v>
      </c>
      <c r="AI268">
        <v>12.9017151554176</v>
      </c>
      <c r="AJ268">
        <v>64.576107899807297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-0.01</v>
      </c>
      <c r="AM268" t="s">
        <v>3113</v>
      </c>
      <c r="AN268">
        <v>-4.8</v>
      </c>
      <c r="AO268" t="s">
        <v>3113</v>
      </c>
      <c r="AP268">
        <v>0.17876239962608401</v>
      </c>
      <c r="AQ268">
        <f>(Table2[[#This Row],[Sharpe Ratio]]-AVERAGE(Table2[Sharpe Ratio]))/_xlfn.STDEV.P(Table2[Sharpe Ratio])</f>
        <v>1.3825637775770607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0.57304368650274495</v>
      </c>
      <c r="AS268">
        <f>_xlfn.RANK.AVG(Table2[[#This Row],[1Y Return vs Nifty Z-Score]],Table2[1Y Return vs Nifty Z-Score])</f>
        <v>324</v>
      </c>
      <c r="AT268">
        <f>_xlfn.RANK.AVG(Table2[[#This Row],[6M Return vs Nifty Z-Score]],Table2[6M Return vs Nifty Z-Score])</f>
        <v>511</v>
      </c>
      <c r="AU268">
        <f>_xlfn.RANK.AVG(Table2[[#This Row],[Sharpe Ratio Z-Score]],Table2[Sharpe Ratio Z-Score])</f>
        <v>65</v>
      </c>
      <c r="AV268">
        <f>(Table2[[#This Row],[Rank 1Y]]+Table2[[#This Row],[Rank 6M]]+Table2[[#This Row],[Rank Sharpe]])/3</f>
        <v>300</v>
      </c>
    </row>
    <row r="269" spans="1:48" x14ac:dyDescent="0.3">
      <c r="A269" t="s">
        <v>1861</v>
      </c>
      <c r="B269" t="s">
        <v>1862</v>
      </c>
      <c r="C269" t="s">
        <v>3076</v>
      </c>
      <c r="D269" t="s">
        <v>133</v>
      </c>
      <c r="E269">
        <v>3748.1917438199998</v>
      </c>
      <c r="F269">
        <v>694.7</v>
      </c>
      <c r="G269">
        <v>71.856459746309397</v>
      </c>
      <c r="H269">
        <f>(Table2[[#This Row],[1Y Return vs Nifty]]-AVERAGE(Table2[1Y Return vs Nifty]))/_xlfn.STDEV.P(Table2[1Y Return vs Nifty])</f>
        <v>0.56979562800817718</v>
      </c>
      <c r="I269">
        <v>-6.0020533930610904</v>
      </c>
      <c r="J269">
        <f>(Table2[[#This Row],[1M Return vs Nifty]]-AVERAGE(Table2[1M Return vs Nifty]))/_xlfn.STDEV.P(Table2[1M Return vs Nifty])</f>
        <v>-0.54651610232794412</v>
      </c>
      <c r="K269">
        <v>-0.87273458252203495</v>
      </c>
      <c r="L269">
        <f>(Table2[[#This Row],[6M Return vs Nifty]]-AVERAGE(Table2[6M Return vs Nifty]))/_xlfn.STDEV.P(Table2[6M Return vs Nifty])</f>
        <v>-0.18200256225753356</v>
      </c>
      <c r="M269">
        <v>-4.7893758513826903</v>
      </c>
      <c r="N269">
        <f>(Table2[[#This Row],[1W Return vs Nifty]]-AVERAGE(Table2[1W Return vs Nifty]))/_xlfn.STDEV.P(Table2[1W Return vs Nifty])</f>
        <v>-0.92938210279684585</v>
      </c>
      <c r="O269">
        <v>710.33</v>
      </c>
      <c r="P269">
        <v>719.06530934539501</v>
      </c>
      <c r="Q269">
        <v>625.76330463828003</v>
      </c>
      <c r="R269">
        <v>45.964661200568102</v>
      </c>
      <c r="S269" s="1">
        <f>(Table2[[#This Row],[Close Price]]-Table2[[#This Row],[20D EMA]])/Table2[[#This Row],[20D EMA]]</f>
        <v>-2.2003857362071142E-2</v>
      </c>
      <c r="T269" s="1">
        <f>(Table2[[#This Row],[Close Price]]-Table2[[#This Row],[50D EMA]])/Table2[[#This Row],[50D EMA]]</f>
        <v>-3.3884695908325844E-2</v>
      </c>
      <c r="U269" s="1">
        <f>(Table2[[#This Row],[Close Price]]-Table2[[#This Row],[200D EMA]])/Table2[[#This Row],[200D EMA]]</f>
        <v>0.11016417046309322</v>
      </c>
      <c r="V269">
        <v>0.47445032410153798</v>
      </c>
      <c r="W269">
        <v>690.65</v>
      </c>
      <c r="X269">
        <v>700</v>
      </c>
      <c r="Y269">
        <v>659</v>
      </c>
      <c r="Z269">
        <v>701.3</v>
      </c>
      <c r="AA269">
        <v>659</v>
      </c>
      <c r="AB269">
        <v>748.9</v>
      </c>
      <c r="AC269" s="1">
        <f>(Table2[[#This Row],[Close Price]]/Table2[[#This Row],[Day Low]])-1</f>
        <v>5.8640411206836163E-3</v>
      </c>
      <c r="AD269" s="1">
        <f>(Table2[[#This Row],[Day High]]/Table2[[#This Row],[Close Price]])-1</f>
        <v>7.6291924571756375E-3</v>
      </c>
      <c r="AE269" s="1">
        <f>(Table2[[#This Row],[Close Price]]/Table2[[#This Row],[Current Week Low]])-1</f>
        <v>5.4172989377845315E-2</v>
      </c>
      <c r="AF269" s="1">
        <f>(Table2[[#This Row],[Current Week High]]/Table2[[#This Row],[Close Price]])-1</f>
        <v>9.5005038145961063E-3</v>
      </c>
      <c r="AG269" s="1">
        <f>(Table2[[#This Row],[Close Price]]/Table2[[#This Row],[Current Month Low]])-1</f>
        <v>5.4172989377845315E-2</v>
      </c>
      <c r="AH269" s="1">
        <f>(Table2[[#This Row],[Current Month High]]/Table2[[#This Row],[Close Price]])-1</f>
        <v>7.801928890168397E-2</v>
      </c>
      <c r="AI269">
        <v>26.6733841946163</v>
      </c>
      <c r="AJ269">
        <v>111.28345498783401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0.05</v>
      </c>
      <c r="AM269" t="s">
        <v>3114</v>
      </c>
      <c r="AN269">
        <v>-3.57</v>
      </c>
      <c r="AO269" t="s">
        <v>3113</v>
      </c>
      <c r="AP269">
        <v>5.2453766333998002E-2</v>
      </c>
      <c r="AQ269">
        <f>(Table2[[#This Row],[Sharpe Ratio]]-AVERAGE(Table2[Sharpe Ratio]))/_xlfn.STDEV.P(Table2[Sharpe Ratio])</f>
        <v>-9.0188070233547343E-2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153</v>
      </c>
      <c r="AT269">
        <f>_xlfn.RANK.AVG(Table2[[#This Row],[6M Return vs Nifty Z-Score]],Table2[6M Return vs Nifty Z-Score])</f>
        <v>378</v>
      </c>
      <c r="AU269">
        <f>_xlfn.RANK.AVG(Table2[[#This Row],[Sharpe Ratio Z-Score]],Table2[Sharpe Ratio Z-Score])</f>
        <v>371</v>
      </c>
      <c r="AV269">
        <f>(Table2[[#This Row],[Rank 1Y]]+Table2[[#This Row],[Rank 6M]]+Table2[[#This Row],[Rank Sharpe]])/3</f>
        <v>300.66666666666669</v>
      </c>
    </row>
    <row r="270" spans="1:48" x14ac:dyDescent="0.3">
      <c r="A270" t="s">
        <v>1114</v>
      </c>
      <c r="B270" t="s">
        <v>1115</v>
      </c>
      <c r="C270" t="s">
        <v>3082</v>
      </c>
      <c r="D270" t="s">
        <v>138</v>
      </c>
      <c r="E270">
        <v>10837.156471865999</v>
      </c>
      <c r="F270">
        <v>201.26</v>
      </c>
      <c r="G270">
        <v>87.735170235024498</v>
      </c>
      <c r="H270">
        <f>(Table2[[#This Row],[1Y Return vs Nifty]]-AVERAGE(Table2[1Y Return vs Nifty]))/_xlfn.STDEV.P(Table2[1Y Return vs Nifty])</f>
        <v>0.8114788028298896</v>
      </c>
      <c r="I270">
        <v>-5.7557150331940203</v>
      </c>
      <c r="J270">
        <f>(Table2[[#This Row],[1M Return vs Nifty]]-AVERAGE(Table2[1M Return vs Nifty]))/_xlfn.STDEV.P(Table2[1M Return vs Nifty])</f>
        <v>-0.52258465526642905</v>
      </c>
      <c r="K270">
        <v>-35.710438916084101</v>
      </c>
      <c r="L270">
        <f>(Table2[[#This Row],[6M Return vs Nifty]]-AVERAGE(Table2[6M Return vs Nifty]))/_xlfn.STDEV.P(Table2[6M Return vs Nifty])</f>
        <v>-1.4084018378705443</v>
      </c>
      <c r="M270">
        <v>1.55675065152862</v>
      </c>
      <c r="N270">
        <f>(Table2[[#This Row],[1W Return vs Nifty]]-AVERAGE(Table2[1W Return vs Nifty]))/_xlfn.STDEV.P(Table2[1W Return vs Nifty])</f>
        <v>0.36506232852647935</v>
      </c>
      <c r="O270">
        <v>204.55</v>
      </c>
      <c r="P270">
        <v>204.98631840654599</v>
      </c>
      <c r="Q270">
        <v>198.12285976795599</v>
      </c>
      <c r="R270">
        <v>45.805241579628799</v>
      </c>
      <c r="S270" s="1">
        <f>(Table2[[#This Row],[Close Price]]-Table2[[#This Row],[20D EMA]])/Table2[[#This Row],[20D EMA]]</f>
        <v>-1.6084087020288539E-2</v>
      </c>
      <c r="T270" s="1">
        <f>(Table2[[#This Row],[Close Price]]-Table2[[#This Row],[50D EMA]])/Table2[[#This Row],[50D EMA]]</f>
        <v>-1.817837617413887E-2</v>
      </c>
      <c r="U270" s="1">
        <f>(Table2[[#This Row],[Close Price]]-Table2[[#This Row],[200D EMA]])/Table2[[#This Row],[200D EMA]]</f>
        <v>1.583431733076265E-2</v>
      </c>
      <c r="V270">
        <v>1.2018786725602699</v>
      </c>
      <c r="W270">
        <v>203.1</v>
      </c>
      <c r="X270">
        <v>206.33</v>
      </c>
      <c r="Y270">
        <v>196</v>
      </c>
      <c r="Z270">
        <v>209.9</v>
      </c>
      <c r="AA270">
        <v>196</v>
      </c>
      <c r="AB270">
        <v>218.5</v>
      </c>
      <c r="AC270" s="1">
        <f>(Table2[[#This Row],[Close Price]]/Table2[[#This Row],[Day Low]])-1</f>
        <v>-9.0595765632693892E-3</v>
      </c>
      <c r="AD270" s="1">
        <f>(Table2[[#This Row],[Day High]]/Table2[[#This Row],[Close Price]])-1</f>
        <v>2.5191294842492384E-2</v>
      </c>
      <c r="AE270" s="1">
        <f>(Table2[[#This Row],[Close Price]]/Table2[[#This Row],[Current Week Low]])-1</f>
        <v>2.6836734693877595E-2</v>
      </c>
      <c r="AF270" s="1">
        <f>(Table2[[#This Row],[Current Week High]]/Table2[[#This Row],[Close Price]])-1</f>
        <v>4.2929543873596376E-2</v>
      </c>
      <c r="AG270" s="1">
        <f>(Table2[[#This Row],[Close Price]]/Table2[[#This Row],[Current Month Low]])-1</f>
        <v>2.6836734693877595E-2</v>
      </c>
      <c r="AH270" s="1">
        <f>(Table2[[#This Row],[Current Month High]]/Table2[[#This Row],[Close Price]])-1</f>
        <v>8.5660339858889101E-2</v>
      </c>
      <c r="AI270">
        <v>41.558183444300802</v>
      </c>
      <c r="AJ270">
        <v>113.99255715045101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-7.0000000000000007E-2</v>
      </c>
      <c r="AM270" t="s">
        <v>3113</v>
      </c>
      <c r="AN270">
        <v>5.51</v>
      </c>
      <c r="AO270" t="s">
        <v>3114</v>
      </c>
      <c r="AP270">
        <v>0.16411881531771599</v>
      </c>
      <c r="AQ270">
        <f>(Table2[[#This Row],[Sharpe Ratio]]-AVERAGE(Table2[Sharpe Ratio]))/_xlfn.STDEV.P(Table2[Sharpe Ratio])</f>
        <v>1.211820374797556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116</v>
      </c>
      <c r="AT270">
        <f>_xlfn.RANK.AVG(Table2[[#This Row],[6M Return vs Nifty Z-Score]],Table2[6M Return vs Nifty Z-Score])</f>
        <v>710</v>
      </c>
      <c r="AU270">
        <f>_xlfn.RANK.AVG(Table2[[#This Row],[Sharpe Ratio Z-Score]],Table2[Sharpe Ratio Z-Score])</f>
        <v>82</v>
      </c>
      <c r="AV270">
        <f>(Table2[[#This Row],[Rank 1Y]]+Table2[[#This Row],[Rank 6M]]+Table2[[#This Row],[Rank Sharpe]])/3</f>
        <v>302.66666666666669</v>
      </c>
    </row>
    <row r="271" spans="1:48" x14ac:dyDescent="0.3">
      <c r="A271" t="s">
        <v>224</v>
      </c>
      <c r="B271" t="s">
        <v>225</v>
      </c>
      <c r="C271" t="s">
        <v>3069</v>
      </c>
      <c r="D271" t="s">
        <v>54</v>
      </c>
      <c r="E271">
        <v>113465.53961655</v>
      </c>
      <c r="F271">
        <v>1350.25</v>
      </c>
      <c r="G271">
        <v>4.4178128622406296</v>
      </c>
      <c r="H271">
        <f>(Table2[[#This Row],[1Y Return vs Nifty]]-AVERAGE(Table2[1Y Return vs Nifty]))/_xlfn.STDEV.P(Table2[1Y Return vs Nifty])</f>
        <v>-0.4566596560153941</v>
      </c>
      <c r="I271">
        <v>-2.4037164799612398</v>
      </c>
      <c r="J271">
        <f>(Table2[[#This Row],[1M Return vs Nifty]]-AVERAGE(Table2[1M Return vs Nifty]))/_xlfn.STDEV.P(Table2[1M Return vs Nifty])</f>
        <v>-0.19694241274174432</v>
      </c>
      <c r="K271">
        <v>8.0810502630319991</v>
      </c>
      <c r="L271">
        <f>(Table2[[#This Row],[6M Return vs Nifty]]-AVERAGE(Table2[6M Return vs Nifty]))/_xlfn.STDEV.P(Table2[6M Return vs Nifty])</f>
        <v>0.13319947124739484</v>
      </c>
      <c r="M271">
        <v>0.463741921419833</v>
      </c>
      <c r="N271">
        <f>(Table2[[#This Row],[1W Return vs Nifty]]-AVERAGE(Table2[1W Return vs Nifty]))/_xlfn.STDEV.P(Table2[1W Return vs Nifty])</f>
        <v>0.14211703056747463</v>
      </c>
      <c r="O271">
        <v>1387.36</v>
      </c>
      <c r="P271">
        <v>1368.8126631334201</v>
      </c>
      <c r="Q271">
        <v>1240.22765221395</v>
      </c>
      <c r="R271">
        <v>39.386611896849701</v>
      </c>
      <c r="S271" s="1">
        <f>(Table2[[#This Row],[Close Price]]-Table2[[#This Row],[20D EMA]])/Table2[[#This Row],[20D EMA]]</f>
        <v>-2.6748644908315002E-2</v>
      </c>
      <c r="T271" s="1">
        <f>(Table2[[#This Row],[Close Price]]-Table2[[#This Row],[50D EMA]])/Table2[[#This Row],[50D EMA]]</f>
        <v>-1.3561142173339716E-2</v>
      </c>
      <c r="U271" s="1">
        <f>(Table2[[#This Row],[Close Price]]-Table2[[#This Row],[200D EMA]])/Table2[[#This Row],[200D EMA]]</f>
        <v>8.8711413255177257E-2</v>
      </c>
      <c r="V271">
        <v>1.2297200713997101</v>
      </c>
      <c r="W271">
        <v>1348.1</v>
      </c>
      <c r="X271">
        <v>1374.9</v>
      </c>
      <c r="Y271">
        <v>1329.05</v>
      </c>
      <c r="Z271">
        <v>1388.9</v>
      </c>
      <c r="AA271">
        <v>1329.05</v>
      </c>
      <c r="AB271">
        <v>1442.5</v>
      </c>
      <c r="AC271" s="1">
        <f>(Table2[[#This Row],[Close Price]]/Table2[[#This Row],[Day Low]])-1</f>
        <v>1.5948371782510407E-3</v>
      </c>
      <c r="AD271" s="1">
        <f>(Table2[[#This Row],[Day High]]/Table2[[#This Row],[Close Price]])-1</f>
        <v>1.8255878541010961E-2</v>
      </c>
      <c r="AE271" s="1">
        <f>(Table2[[#This Row],[Close Price]]/Table2[[#This Row],[Current Week Low]])-1</f>
        <v>1.5951243369324075E-2</v>
      </c>
      <c r="AF271" s="1">
        <f>(Table2[[#This Row],[Current Week High]]/Table2[[#This Row],[Close Price]])-1</f>
        <v>2.8624328827994816E-2</v>
      </c>
      <c r="AG271" s="1">
        <f>(Table2[[#This Row],[Close Price]]/Table2[[#This Row],[Current Month Low]])-1</f>
        <v>1.5951243369324075E-2</v>
      </c>
      <c r="AH271" s="1">
        <f>(Table2[[#This Row],[Current Month High]]/Table2[[#This Row],[Close Price]])-1</f>
        <v>6.8320681355304558E-2</v>
      </c>
      <c r="AI271">
        <v>9.3871505276800598</v>
      </c>
      <c r="AJ271">
        <v>35.397342692404102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-0.02</v>
      </c>
      <c r="AM271" t="s">
        <v>3113</v>
      </c>
      <c r="AN271">
        <v>-3.25</v>
      </c>
      <c r="AO271" t="s">
        <v>3113</v>
      </c>
      <c r="AP271">
        <v>0.123333986322704</v>
      </c>
      <c r="AQ271">
        <f>(Table2[[#This Row],[Sharpe Ratio]]-AVERAGE(Table2[Sharpe Ratio]))/_xlfn.STDEV.P(Table2[Sharpe Ratio])</f>
        <v>0.73627146971089885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0.3579859027686299</v>
      </c>
      <c r="AS271">
        <f>_xlfn.RANK.AVG(Table2[[#This Row],[1Y Return vs Nifty Z-Score]],Table2[1Y Return vs Nifty Z-Score])</f>
        <v>454</v>
      </c>
      <c r="AT271">
        <f>_xlfn.RANK.AVG(Table2[[#This Row],[6M Return vs Nifty Z-Score]],Table2[6M Return vs Nifty Z-Score])</f>
        <v>281</v>
      </c>
      <c r="AU271">
        <f>_xlfn.RANK.AVG(Table2[[#This Row],[Sharpe Ratio Z-Score]],Table2[Sharpe Ratio Z-Score])</f>
        <v>174</v>
      </c>
      <c r="AV271">
        <f>(Table2[[#This Row],[Rank 1Y]]+Table2[[#This Row],[Rank 6M]]+Table2[[#This Row],[Rank Sharpe]])/3</f>
        <v>303</v>
      </c>
    </row>
    <row r="272" spans="1:48" x14ac:dyDescent="0.3">
      <c r="A272" t="s">
        <v>215</v>
      </c>
      <c r="B272" t="s">
        <v>216</v>
      </c>
      <c r="C272" t="s">
        <v>3082</v>
      </c>
      <c r="D272" t="s">
        <v>138</v>
      </c>
      <c r="E272">
        <v>118230.55246186</v>
      </c>
      <c r="F272">
        <v>1188.0999999999999</v>
      </c>
      <c r="G272">
        <v>42.232824828023801</v>
      </c>
      <c r="H272">
        <f>(Table2[[#This Row],[1Y Return vs Nifty]]-AVERAGE(Table2[1Y Return vs Nifty]))/_xlfn.STDEV.P(Table2[1Y Return vs Nifty])</f>
        <v>0.11890673864283256</v>
      </c>
      <c r="I272">
        <v>-20.405504124103999</v>
      </c>
      <c r="J272">
        <f>(Table2[[#This Row],[1M Return vs Nifty]]-AVERAGE(Table2[1M Return vs Nifty]))/_xlfn.STDEV.P(Table2[1M Return vs Nifty])</f>
        <v>-1.9457923614501531</v>
      </c>
      <c r="K272">
        <v>-3.89934826519469</v>
      </c>
      <c r="L272">
        <f>(Table2[[#This Row],[6M Return vs Nifty]]-AVERAGE(Table2[6M Return vs Nifty]))/_xlfn.STDEV.P(Table2[6M Return vs Nifty])</f>
        <v>-0.28854910138796214</v>
      </c>
      <c r="M272">
        <v>-2.7275596031827698</v>
      </c>
      <c r="N272">
        <f>(Table2[[#This Row],[1W Return vs Nifty]]-AVERAGE(Table2[1W Return vs Nifty]))/_xlfn.STDEV.P(Table2[1W Return vs Nifty])</f>
        <v>-0.50882531754052185</v>
      </c>
      <c r="O272">
        <v>1323.5</v>
      </c>
      <c r="P272">
        <v>1362.8236346188801</v>
      </c>
      <c r="Q272">
        <v>1168.36464982866</v>
      </c>
      <c r="R272">
        <v>24.4135663125066</v>
      </c>
      <c r="S272" s="1">
        <f>(Table2[[#This Row],[Close Price]]-Table2[[#This Row],[20D EMA]])/Table2[[#This Row],[20D EMA]]</f>
        <v>-0.10230449565545909</v>
      </c>
      <c r="T272" s="1">
        <f>(Table2[[#This Row],[Close Price]]-Table2[[#This Row],[50D EMA]])/Table2[[#This Row],[50D EMA]]</f>
        <v>-0.12820707696909178</v>
      </c>
      <c r="U272" s="1">
        <f>(Table2[[#This Row],[Close Price]]-Table2[[#This Row],[200D EMA]])/Table2[[#This Row],[200D EMA]]</f>
        <v>1.6891430405938795E-2</v>
      </c>
      <c r="V272">
        <v>1.02843850289621</v>
      </c>
      <c r="W272">
        <v>1184.5999999999999</v>
      </c>
      <c r="X272">
        <v>1239.9000000000001</v>
      </c>
      <c r="Y272">
        <v>1147.9000000000001</v>
      </c>
      <c r="Z272">
        <v>1241.95</v>
      </c>
      <c r="AA272">
        <v>1147.9000000000001</v>
      </c>
      <c r="AB272">
        <v>1319</v>
      </c>
      <c r="AC272" s="1">
        <f>(Table2[[#This Row],[Close Price]]/Table2[[#This Row],[Day Low]])-1</f>
        <v>2.9545838257640789E-3</v>
      </c>
      <c r="AD272" s="1">
        <f>(Table2[[#This Row],[Day High]]/Table2[[#This Row],[Close Price]])-1</f>
        <v>4.3599023651208046E-2</v>
      </c>
      <c r="AE272" s="1">
        <f>(Table2[[#This Row],[Close Price]]/Table2[[#This Row],[Current Week Low]])-1</f>
        <v>3.5020472166564787E-2</v>
      </c>
      <c r="AF272" s="1">
        <f>(Table2[[#This Row],[Current Week High]]/Table2[[#This Row],[Close Price]])-1</f>
        <v>4.5324467637404275E-2</v>
      </c>
      <c r="AG272" s="1">
        <f>(Table2[[#This Row],[Close Price]]/Table2[[#This Row],[Current Month Low]])-1</f>
        <v>3.5020472166564787E-2</v>
      </c>
      <c r="AH272" s="1">
        <f>(Table2[[#This Row],[Current Month High]]/Table2[[#This Row],[Close Price]])-1</f>
        <v>0.11017591111859271</v>
      </c>
      <c r="AI272">
        <v>38.872990489015997</v>
      </c>
      <c r="AJ272">
        <v>85.336557210825902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-0.05</v>
      </c>
      <c r="AM272" t="s">
        <v>3113</v>
      </c>
      <c r="AN272">
        <v>-13.27</v>
      </c>
      <c r="AO272" t="s">
        <v>3113</v>
      </c>
      <c r="AP272">
        <v>9.5954524960734006E-2</v>
      </c>
      <c r="AQ272">
        <f>(Table2[[#This Row],[Sharpe Ratio]]-AVERAGE(Table2[Sharpe Ratio]))/_xlfn.STDEV.P(Table2[Sharpe Ratio])</f>
        <v>0.41702842779107985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267</v>
      </c>
      <c r="AT272">
        <f>_xlfn.RANK.AVG(Table2[[#This Row],[6M Return vs Nifty Z-Score]],Table2[6M Return vs Nifty Z-Score])</f>
        <v>408</v>
      </c>
      <c r="AU272">
        <f>_xlfn.RANK.AVG(Table2[[#This Row],[Sharpe Ratio Z-Score]],Table2[Sharpe Ratio Z-Score])</f>
        <v>235</v>
      </c>
      <c r="AV272">
        <f>(Table2[[#This Row],[Rank 1Y]]+Table2[[#This Row],[Rank 6M]]+Table2[[#This Row],[Rank Sharpe]])/3</f>
        <v>303.33333333333331</v>
      </c>
    </row>
    <row r="273" spans="1:48" x14ac:dyDescent="0.3">
      <c r="A273" t="s">
        <v>1937</v>
      </c>
      <c r="B273" t="s">
        <v>1938</v>
      </c>
      <c r="C273" t="s">
        <v>3075</v>
      </c>
      <c r="D273" t="s">
        <v>210</v>
      </c>
      <c r="E273">
        <v>3390.2354046</v>
      </c>
      <c r="F273">
        <v>1288.0999999999999</v>
      </c>
      <c r="G273">
        <v>12.8041817042057</v>
      </c>
      <c r="H273">
        <f>(Table2[[#This Row],[1Y Return vs Nifty]]-AVERAGE(Table2[1Y Return vs Nifty]))/_xlfn.STDEV.P(Table2[1Y Return vs Nifty])</f>
        <v>-0.32901426261947125</v>
      </c>
      <c r="I273">
        <v>-2.4560642142813198</v>
      </c>
      <c r="J273">
        <f>(Table2[[#This Row],[1M Return vs Nifty]]-AVERAGE(Table2[1M Return vs Nifty]))/_xlfn.STDEV.P(Table2[1M Return vs Nifty])</f>
        <v>-0.20202792615243387</v>
      </c>
      <c r="K273">
        <v>0.34480845103555002</v>
      </c>
      <c r="L273">
        <f>(Table2[[#This Row],[6M Return vs Nifty]]-AVERAGE(Table2[6M Return vs Nifty]))/_xlfn.STDEV.P(Table2[6M Return vs Nifty])</f>
        <v>-0.13914113028469915</v>
      </c>
      <c r="M273">
        <v>-1.03807927264285</v>
      </c>
      <c r="N273">
        <f>(Table2[[#This Row],[1W Return vs Nifty]]-AVERAGE(Table2[1W Return vs Nifty]))/_xlfn.STDEV.P(Table2[1W Return vs Nifty])</f>
        <v>-0.16421535669362997</v>
      </c>
      <c r="O273">
        <v>1322.99</v>
      </c>
      <c r="P273">
        <v>1297.38616082004</v>
      </c>
      <c r="Q273">
        <v>1163.3507127841001</v>
      </c>
      <c r="R273">
        <v>38.629454252543297</v>
      </c>
      <c r="S273" s="1">
        <f>(Table2[[#This Row],[Close Price]]-Table2[[#This Row],[20D EMA]])/Table2[[#This Row],[20D EMA]]</f>
        <v>-2.6372081421628356E-2</v>
      </c>
      <c r="T273" s="1">
        <f>(Table2[[#This Row],[Close Price]]-Table2[[#This Row],[50D EMA]])/Table2[[#This Row],[50D EMA]]</f>
        <v>-7.1575920111330484E-3</v>
      </c>
      <c r="U273" s="1">
        <f>(Table2[[#This Row],[Close Price]]-Table2[[#This Row],[200D EMA]])/Table2[[#This Row],[200D EMA]]</f>
        <v>0.10723274232355359</v>
      </c>
      <c r="V273">
        <v>0.57555932693137601</v>
      </c>
      <c r="W273">
        <v>1291.2</v>
      </c>
      <c r="X273">
        <v>1309.4000000000001</v>
      </c>
      <c r="Y273">
        <v>1264.55</v>
      </c>
      <c r="Z273">
        <v>1331</v>
      </c>
      <c r="AA273">
        <v>1264.55</v>
      </c>
      <c r="AB273">
        <v>1402</v>
      </c>
      <c r="AC273" s="1">
        <f>(Table2[[#This Row],[Close Price]]/Table2[[#This Row],[Day Low]])-1</f>
        <v>-2.4008674101612115E-3</v>
      </c>
      <c r="AD273" s="1">
        <f>(Table2[[#This Row],[Day High]]/Table2[[#This Row],[Close Price]])-1</f>
        <v>1.6535983231115825E-2</v>
      </c>
      <c r="AE273" s="1">
        <f>(Table2[[#This Row],[Close Price]]/Table2[[#This Row],[Current Week Low]])-1</f>
        <v>1.8623225653394471E-2</v>
      </c>
      <c r="AF273" s="1">
        <f>(Table2[[#This Row],[Current Week High]]/Table2[[#This Row],[Close Price]])-1</f>
        <v>3.3304867634500468E-2</v>
      </c>
      <c r="AG273" s="1">
        <f>(Table2[[#This Row],[Close Price]]/Table2[[#This Row],[Current Month Low]])-1</f>
        <v>1.8623225653394471E-2</v>
      </c>
      <c r="AH273" s="1">
        <f>(Table2[[#This Row],[Current Month High]]/Table2[[#This Row],[Close Price]])-1</f>
        <v>8.8424811738219145E-2</v>
      </c>
      <c r="AI273">
        <v>9.3082835183603905</v>
      </c>
      <c r="AJ273">
        <v>56.703163017031599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</v>
      </c>
      <c r="AM273" t="s">
        <v>3115</v>
      </c>
      <c r="AN273">
        <v>-1.74</v>
      </c>
      <c r="AO273" t="s">
        <v>3113</v>
      </c>
      <c r="AP273">
        <v>0.129659868648966</v>
      </c>
      <c r="AQ273">
        <f>(Table2[[#This Row],[Sharpe Ratio]]-AVERAGE(Table2[Sharpe Ratio]))/_xlfn.STDEV.P(Table2[Sharpe Ratio])</f>
        <v>0.81003091625237744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-2.43677594978568E-2</v>
      </c>
      <c r="AS273">
        <f>_xlfn.RANK.AVG(Table2[[#This Row],[1Y Return vs Nifty Z-Score]],Table2[1Y Return vs Nifty Z-Score])</f>
        <v>394</v>
      </c>
      <c r="AT273">
        <f>_xlfn.RANK.AVG(Table2[[#This Row],[6M Return vs Nifty Z-Score]],Table2[6M Return vs Nifty Z-Score])</f>
        <v>362</v>
      </c>
      <c r="AU273">
        <f>_xlfn.RANK.AVG(Table2[[#This Row],[Sharpe Ratio Z-Score]],Table2[Sharpe Ratio Z-Score])</f>
        <v>156</v>
      </c>
      <c r="AV273">
        <f>(Table2[[#This Row],[Rank 1Y]]+Table2[[#This Row],[Rank 6M]]+Table2[[#This Row],[Rank Sharpe]])/3</f>
        <v>304</v>
      </c>
    </row>
    <row r="274" spans="1:48" x14ac:dyDescent="0.3">
      <c r="A274" t="s">
        <v>1138</v>
      </c>
      <c r="B274" t="s">
        <v>1139</v>
      </c>
      <c r="C274" t="s">
        <v>3079</v>
      </c>
      <c r="D274" t="s">
        <v>127</v>
      </c>
      <c r="E274">
        <v>10576.034670929999</v>
      </c>
      <c r="F274">
        <v>1243.6500000000001</v>
      </c>
      <c r="G274">
        <v>34.624461993011899</v>
      </c>
      <c r="H274">
        <f>(Table2[[#This Row],[1Y Return vs Nifty]]-AVERAGE(Table2[1Y Return vs Nifty]))/_xlfn.STDEV.P(Table2[1Y Return vs Nifty])</f>
        <v>3.1030475012859128E-3</v>
      </c>
      <c r="I274">
        <v>16.306670277001899</v>
      </c>
      <c r="J274">
        <f>(Table2[[#This Row],[1M Return vs Nifty]]-AVERAGE(Table2[1M Return vs Nifty]))/_xlfn.STDEV.P(Table2[1M Return vs Nifty])</f>
        <v>1.6207470060575115</v>
      </c>
      <c r="K274">
        <v>28.126615557083301</v>
      </c>
      <c r="L274">
        <f>(Table2[[#This Row],[6M Return vs Nifty]]-AVERAGE(Table2[6M Return vs Nifty]))/_xlfn.STDEV.P(Table2[6M Return vs Nifty])</f>
        <v>0.83886786203725916</v>
      </c>
      <c r="M274">
        <v>-3.17468994538162</v>
      </c>
      <c r="N274">
        <f>(Table2[[#This Row],[1W Return vs Nifty]]-AVERAGE(Table2[1W Return vs Nifty]))/_xlfn.STDEV.P(Table2[1W Return vs Nifty])</f>
        <v>-0.60002825546958372</v>
      </c>
      <c r="O274">
        <v>1183.6600000000001</v>
      </c>
      <c r="P274">
        <v>1108.64508884823</v>
      </c>
      <c r="Q274">
        <v>944.37201337901797</v>
      </c>
      <c r="R274">
        <v>61.374359030860603</v>
      </c>
      <c r="S274" s="1">
        <f>(Table2[[#This Row],[Close Price]]-Table2[[#This Row],[20D EMA]])/Table2[[#This Row],[20D EMA]]</f>
        <v>5.0681783620296371E-2</v>
      </c>
      <c r="T274" s="1">
        <f>(Table2[[#This Row],[Close Price]]-Table2[[#This Row],[50D EMA]])/Table2[[#This Row],[50D EMA]]</f>
        <v>0.12177468922180185</v>
      </c>
      <c r="U274" s="1">
        <f>(Table2[[#This Row],[Close Price]]-Table2[[#This Row],[200D EMA]])/Table2[[#This Row],[200D EMA]]</f>
        <v>0.31690687820168251</v>
      </c>
      <c r="V274">
        <v>0.68457407793721203</v>
      </c>
      <c r="W274">
        <v>1247</v>
      </c>
      <c r="X274">
        <v>1304.8</v>
      </c>
      <c r="Y274">
        <v>1138</v>
      </c>
      <c r="Z274">
        <v>1252</v>
      </c>
      <c r="AA274">
        <v>1138</v>
      </c>
      <c r="AB274">
        <v>1280</v>
      </c>
      <c r="AC274" s="1">
        <f>(Table2[[#This Row],[Close Price]]/Table2[[#This Row],[Day Low]])-1</f>
        <v>-2.6864474739374256E-3</v>
      </c>
      <c r="AD274" s="1">
        <f>(Table2[[#This Row],[Day High]]/Table2[[#This Row],[Close Price]])-1</f>
        <v>4.9169782495074976E-2</v>
      </c>
      <c r="AE274" s="1">
        <f>(Table2[[#This Row],[Close Price]]/Table2[[#This Row],[Current Week Low]])-1</f>
        <v>9.2838312829525593E-2</v>
      </c>
      <c r="AF274" s="1">
        <f>(Table2[[#This Row],[Current Week High]]/Table2[[#This Row],[Close Price]])-1</f>
        <v>6.7141076669481325E-3</v>
      </c>
      <c r="AG274" s="1">
        <f>(Table2[[#This Row],[Close Price]]/Table2[[#This Row],[Current Month Low]])-1</f>
        <v>9.2838312829525593E-2</v>
      </c>
      <c r="AH274" s="1">
        <f>(Table2[[#This Row],[Current Month High]]/Table2[[#This Row],[Close Price]])-1</f>
        <v>2.92284806818639E-2</v>
      </c>
      <c r="AI274">
        <v>6.88698588831262</v>
      </c>
      <c r="AJ274">
        <v>79.445927422263907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0.13</v>
      </c>
      <c r="AM274" t="s">
        <v>3114</v>
      </c>
      <c r="AN274">
        <v>0.65</v>
      </c>
      <c r="AO274" t="s">
        <v>3114</v>
      </c>
      <c r="AP274">
        <v>1.0328040377209E-2</v>
      </c>
      <c r="AQ274">
        <f>(Table2[[#This Row],[Sharpe Ratio]]-AVERAGE(Table2[Sharpe Ratio]))/_xlfn.STDEV.P(Table2[Sharpe Ratio])</f>
        <v>-0.58137176153164272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1.2813178985948301</v>
      </c>
      <c r="AS274">
        <f>_xlfn.RANK.AVG(Table2[[#This Row],[1Y Return vs Nifty Z-Score]],Table2[1Y Return vs Nifty Z-Score])</f>
        <v>292</v>
      </c>
      <c r="AT274">
        <f>_xlfn.RANK.AVG(Table2[[#This Row],[6M Return vs Nifty Z-Score]],Table2[6M Return vs Nifty Z-Score])</f>
        <v>122</v>
      </c>
      <c r="AU274">
        <f>_xlfn.RANK.AVG(Table2[[#This Row],[Sharpe Ratio Z-Score]],Table2[Sharpe Ratio Z-Score])</f>
        <v>500</v>
      </c>
      <c r="AV274">
        <f>(Table2[[#This Row],[Rank 1Y]]+Table2[[#This Row],[Rank 6M]]+Table2[[#This Row],[Rank Sharpe]])/3</f>
        <v>304.66666666666669</v>
      </c>
    </row>
    <row r="275" spans="1:48" x14ac:dyDescent="0.3">
      <c r="A275" t="s">
        <v>933</v>
      </c>
      <c r="B275" t="s">
        <v>934</v>
      </c>
      <c r="C275" t="s">
        <v>3072</v>
      </c>
      <c r="D275" t="s">
        <v>272</v>
      </c>
      <c r="E275">
        <v>15540.572205</v>
      </c>
      <c r="F275">
        <v>666</v>
      </c>
      <c r="G275">
        <v>49.937736325089503</v>
      </c>
      <c r="H275">
        <f>(Table2[[#This Row],[1Y Return vs Nifty]]-AVERAGE(Table2[1Y Return vs Nifty]))/_xlfn.STDEV.P(Table2[1Y Return vs Nifty])</f>
        <v>0.23617995636756958</v>
      </c>
      <c r="I275">
        <v>-6.7245764615628199</v>
      </c>
      <c r="J275">
        <f>(Table2[[#This Row],[1M Return vs Nifty]]-AVERAGE(Table2[1M Return vs Nifty]))/_xlfn.STDEV.P(Table2[1M Return vs Nifty])</f>
        <v>-0.61670826636566534</v>
      </c>
      <c r="K275">
        <v>-5.8829628460206198</v>
      </c>
      <c r="L275">
        <f>(Table2[[#This Row],[6M Return vs Nifty]]-AVERAGE(Table2[6M Return vs Nifty]))/_xlfn.STDEV.P(Table2[6M Return vs Nifty])</f>
        <v>-0.35837871650059461</v>
      </c>
      <c r="M275">
        <v>-3.8371038376644</v>
      </c>
      <c r="N275">
        <f>(Table2[[#This Row],[1W Return vs Nifty]]-AVERAGE(Table2[1W Return vs Nifty]))/_xlfn.STDEV.P(Table2[1W Return vs Nifty])</f>
        <v>-0.73514342748881323</v>
      </c>
      <c r="O275">
        <v>667.86</v>
      </c>
      <c r="P275">
        <v>681.33481118829297</v>
      </c>
      <c r="Q275">
        <v>580.90191080387501</v>
      </c>
      <c r="R275">
        <v>52.1726914028972</v>
      </c>
      <c r="S275" s="1">
        <f>(Table2[[#This Row],[Close Price]]-Table2[[#This Row],[20D EMA]])/Table2[[#This Row],[20D EMA]]</f>
        <v>-2.7850148234660164E-3</v>
      </c>
      <c r="T275" s="1">
        <f>(Table2[[#This Row],[Close Price]]-Table2[[#This Row],[50D EMA]])/Table2[[#This Row],[50D EMA]]</f>
        <v>-2.2507012611828903E-2</v>
      </c>
      <c r="U275" s="1">
        <f>(Table2[[#This Row],[Close Price]]-Table2[[#This Row],[200D EMA]])/Table2[[#This Row],[200D EMA]]</f>
        <v>0.14649304402934893</v>
      </c>
      <c r="V275">
        <v>0.75111917093265201</v>
      </c>
      <c r="W275">
        <v>670</v>
      </c>
      <c r="X275">
        <v>688</v>
      </c>
      <c r="Y275">
        <v>607.85</v>
      </c>
      <c r="Z275">
        <v>671</v>
      </c>
      <c r="AA275">
        <v>607.85</v>
      </c>
      <c r="AB275">
        <v>693.7</v>
      </c>
      <c r="AC275" s="1">
        <f>(Table2[[#This Row],[Close Price]]/Table2[[#This Row],[Day Low]])-1</f>
        <v>-5.9701492537312939E-3</v>
      </c>
      <c r="AD275" s="1">
        <f>(Table2[[#This Row],[Day High]]/Table2[[#This Row],[Close Price]])-1</f>
        <v>3.3033033033033066E-2</v>
      </c>
      <c r="AE275" s="1">
        <f>(Table2[[#This Row],[Close Price]]/Table2[[#This Row],[Current Week Low]])-1</f>
        <v>9.5665048942995767E-2</v>
      </c>
      <c r="AF275" s="1">
        <f>(Table2[[#This Row],[Current Week High]]/Table2[[#This Row],[Close Price]])-1</f>
        <v>7.5075075075075048E-3</v>
      </c>
      <c r="AG275" s="1">
        <f>(Table2[[#This Row],[Close Price]]/Table2[[#This Row],[Current Month Low]])-1</f>
        <v>9.5665048942995767E-2</v>
      </c>
      <c r="AH275" s="1">
        <f>(Table2[[#This Row],[Current Month High]]/Table2[[#This Row],[Close Price]])-1</f>
        <v>4.1591591591591648E-2</v>
      </c>
      <c r="AI275">
        <v>24.324324324324301</v>
      </c>
      <c r="AJ275">
        <v>163.241106719367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-0.2</v>
      </c>
      <c r="AM275" t="s">
        <v>3113</v>
      </c>
      <c r="AN275">
        <v>1.1299999999999999</v>
      </c>
      <c r="AO275" t="s">
        <v>3114</v>
      </c>
      <c r="AP275">
        <v>8.5608759880920995E-2</v>
      </c>
      <c r="AQ275">
        <f>(Table2[[#This Row],[Sharpe Ratio]]-AVERAGE(Table2[Sharpe Ratio]))/_xlfn.STDEV.P(Table2[Sharpe Ratio])</f>
        <v>0.29639736528029781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230</v>
      </c>
      <c r="AT275">
        <f>_xlfn.RANK.AVG(Table2[[#This Row],[6M Return vs Nifty Z-Score]],Table2[6M Return vs Nifty Z-Score])</f>
        <v>427</v>
      </c>
      <c r="AU275">
        <f>_xlfn.RANK.AVG(Table2[[#This Row],[Sharpe Ratio Z-Score]],Table2[Sharpe Ratio Z-Score])</f>
        <v>258</v>
      </c>
      <c r="AV275">
        <f>(Table2[[#This Row],[Rank 1Y]]+Table2[[#This Row],[Rank 6M]]+Table2[[#This Row],[Rank Sharpe]])/3</f>
        <v>305</v>
      </c>
    </row>
    <row r="276" spans="1:48" x14ac:dyDescent="0.3">
      <c r="A276" t="s">
        <v>784</v>
      </c>
      <c r="B276" t="s">
        <v>785</v>
      </c>
      <c r="C276" t="s">
        <v>3071</v>
      </c>
      <c r="D276" t="s">
        <v>121</v>
      </c>
      <c r="E276">
        <v>20013.047647399999</v>
      </c>
      <c r="F276">
        <v>799.3</v>
      </c>
      <c r="G276">
        <v>42.360202645743499</v>
      </c>
      <c r="H276">
        <f>(Table2[[#This Row],[1Y Return vs Nifty]]-AVERAGE(Table2[1Y Return vs Nifty]))/_xlfn.STDEV.P(Table2[1Y Return vs Nifty])</f>
        <v>0.12084550283972605</v>
      </c>
      <c r="I276">
        <v>10.807575859038399</v>
      </c>
      <c r="J276">
        <f>(Table2[[#This Row],[1M Return vs Nifty]]-AVERAGE(Table2[1M Return vs Nifty]))/_xlfn.STDEV.P(Table2[1M Return vs Nifty])</f>
        <v>1.0865172294982222</v>
      </c>
      <c r="K276">
        <v>33.374964442600202</v>
      </c>
      <c r="L276">
        <f>(Table2[[#This Row],[6M Return vs Nifty]]-AVERAGE(Table2[6M Return vs Nifty]))/_xlfn.STDEV.P(Table2[6M Return vs Nifty])</f>
        <v>1.0236266282789657</v>
      </c>
      <c r="M276">
        <v>13.240638488622499</v>
      </c>
      <c r="N276">
        <f>(Table2[[#This Row],[1W Return vs Nifty]]-AVERAGE(Table2[1W Return vs Nifty]))/_xlfn.STDEV.P(Table2[1W Return vs Nifty])</f>
        <v>2.7482709739882805</v>
      </c>
      <c r="O276">
        <v>728.05</v>
      </c>
      <c r="P276">
        <v>689.96559221293103</v>
      </c>
      <c r="Q276">
        <v>585.224055692251</v>
      </c>
      <c r="R276">
        <v>76.961986701663307</v>
      </c>
      <c r="S276" s="1">
        <f>(Table2[[#This Row],[Close Price]]-Table2[[#This Row],[20D EMA]])/Table2[[#This Row],[20D EMA]]</f>
        <v>9.7864157681477923E-2</v>
      </c>
      <c r="T276" s="1">
        <f>(Table2[[#This Row],[Close Price]]-Table2[[#This Row],[50D EMA]])/Table2[[#This Row],[50D EMA]]</f>
        <v>0.15846356546041662</v>
      </c>
      <c r="U276" s="1">
        <f>(Table2[[#This Row],[Close Price]]-Table2[[#This Row],[200D EMA]])/Table2[[#This Row],[200D EMA]]</f>
        <v>0.36580168266412488</v>
      </c>
      <c r="V276">
        <v>1.67760515275245</v>
      </c>
      <c r="W276">
        <v>799.75</v>
      </c>
      <c r="X276">
        <v>879.2</v>
      </c>
      <c r="Y276">
        <v>695.7</v>
      </c>
      <c r="Z276">
        <v>819</v>
      </c>
      <c r="AA276">
        <v>695.7</v>
      </c>
      <c r="AB276">
        <v>819</v>
      </c>
      <c r="AC276" s="1">
        <f>(Table2[[#This Row],[Close Price]]/Table2[[#This Row],[Day Low]])-1</f>
        <v>-5.6267583619884487E-4</v>
      </c>
      <c r="AD276" s="1">
        <f>(Table2[[#This Row],[Day High]]/Table2[[#This Row],[Close Price]])-1</f>
        <v>9.9962467158764001E-2</v>
      </c>
      <c r="AE276" s="1">
        <f>(Table2[[#This Row],[Close Price]]/Table2[[#This Row],[Current Week Low]])-1</f>
        <v>0.14891476211010479</v>
      </c>
      <c r="AF276" s="1">
        <f>(Table2[[#This Row],[Current Week High]]/Table2[[#This Row],[Close Price]])-1</f>
        <v>2.4646565745026994E-2</v>
      </c>
      <c r="AG276" s="1">
        <f>(Table2[[#This Row],[Close Price]]/Table2[[#This Row],[Current Month Low]])-1</f>
        <v>0.14891476211010479</v>
      </c>
      <c r="AH276" s="1">
        <f>(Table2[[#This Row],[Current Month High]]/Table2[[#This Row],[Close Price]])-1</f>
        <v>2.4646565745026994E-2</v>
      </c>
      <c r="AI276">
        <v>2.46465657450269</v>
      </c>
      <c r="AJ276">
        <v>77.543314082629905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0.33</v>
      </c>
      <c r="AM276" t="s">
        <v>3114</v>
      </c>
      <c r="AN276">
        <v>12.54</v>
      </c>
      <c r="AO276" t="s">
        <v>3114</v>
      </c>
      <c r="AQ276">
        <f>(Table2[[#This Row],[Sharpe Ratio]]-AVERAGE(Table2[Sharpe Ratio]))/_xlfn.STDEV.P(Table2[Sharpe Ratio])</f>
        <v>-0.70179615496659375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4.277464179638601</v>
      </c>
      <c r="AS276">
        <f>_xlfn.RANK.AVG(Table2[[#This Row],[1Y Return vs Nifty Z-Score]],Table2[1Y Return vs Nifty Z-Score])</f>
        <v>265</v>
      </c>
      <c r="AT276">
        <f>_xlfn.RANK.AVG(Table2[[#This Row],[6M Return vs Nifty Z-Score]],Table2[6M Return vs Nifty Z-Score])</f>
        <v>105</v>
      </c>
      <c r="AU276">
        <f>_xlfn.RANK.AVG(Table2[[#This Row],[Sharpe Ratio Z-Score]],Table2[Sharpe Ratio Z-Score])</f>
        <v>545.5</v>
      </c>
      <c r="AV276">
        <f>(Table2[[#This Row],[Rank 1Y]]+Table2[[#This Row],[Rank 6M]]+Table2[[#This Row],[Rank Sharpe]])/3</f>
        <v>305.16666666666669</v>
      </c>
    </row>
    <row r="277" spans="1:48" x14ac:dyDescent="0.3">
      <c r="A277" t="s">
        <v>1440</v>
      </c>
      <c r="B277" t="s">
        <v>1441</v>
      </c>
      <c r="C277" t="s">
        <v>3071</v>
      </c>
      <c r="D277" t="s">
        <v>121</v>
      </c>
      <c r="E277">
        <v>7073.737244295</v>
      </c>
      <c r="F277">
        <v>1172.55</v>
      </c>
      <c r="G277">
        <v>35.459400797027698</v>
      </c>
      <c r="H277">
        <f>(Table2[[#This Row],[1Y Return vs Nifty]]-AVERAGE(Table2[1Y Return vs Nifty]))/_xlfn.STDEV.P(Table2[1Y Return vs Nifty])</f>
        <v>1.5811299917613621E-2</v>
      </c>
      <c r="I277">
        <v>3.90186397900509</v>
      </c>
      <c r="J277">
        <f>(Table2[[#This Row],[1M Return vs Nifty]]-AVERAGE(Table2[1M Return vs Nifty]))/_xlfn.STDEV.P(Table2[1M Return vs Nifty])</f>
        <v>0.41563641999590506</v>
      </c>
      <c r="K277">
        <v>6.5024796802381601</v>
      </c>
      <c r="L277">
        <f>(Table2[[#This Row],[6M Return vs Nifty]]-AVERAGE(Table2[6M Return vs Nifty]))/_xlfn.STDEV.P(Table2[6M Return vs Nifty])</f>
        <v>7.7628708010355055E-2</v>
      </c>
      <c r="M277">
        <v>-0.366052349356217</v>
      </c>
      <c r="N277">
        <f>(Table2[[#This Row],[1W Return vs Nifty]]-AVERAGE(Table2[1W Return vs Nifty]))/_xlfn.STDEV.P(Table2[1W Return vs Nifty])</f>
        <v>-2.7139376857952417E-2</v>
      </c>
      <c r="O277">
        <v>1172.03</v>
      </c>
      <c r="P277">
        <v>1105.16771387575</v>
      </c>
      <c r="Q277">
        <v>938.090436107188</v>
      </c>
      <c r="R277">
        <v>46.201715768152297</v>
      </c>
      <c r="S277" s="1">
        <f>(Table2[[#This Row],[Close Price]]-Table2[[#This Row],[20D EMA]])/Table2[[#This Row],[20D EMA]]</f>
        <v>4.4367464996628226E-4</v>
      </c>
      <c r="T277" s="1">
        <f>(Table2[[#This Row],[Close Price]]-Table2[[#This Row],[50D EMA]])/Table2[[#This Row],[50D EMA]]</f>
        <v>6.0970190567678405E-2</v>
      </c>
      <c r="U277" s="1">
        <f>(Table2[[#This Row],[Close Price]]-Table2[[#This Row],[200D EMA]])/Table2[[#This Row],[200D EMA]]</f>
        <v>0.24993279418320619</v>
      </c>
      <c r="V277">
        <v>0.59019088584260904</v>
      </c>
      <c r="W277">
        <v>1160.95</v>
      </c>
      <c r="X277">
        <v>1176.7</v>
      </c>
      <c r="Y277">
        <v>1145.95</v>
      </c>
      <c r="Z277">
        <v>1201.3499999999999</v>
      </c>
      <c r="AA277">
        <v>1145.95</v>
      </c>
      <c r="AB277">
        <v>1240.05</v>
      </c>
      <c r="AC277" s="1">
        <f>(Table2[[#This Row],[Close Price]]/Table2[[#This Row],[Day Low]])-1</f>
        <v>9.9918170463844103E-3</v>
      </c>
      <c r="AD277" s="1">
        <f>(Table2[[#This Row],[Day High]]/Table2[[#This Row],[Close Price]])-1</f>
        <v>3.5392946995864705E-3</v>
      </c>
      <c r="AE277" s="1">
        <f>(Table2[[#This Row],[Close Price]]/Table2[[#This Row],[Current Week Low]])-1</f>
        <v>2.321218203237474E-2</v>
      </c>
      <c r="AF277" s="1">
        <f>(Table2[[#This Row],[Current Week High]]/Table2[[#This Row],[Close Price]])-1</f>
        <v>2.45618523730331E-2</v>
      </c>
      <c r="AG277" s="1">
        <f>(Table2[[#This Row],[Close Price]]/Table2[[#This Row],[Current Month Low]])-1</f>
        <v>2.321218203237474E-2</v>
      </c>
      <c r="AH277" s="1">
        <f>(Table2[[#This Row],[Current Month High]]/Table2[[#This Row],[Close Price]])-1</f>
        <v>5.7566841499296473E-2</v>
      </c>
      <c r="AI277">
        <v>14.8010745810413</v>
      </c>
      <c r="AJ277">
        <v>80.046065259117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0.08</v>
      </c>
      <c r="AM277" t="s">
        <v>3114</v>
      </c>
      <c r="AN277">
        <v>-5.54</v>
      </c>
      <c r="AO277" t="s">
        <v>3113</v>
      </c>
      <c r="AP277">
        <v>6.4633457303408998E-2</v>
      </c>
      <c r="AQ277">
        <f>(Table2[[#This Row],[Sharpe Ratio]]-AVERAGE(Table2[Sharpe Ratio]))/_xlfn.STDEV.P(Table2[Sharpe Ratio])</f>
        <v>5.1826469180253146E-2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0.53376352024617446</v>
      </c>
      <c r="AS277">
        <f>_xlfn.RANK.AVG(Table2[[#This Row],[1Y Return vs Nifty Z-Score]],Table2[1Y Return vs Nifty Z-Score])</f>
        <v>287</v>
      </c>
      <c r="AT277">
        <f>_xlfn.RANK.AVG(Table2[[#This Row],[6M Return vs Nifty Z-Score]],Table2[6M Return vs Nifty Z-Score])</f>
        <v>300</v>
      </c>
      <c r="AU277">
        <f>_xlfn.RANK.AVG(Table2[[#This Row],[Sharpe Ratio Z-Score]],Table2[Sharpe Ratio Z-Score])</f>
        <v>329</v>
      </c>
      <c r="AV277">
        <f>(Table2[[#This Row],[Rank 1Y]]+Table2[[#This Row],[Rank 6M]]+Table2[[#This Row],[Rank Sharpe]])/3</f>
        <v>305.33333333333331</v>
      </c>
    </row>
    <row r="278" spans="1:48" x14ac:dyDescent="0.3">
      <c r="A278" t="s">
        <v>857</v>
      </c>
      <c r="B278" t="s">
        <v>858</v>
      </c>
      <c r="C278" t="s">
        <v>3069</v>
      </c>
      <c r="D278" t="s">
        <v>859</v>
      </c>
      <c r="E278">
        <v>17217.221402849998</v>
      </c>
      <c r="F278">
        <v>193.62</v>
      </c>
      <c r="G278">
        <v>26.805679853369099</v>
      </c>
      <c r="H278">
        <f>(Table2[[#This Row],[1Y Return vs Nifty]]-AVERAGE(Table2[1Y Return vs Nifty]))/_xlfn.STDEV.P(Table2[1Y Return vs Nifty])</f>
        <v>-0.11590334738771645</v>
      </c>
      <c r="I278">
        <v>8.8050849594221106</v>
      </c>
      <c r="J278">
        <f>(Table2[[#This Row],[1M Return vs Nifty]]-AVERAGE(Table2[1M Return vs Nifty]))/_xlfn.STDEV.P(Table2[1M Return vs Nifty])</f>
        <v>0.89197787727880706</v>
      </c>
      <c r="K278">
        <v>22.9930675205554</v>
      </c>
      <c r="L278">
        <f>(Table2[[#This Row],[6M Return vs Nifty]]-AVERAGE(Table2[6M Return vs Nifty]))/_xlfn.STDEV.P(Table2[6M Return vs Nifty])</f>
        <v>0.6581504550278322</v>
      </c>
      <c r="M278">
        <v>7.0652488558511797</v>
      </c>
      <c r="N278">
        <f>(Table2[[#This Row],[1W Return vs Nifty]]-AVERAGE(Table2[1W Return vs Nifty]))/_xlfn.STDEV.P(Table2[1W Return vs Nifty])</f>
        <v>1.4886524148994431</v>
      </c>
      <c r="O278">
        <v>185.39</v>
      </c>
      <c r="P278">
        <v>177.12595164456999</v>
      </c>
      <c r="Q278">
        <v>158.408734025277</v>
      </c>
      <c r="R278">
        <v>61.0814050135454</v>
      </c>
      <c r="S278" s="1">
        <f>(Table2[[#This Row],[Close Price]]-Table2[[#This Row],[20D EMA]])/Table2[[#This Row],[20D EMA]]</f>
        <v>4.4392901450995302E-2</v>
      </c>
      <c r="T278" s="1">
        <f>(Table2[[#This Row],[Close Price]]-Table2[[#This Row],[50D EMA]])/Table2[[#This Row],[50D EMA]]</f>
        <v>9.3120450178457256E-2</v>
      </c>
      <c r="U278" s="1">
        <f>(Table2[[#This Row],[Close Price]]-Table2[[#This Row],[200D EMA]])/Table2[[#This Row],[200D EMA]]</f>
        <v>0.22228108943225572</v>
      </c>
      <c r="V278">
        <v>1.26784744537631</v>
      </c>
      <c r="W278">
        <v>194.41</v>
      </c>
      <c r="X278">
        <v>197.7</v>
      </c>
      <c r="Y278">
        <v>185.32</v>
      </c>
      <c r="Z278">
        <v>200.9</v>
      </c>
      <c r="AA278">
        <v>184.3</v>
      </c>
      <c r="AB278">
        <v>200.9</v>
      </c>
      <c r="AC278" s="1">
        <f>(Table2[[#This Row],[Close Price]]/Table2[[#This Row],[Day Low]])-1</f>
        <v>-4.0635769764929552E-3</v>
      </c>
      <c r="AD278" s="1">
        <f>(Table2[[#This Row],[Day High]]/Table2[[#This Row],[Close Price]])-1</f>
        <v>2.1072203284784541E-2</v>
      </c>
      <c r="AE278" s="1">
        <f>(Table2[[#This Row],[Close Price]]/Table2[[#This Row],[Current Week Low]])-1</f>
        <v>4.4787394776602651E-2</v>
      </c>
      <c r="AF278" s="1">
        <f>(Table2[[#This Row],[Current Week High]]/Table2[[#This Row],[Close Price]])-1</f>
        <v>3.7599421547360734E-2</v>
      </c>
      <c r="AG278" s="1">
        <f>(Table2[[#This Row],[Close Price]]/Table2[[#This Row],[Current Month Low]])-1</f>
        <v>5.0569723277265277E-2</v>
      </c>
      <c r="AH278" s="1">
        <f>(Table2[[#This Row],[Current Month High]]/Table2[[#This Row],[Close Price]])-1</f>
        <v>3.7599421547360734E-2</v>
      </c>
      <c r="AI278">
        <v>3.7599421547360699</v>
      </c>
      <c r="AJ278">
        <v>59.555006180469697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0.16</v>
      </c>
      <c r="AM278" t="s">
        <v>3114</v>
      </c>
      <c r="AN278">
        <v>15.09</v>
      </c>
      <c r="AO278" t="s">
        <v>3114</v>
      </c>
      <c r="AP278">
        <v>2.6450812526184999E-2</v>
      </c>
      <c r="AQ278">
        <f>(Table2[[#This Row],[Sharpe Ratio]]-AVERAGE(Table2[Sharpe Ratio]))/_xlfn.STDEV.P(Table2[Sharpe Ratio])</f>
        <v>-0.39338110835653961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2.5294962914618262</v>
      </c>
      <c r="AS278">
        <f>_xlfn.RANK.AVG(Table2[[#This Row],[1Y Return vs Nifty Z-Score]],Table2[1Y Return vs Nifty Z-Score])</f>
        <v>322</v>
      </c>
      <c r="AT278">
        <f>_xlfn.RANK.AVG(Table2[[#This Row],[6M Return vs Nifty Z-Score]],Table2[6M Return vs Nifty Z-Score])</f>
        <v>148</v>
      </c>
      <c r="AU278">
        <f>_xlfn.RANK.AVG(Table2[[#This Row],[Sharpe Ratio Z-Score]],Table2[Sharpe Ratio Z-Score])</f>
        <v>449</v>
      </c>
      <c r="AV278">
        <f>(Table2[[#This Row],[Rank 1Y]]+Table2[[#This Row],[Rank 6M]]+Table2[[#This Row],[Rank Sharpe]])/3</f>
        <v>306.33333333333331</v>
      </c>
    </row>
    <row r="279" spans="1:48" x14ac:dyDescent="0.3">
      <c r="A279" t="s">
        <v>1074</v>
      </c>
      <c r="B279" t="s">
        <v>1075</v>
      </c>
      <c r="C279" t="s">
        <v>3076</v>
      </c>
      <c r="D279" t="s">
        <v>111</v>
      </c>
      <c r="E279">
        <v>11731.02</v>
      </c>
      <c r="F279">
        <v>368.9</v>
      </c>
      <c r="G279">
        <v>93.071014866433401</v>
      </c>
      <c r="H279">
        <f>(Table2[[#This Row],[1Y Return vs Nifty]]-AVERAGE(Table2[1Y Return vs Nifty]))/_xlfn.STDEV.P(Table2[1Y Return vs Nifty])</f>
        <v>0.89269345006404577</v>
      </c>
      <c r="I279">
        <v>-6.2675409751247502</v>
      </c>
      <c r="J279">
        <f>(Table2[[#This Row],[1M Return vs Nifty]]-AVERAGE(Table2[1M Return vs Nifty]))/_xlfn.STDEV.P(Table2[1M Return vs Nifty])</f>
        <v>-0.57230787109296555</v>
      </c>
      <c r="K279">
        <v>-34.248224497714702</v>
      </c>
      <c r="L279">
        <f>(Table2[[#This Row],[6M Return vs Nifty]]-AVERAGE(Table2[6M Return vs Nifty]))/_xlfn.STDEV.P(Table2[6M Return vs Nifty])</f>
        <v>-1.3569271859730156</v>
      </c>
      <c r="M279">
        <v>-3.41193669142086</v>
      </c>
      <c r="N279">
        <f>(Table2[[#This Row],[1W Return vs Nifty]]-AVERAGE(Table2[1W Return vs Nifty]))/_xlfn.STDEV.P(Table2[1W Return vs Nifty])</f>
        <v>-0.64842040919031219</v>
      </c>
      <c r="O279">
        <v>392.18</v>
      </c>
      <c r="P279">
        <v>397.250423664751</v>
      </c>
      <c r="Q279">
        <v>375.15861583245299</v>
      </c>
      <c r="R279">
        <v>28.490617576634101</v>
      </c>
      <c r="S279" s="1">
        <f>(Table2[[#This Row],[Close Price]]-Table2[[#This Row],[20D EMA]])/Table2[[#This Row],[20D EMA]]</f>
        <v>-5.9360497730633968E-2</v>
      </c>
      <c r="T279" s="1">
        <f>(Table2[[#This Row],[Close Price]]-Table2[[#This Row],[50D EMA]])/Table2[[#This Row],[50D EMA]]</f>
        <v>-7.13666291484603E-2</v>
      </c>
      <c r="U279" s="1">
        <f>(Table2[[#This Row],[Close Price]]-Table2[[#This Row],[200D EMA]])/Table2[[#This Row],[200D EMA]]</f>
        <v>-1.6682585893877312E-2</v>
      </c>
      <c r="V279">
        <v>0.63158719612118097</v>
      </c>
      <c r="W279">
        <v>366</v>
      </c>
      <c r="X279">
        <v>374</v>
      </c>
      <c r="Y279">
        <v>363</v>
      </c>
      <c r="Z279">
        <v>387.05</v>
      </c>
      <c r="AA279">
        <v>363</v>
      </c>
      <c r="AB279">
        <v>412.35</v>
      </c>
      <c r="AC279" s="1">
        <f>(Table2[[#This Row],[Close Price]]/Table2[[#This Row],[Day Low]])-1</f>
        <v>7.9234972677595383E-3</v>
      </c>
      <c r="AD279" s="1">
        <f>(Table2[[#This Row],[Day High]]/Table2[[#This Row],[Close Price]])-1</f>
        <v>1.3824884792626779E-2</v>
      </c>
      <c r="AE279" s="1">
        <f>(Table2[[#This Row],[Close Price]]/Table2[[#This Row],[Current Week Low]])-1</f>
        <v>1.6253443526170752E-2</v>
      </c>
      <c r="AF279" s="1">
        <f>(Table2[[#This Row],[Current Week High]]/Table2[[#This Row],[Close Price]])-1</f>
        <v>4.9200325291407054E-2</v>
      </c>
      <c r="AG279" s="1">
        <f>(Table2[[#This Row],[Close Price]]/Table2[[#This Row],[Current Month Low]])-1</f>
        <v>1.6253443526170752E-2</v>
      </c>
      <c r="AH279" s="1">
        <f>(Table2[[#This Row],[Current Month High]]/Table2[[#This Row],[Close Price]])-1</f>
        <v>0.1177825969097317</v>
      </c>
      <c r="AI279">
        <v>37.1645432366495</v>
      </c>
      <c r="AJ279">
        <v>119.910581222056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-0.04</v>
      </c>
      <c r="AM279" t="s">
        <v>3113</v>
      </c>
      <c r="AN279">
        <v>-7.25</v>
      </c>
      <c r="AO279" t="s">
        <v>3113</v>
      </c>
      <c r="AP279">
        <v>0.15063174496365</v>
      </c>
      <c r="AQ279">
        <f>(Table2[[#This Row],[Sharpe Ratio]]-AVERAGE(Table2[Sharpe Ratio]))/_xlfn.STDEV.P(Table2[Sharpe Ratio])</f>
        <v>1.0545618623127495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106</v>
      </c>
      <c r="AT279">
        <f>_xlfn.RANK.AVG(Table2[[#This Row],[6M Return vs Nifty Z-Score]],Table2[6M Return vs Nifty Z-Score])</f>
        <v>705</v>
      </c>
      <c r="AU279">
        <f>_xlfn.RANK.AVG(Table2[[#This Row],[Sharpe Ratio Z-Score]],Table2[Sharpe Ratio Z-Score])</f>
        <v>108</v>
      </c>
      <c r="AV279">
        <f>(Table2[[#This Row],[Rank 1Y]]+Table2[[#This Row],[Rank 6M]]+Table2[[#This Row],[Rank Sharpe]])/3</f>
        <v>306.33333333333331</v>
      </c>
    </row>
    <row r="280" spans="1:48" x14ac:dyDescent="0.3">
      <c r="A280" t="s">
        <v>1666</v>
      </c>
      <c r="B280" t="s">
        <v>1667</v>
      </c>
      <c r="C280" t="s">
        <v>3075</v>
      </c>
      <c r="D280" t="s">
        <v>210</v>
      </c>
      <c r="E280">
        <v>4863.2682000000004</v>
      </c>
      <c r="F280">
        <v>680</v>
      </c>
      <c r="G280">
        <v>46.368016282266098</v>
      </c>
      <c r="H280">
        <f>(Table2[[#This Row],[1Y Return vs Nifty]]-AVERAGE(Table2[1Y Return vs Nifty]))/_xlfn.STDEV.P(Table2[1Y Return vs Nifty])</f>
        <v>0.18184674878201632</v>
      </c>
      <c r="I280">
        <v>1.5790407845004699</v>
      </c>
      <c r="J280">
        <f>(Table2[[#This Row],[1M Return vs Nifty]]-AVERAGE(Table2[1M Return vs Nifty]))/_xlfn.STDEV.P(Table2[1M Return vs Nifty])</f>
        <v>0.18997720742932159</v>
      </c>
      <c r="K280">
        <v>-14.701818966634001</v>
      </c>
      <c r="L280">
        <f>(Table2[[#This Row],[6M Return vs Nifty]]-AVERAGE(Table2[6M Return vs Nifty]))/_xlfn.STDEV.P(Table2[6M Return vs Nifty])</f>
        <v>-0.66883082478248845</v>
      </c>
      <c r="M280">
        <v>-7.1367473951711302</v>
      </c>
      <c r="N280">
        <f>(Table2[[#This Row],[1W Return vs Nifty]]-AVERAGE(Table2[1W Return vs Nifty]))/_xlfn.STDEV.P(Table2[1W Return vs Nifty])</f>
        <v>-1.4081847269975831</v>
      </c>
      <c r="O280">
        <v>700.64</v>
      </c>
      <c r="P280">
        <v>676.91546621790098</v>
      </c>
      <c r="Q280">
        <v>601.80056354634905</v>
      </c>
      <c r="R280">
        <v>39.182446084587497</v>
      </c>
      <c r="S280" s="1">
        <f>(Table2[[#This Row],[Close Price]]-Table2[[#This Row],[20D EMA]])/Table2[[#This Row],[20D EMA]]</f>
        <v>-2.9458780543503062E-2</v>
      </c>
      <c r="T280" s="1">
        <f>(Table2[[#This Row],[Close Price]]-Table2[[#This Row],[50D EMA]])/Table2[[#This Row],[50D EMA]]</f>
        <v>4.5567488645710677E-3</v>
      </c>
      <c r="U280" s="1">
        <f>(Table2[[#This Row],[Close Price]]-Table2[[#This Row],[200D EMA]])/Table2[[#This Row],[200D EMA]]</f>
        <v>0.12994244470764479</v>
      </c>
      <c r="V280">
        <v>2.17369635306975</v>
      </c>
      <c r="W280">
        <v>678.6</v>
      </c>
      <c r="X280">
        <v>698.2</v>
      </c>
      <c r="Y280">
        <v>663.4</v>
      </c>
      <c r="Z280">
        <v>720</v>
      </c>
      <c r="AA280">
        <v>663.4</v>
      </c>
      <c r="AB280">
        <v>767.45</v>
      </c>
      <c r="AC280" s="1">
        <f>(Table2[[#This Row],[Close Price]]/Table2[[#This Row],[Day Low]])-1</f>
        <v>2.0630710285882703E-3</v>
      </c>
      <c r="AD280" s="1">
        <f>(Table2[[#This Row],[Day High]]/Table2[[#This Row],[Close Price]])-1</f>
        <v>2.6764705882353024E-2</v>
      </c>
      <c r="AE280" s="1">
        <f>(Table2[[#This Row],[Close Price]]/Table2[[#This Row],[Current Week Low]])-1</f>
        <v>2.5022610792885258E-2</v>
      </c>
      <c r="AF280" s="1">
        <f>(Table2[[#This Row],[Current Week High]]/Table2[[#This Row],[Close Price]])-1</f>
        <v>5.8823529411764719E-2</v>
      </c>
      <c r="AG280" s="1">
        <f>(Table2[[#This Row],[Close Price]]/Table2[[#This Row],[Current Month Low]])-1</f>
        <v>2.5022610792885258E-2</v>
      </c>
      <c r="AH280" s="1">
        <f>(Table2[[#This Row],[Current Month High]]/Table2[[#This Row],[Close Price]])-1</f>
        <v>0.12860294117647064</v>
      </c>
      <c r="AI280">
        <v>17.522058823529399</v>
      </c>
      <c r="AJ280">
        <v>87.586206896551701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0.06</v>
      </c>
      <c r="AM280" t="s">
        <v>3114</v>
      </c>
      <c r="AN280">
        <v>0.52</v>
      </c>
      <c r="AO280" t="s">
        <v>3114</v>
      </c>
      <c r="AP280">
        <v>0.145418565150816</v>
      </c>
      <c r="AQ280">
        <f>(Table2[[#This Row],[Sharpe Ratio]]-AVERAGE(Table2[Sharpe Ratio]))/_xlfn.STDEV.P(Table2[Sharpe Ratio])</f>
        <v>0.99377646702970746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-0.71141512853902633</v>
      </c>
      <c r="AS280">
        <f>_xlfn.RANK.AVG(Table2[[#This Row],[1Y Return vs Nifty Z-Score]],Table2[1Y Return vs Nifty Z-Score])</f>
        <v>253</v>
      </c>
      <c r="AT280">
        <f>_xlfn.RANK.AVG(Table2[[#This Row],[6M Return vs Nifty Z-Score]],Table2[6M Return vs Nifty Z-Score])</f>
        <v>552</v>
      </c>
      <c r="AU280">
        <f>_xlfn.RANK.AVG(Table2[[#This Row],[Sharpe Ratio Z-Score]],Table2[Sharpe Ratio Z-Score])</f>
        <v>116</v>
      </c>
      <c r="AV280">
        <f>(Table2[[#This Row],[Rank 1Y]]+Table2[[#This Row],[Rank 6M]]+Table2[[#This Row],[Rank Sharpe]])/3</f>
        <v>307</v>
      </c>
    </row>
    <row r="281" spans="1:48" x14ac:dyDescent="0.3">
      <c r="A281" t="s">
        <v>1049</v>
      </c>
      <c r="B281" t="s">
        <v>1050</v>
      </c>
      <c r="C281" t="s">
        <v>3074</v>
      </c>
      <c r="D281" t="s">
        <v>101</v>
      </c>
      <c r="E281">
        <v>12281.398217984</v>
      </c>
      <c r="F281">
        <v>17.920000000000002</v>
      </c>
      <c r="G281">
        <v>132.77080964802201</v>
      </c>
      <c r="H281">
        <f>(Table2[[#This Row],[1Y Return vs Nifty]]-AVERAGE(Table2[1Y Return vs Nifty]))/_xlfn.STDEV.P(Table2[1Y Return vs Nifty])</f>
        <v>1.4969473313476505</v>
      </c>
      <c r="I281">
        <v>2.0051420144602199</v>
      </c>
      <c r="J281">
        <f>(Table2[[#This Row],[1M Return vs Nifty]]-AVERAGE(Table2[1M Return vs Nifty]))/_xlfn.STDEV.P(Table2[1M Return vs Nifty])</f>
        <v>0.2313723804471613</v>
      </c>
      <c r="K281">
        <v>-31.929394707718401</v>
      </c>
      <c r="L281">
        <f>(Table2[[#This Row],[6M Return vs Nifty]]-AVERAGE(Table2[6M Return vs Nifty]))/_xlfn.STDEV.P(Table2[6M Return vs Nifty])</f>
        <v>-1.2752969170123354</v>
      </c>
      <c r="M281">
        <v>-1.6970426195383601</v>
      </c>
      <c r="N281">
        <f>(Table2[[#This Row],[1W Return vs Nifty]]-AVERAGE(Table2[1W Return vs Nifty]))/_xlfn.STDEV.P(Table2[1W Return vs Nifty])</f>
        <v>-0.29862670737246694</v>
      </c>
      <c r="O281">
        <v>18.84</v>
      </c>
      <c r="P281">
        <v>18.8656717463249</v>
      </c>
      <c r="Q281">
        <v>16.600555110796801</v>
      </c>
      <c r="R281">
        <v>39.375285015076301</v>
      </c>
      <c r="S281" s="1">
        <f>(Table2[[#This Row],[Close Price]]-Table2[[#This Row],[20D EMA]])/Table2[[#This Row],[20D EMA]]</f>
        <v>-4.8832271762207967E-2</v>
      </c>
      <c r="T281" s="1">
        <f>(Table2[[#This Row],[Close Price]]-Table2[[#This Row],[50D EMA]])/Table2[[#This Row],[50D EMA]]</f>
        <v>-5.0126587541687619E-2</v>
      </c>
      <c r="U281" s="1">
        <f>(Table2[[#This Row],[Close Price]]-Table2[[#This Row],[200D EMA]])/Table2[[#This Row],[200D EMA]]</f>
        <v>7.9481973969957764E-2</v>
      </c>
      <c r="V281">
        <v>1.31476500168701</v>
      </c>
      <c r="W281">
        <v>17.02</v>
      </c>
      <c r="X281">
        <v>17.829999999999998</v>
      </c>
      <c r="Y281">
        <v>17.899999999999999</v>
      </c>
      <c r="Z281">
        <v>19.39</v>
      </c>
      <c r="AA281">
        <v>17.899999999999999</v>
      </c>
      <c r="AB281">
        <v>20.05</v>
      </c>
      <c r="AC281" s="1">
        <f>(Table2[[#This Row],[Close Price]]/Table2[[#This Row],[Day Low]])-1</f>
        <v>5.2878965922444232E-2</v>
      </c>
      <c r="AD281" s="1">
        <f>(Table2[[#This Row],[Day High]]/Table2[[#This Row],[Close Price]])-1</f>
        <v>-5.0223214285716189E-3</v>
      </c>
      <c r="AE281" s="1">
        <f>(Table2[[#This Row],[Close Price]]/Table2[[#This Row],[Current Week Low]])-1</f>
        <v>1.1173184357544663E-3</v>
      </c>
      <c r="AF281" s="1">
        <f>(Table2[[#This Row],[Current Week High]]/Table2[[#This Row],[Close Price]])-1</f>
        <v>8.203125E-2</v>
      </c>
      <c r="AG281" s="1">
        <f>(Table2[[#This Row],[Close Price]]/Table2[[#This Row],[Current Month Low]])-1</f>
        <v>1.1173184357544663E-3</v>
      </c>
      <c r="AH281" s="1">
        <f>(Table2[[#This Row],[Current Month High]]/Table2[[#This Row],[Close Price]])-1</f>
        <v>0.11886160714285698</v>
      </c>
      <c r="AI281">
        <v>33.928571428571402</v>
      </c>
      <c r="AJ281">
        <v>163.529411764705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-0.12</v>
      </c>
      <c r="AM281" t="s">
        <v>3113</v>
      </c>
      <c r="AN281">
        <v>0.06</v>
      </c>
      <c r="AO281" t="s">
        <v>3114</v>
      </c>
      <c r="AP281">
        <v>0.123512223887976</v>
      </c>
      <c r="AQ281">
        <f>(Table2[[#This Row],[Sharpe Ratio]]-AVERAGE(Table2[Sharpe Ratio]))/_xlfn.STDEV.P(Table2[Sharpe Ratio])</f>
        <v>0.73834971010319717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59</v>
      </c>
      <c r="AT281">
        <f>_xlfn.RANK.AVG(Table2[[#This Row],[6M Return vs Nifty Z-Score]],Table2[6M Return vs Nifty Z-Score])</f>
        <v>691</v>
      </c>
      <c r="AU281">
        <f>_xlfn.RANK.AVG(Table2[[#This Row],[Sharpe Ratio Z-Score]],Table2[Sharpe Ratio Z-Score])</f>
        <v>173</v>
      </c>
      <c r="AV281">
        <f>(Table2[[#This Row],[Rank 1Y]]+Table2[[#This Row],[Rank 6M]]+Table2[[#This Row],[Rank Sharpe]])/3</f>
        <v>307.66666666666669</v>
      </c>
    </row>
    <row r="282" spans="1:48" x14ac:dyDescent="0.3">
      <c r="A282" t="s">
        <v>296</v>
      </c>
      <c r="B282" t="s">
        <v>297</v>
      </c>
      <c r="C282" t="s">
        <v>3076</v>
      </c>
      <c r="D282" t="s">
        <v>133</v>
      </c>
      <c r="E282">
        <v>92997.705205469902</v>
      </c>
      <c r="F282">
        <v>919.15</v>
      </c>
      <c r="G282">
        <v>16.459259496046698</v>
      </c>
      <c r="H282">
        <f>(Table2[[#This Row],[1Y Return vs Nifty]]-AVERAGE(Table2[1Y Return vs Nifty]))/_xlfn.STDEV.P(Table2[1Y Return vs Nifty])</f>
        <v>-0.27338186063189979</v>
      </c>
      <c r="I282">
        <v>-9.3739898397265708</v>
      </c>
      <c r="J282">
        <f>(Table2[[#This Row],[1M Return vs Nifty]]-AVERAGE(Table2[1M Return vs Nifty]))/_xlfn.STDEV.P(Table2[1M Return vs Nifty])</f>
        <v>-0.87409528492749278</v>
      </c>
      <c r="K282">
        <v>7.2559435574483997</v>
      </c>
      <c r="L282">
        <f>(Table2[[#This Row],[6M Return vs Nifty]]-AVERAGE(Table2[6M Return vs Nifty]))/_xlfn.STDEV.P(Table2[6M Return vs Nifty])</f>
        <v>0.10415306060155022</v>
      </c>
      <c r="M282">
        <v>-1.7682455428885699</v>
      </c>
      <c r="N282">
        <f>(Table2[[#This Row],[1W Return vs Nifty]]-AVERAGE(Table2[1W Return vs Nifty]))/_xlfn.STDEV.P(Table2[1W Return vs Nifty])</f>
        <v>-0.31315024824142668</v>
      </c>
      <c r="O282">
        <v>966.92</v>
      </c>
      <c r="P282">
        <v>983.03044618302397</v>
      </c>
      <c r="Q282">
        <v>870.29425249146698</v>
      </c>
      <c r="R282">
        <v>34.708322011997303</v>
      </c>
      <c r="S282" s="1">
        <f>(Table2[[#This Row],[Close Price]]-Table2[[#This Row],[20D EMA]])/Table2[[#This Row],[20D EMA]]</f>
        <v>-4.9404294047077302E-2</v>
      </c>
      <c r="T282" s="1">
        <f>(Table2[[#This Row],[Close Price]]-Table2[[#This Row],[50D EMA]])/Table2[[#This Row],[50D EMA]]</f>
        <v>-6.4983181783497393E-2</v>
      </c>
      <c r="U282" s="1">
        <f>(Table2[[#This Row],[Close Price]]-Table2[[#This Row],[200D EMA]])/Table2[[#This Row],[200D EMA]]</f>
        <v>5.6137044877257784E-2</v>
      </c>
      <c r="V282">
        <v>1.06705595727812</v>
      </c>
      <c r="W282">
        <v>914.65</v>
      </c>
      <c r="X282">
        <v>937</v>
      </c>
      <c r="Y282">
        <v>903.45</v>
      </c>
      <c r="Z282">
        <v>949.85</v>
      </c>
      <c r="AA282">
        <v>903.45</v>
      </c>
      <c r="AB282">
        <v>1006.65</v>
      </c>
      <c r="AC282" s="1">
        <f>(Table2[[#This Row],[Close Price]]/Table2[[#This Row],[Day Low]])-1</f>
        <v>4.9199147214782357E-3</v>
      </c>
      <c r="AD282" s="1">
        <f>(Table2[[#This Row],[Day High]]/Table2[[#This Row],[Close Price]])-1</f>
        <v>1.9420116411902333E-2</v>
      </c>
      <c r="AE282" s="1">
        <f>(Table2[[#This Row],[Close Price]]/Table2[[#This Row],[Current Week Low]])-1</f>
        <v>1.7377829431623137E-2</v>
      </c>
      <c r="AF282" s="1">
        <f>(Table2[[#This Row],[Current Week High]]/Table2[[#This Row],[Close Price]])-1</f>
        <v>3.3400424305064513E-2</v>
      </c>
      <c r="AG282" s="1">
        <f>(Table2[[#This Row],[Close Price]]/Table2[[#This Row],[Current Month Low]])-1</f>
        <v>1.7377829431623137E-2</v>
      </c>
      <c r="AH282" s="1">
        <f>(Table2[[#This Row],[Current Month High]]/Table2[[#This Row],[Close Price]])-1</f>
        <v>9.5196649077952555E-2</v>
      </c>
      <c r="AI282">
        <v>19.349398901158601</v>
      </c>
      <c r="AJ282">
        <v>58.038170563961401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-0.04</v>
      </c>
      <c r="AM282" t="s">
        <v>3113</v>
      </c>
      <c r="AN282">
        <v>-3.53</v>
      </c>
      <c r="AO282" t="s">
        <v>3113</v>
      </c>
      <c r="AP282">
        <v>8.1878985128755993E-2</v>
      </c>
      <c r="AQ282">
        <f>(Table2[[#This Row],[Sharpe Ratio]]-AVERAGE(Table2[Sharpe Ratio]))/_xlfn.STDEV.P(Table2[Sharpe Ratio])</f>
        <v>0.25290839295117884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372</v>
      </c>
      <c r="AT282">
        <f>_xlfn.RANK.AVG(Table2[[#This Row],[6M Return vs Nifty Z-Score]],Table2[6M Return vs Nifty Z-Score])</f>
        <v>287</v>
      </c>
      <c r="AU282">
        <f>_xlfn.RANK.AVG(Table2[[#This Row],[Sharpe Ratio Z-Score]],Table2[Sharpe Ratio Z-Score])</f>
        <v>265</v>
      </c>
      <c r="AV282">
        <f>(Table2[[#This Row],[Rank 1Y]]+Table2[[#This Row],[Rank 6M]]+Table2[[#This Row],[Rank Sharpe]])/3</f>
        <v>308</v>
      </c>
    </row>
    <row r="283" spans="1:48" x14ac:dyDescent="0.3">
      <c r="A283" t="s">
        <v>485</v>
      </c>
      <c r="B283" t="s">
        <v>486</v>
      </c>
      <c r="C283" t="s">
        <v>3083</v>
      </c>
      <c r="D283" t="s">
        <v>295</v>
      </c>
      <c r="E283">
        <v>41672.165816729997</v>
      </c>
      <c r="F283">
        <v>3055.3</v>
      </c>
      <c r="G283">
        <v>22.8211454591078</v>
      </c>
      <c r="H283">
        <f>(Table2[[#This Row],[1Y Return vs Nifty]]-AVERAGE(Table2[1Y Return vs Nifty]))/_xlfn.STDEV.P(Table2[1Y Return vs Nifty])</f>
        <v>-0.17655026977324478</v>
      </c>
      <c r="I283">
        <v>15.6933897391469</v>
      </c>
      <c r="J283">
        <f>(Table2[[#This Row],[1M Return vs Nifty]]-AVERAGE(Table2[1M Return vs Nifty]))/_xlfn.STDEV.P(Table2[1M Return vs Nifty])</f>
        <v>1.5611676099234533</v>
      </c>
      <c r="K283">
        <v>27.632317528609398</v>
      </c>
      <c r="L283">
        <f>(Table2[[#This Row],[6M Return vs Nifty]]-AVERAGE(Table2[6M Return vs Nifty]))/_xlfn.STDEV.P(Table2[6M Return vs Nifty])</f>
        <v>0.82146698113382588</v>
      </c>
      <c r="M283">
        <v>3.3007869318338301</v>
      </c>
      <c r="N283">
        <f>(Table2[[#This Row],[1W Return vs Nifty]]-AVERAGE(Table2[1W Return vs Nifty]))/_xlfn.STDEV.P(Table2[1W Return vs Nifty])</f>
        <v>0.72080028143858432</v>
      </c>
      <c r="O283">
        <v>2935.4</v>
      </c>
      <c r="P283">
        <v>2738.0411785476199</v>
      </c>
      <c r="Q283">
        <v>2416.6511816797802</v>
      </c>
      <c r="R283">
        <v>59.721455687667799</v>
      </c>
      <c r="S283" s="1">
        <f>(Table2[[#This Row],[Close Price]]-Table2[[#This Row],[20D EMA]])/Table2[[#This Row],[20D EMA]]</f>
        <v>4.0846221979968692E-2</v>
      </c>
      <c r="T283" s="1">
        <f>(Table2[[#This Row],[Close Price]]-Table2[[#This Row],[50D EMA]])/Table2[[#This Row],[50D EMA]]</f>
        <v>0.115870726831314</v>
      </c>
      <c r="U283" s="1">
        <f>(Table2[[#This Row],[Close Price]]-Table2[[#This Row],[200D EMA]])/Table2[[#This Row],[200D EMA]]</f>
        <v>0.26427016987875934</v>
      </c>
      <c r="V283">
        <v>1.11447297324288</v>
      </c>
      <c r="W283">
        <v>3080</v>
      </c>
      <c r="X283">
        <v>3146.3</v>
      </c>
      <c r="Y283">
        <v>2931</v>
      </c>
      <c r="Z283">
        <v>3133.5</v>
      </c>
      <c r="AA283">
        <v>2931</v>
      </c>
      <c r="AB283">
        <v>3169</v>
      </c>
      <c r="AC283" s="1">
        <f>(Table2[[#This Row],[Close Price]]/Table2[[#This Row],[Day Low]])-1</f>
        <v>-8.0194805194804264E-3</v>
      </c>
      <c r="AD283" s="1">
        <f>(Table2[[#This Row],[Day High]]/Table2[[#This Row],[Close Price]])-1</f>
        <v>2.9784309233135797E-2</v>
      </c>
      <c r="AE283" s="1">
        <f>(Table2[[#This Row],[Close Price]]/Table2[[#This Row],[Current Week Low]])-1</f>
        <v>4.24087342204027E-2</v>
      </c>
      <c r="AF283" s="1">
        <f>(Table2[[#This Row],[Current Week High]]/Table2[[#This Row],[Close Price]])-1</f>
        <v>2.5594867934408905E-2</v>
      </c>
      <c r="AG283" s="1">
        <f>(Table2[[#This Row],[Close Price]]/Table2[[#This Row],[Current Month Low]])-1</f>
        <v>4.24087342204027E-2</v>
      </c>
      <c r="AH283" s="1">
        <f>(Table2[[#This Row],[Current Month High]]/Table2[[#This Row],[Close Price]])-1</f>
        <v>3.7214021536346564E-2</v>
      </c>
      <c r="AI283">
        <v>3.7214021536346502</v>
      </c>
      <c r="AJ283">
        <v>58.977027343445101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</v>
      </c>
      <c r="AM283" t="s">
        <v>3114</v>
      </c>
      <c r="AN283">
        <v>7.89</v>
      </c>
      <c r="AO283" t="s">
        <v>3114</v>
      </c>
      <c r="AP283">
        <v>2.2783684432299001E-2</v>
      </c>
      <c r="AQ283">
        <f>(Table2[[#This Row],[Sharpe Ratio]]-AVERAGE(Table2[Sharpe Ratio]))/_xlfn.STDEV.P(Table2[Sharpe Ratio])</f>
        <v>-0.43613962403091666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2.4907449786917022</v>
      </c>
      <c r="AS283">
        <f>_xlfn.RANK.AVG(Table2[[#This Row],[1Y Return vs Nifty Z-Score]],Table2[1Y Return vs Nifty Z-Score])</f>
        <v>338</v>
      </c>
      <c r="AT283">
        <f>_xlfn.RANK.AVG(Table2[[#This Row],[6M Return vs Nifty Z-Score]],Table2[6M Return vs Nifty Z-Score])</f>
        <v>126</v>
      </c>
      <c r="AU283">
        <f>_xlfn.RANK.AVG(Table2[[#This Row],[Sharpe Ratio Z-Score]],Table2[Sharpe Ratio Z-Score])</f>
        <v>461</v>
      </c>
      <c r="AV283">
        <f>(Table2[[#This Row],[Rank 1Y]]+Table2[[#This Row],[Rank 6M]]+Table2[[#This Row],[Rank Sharpe]])/3</f>
        <v>308.33333333333331</v>
      </c>
    </row>
    <row r="284" spans="1:48" x14ac:dyDescent="0.3">
      <c r="A284" t="s">
        <v>1923</v>
      </c>
      <c r="B284" t="s">
        <v>1924</v>
      </c>
      <c r="C284" t="s">
        <v>3083</v>
      </c>
      <c r="D284" t="s">
        <v>295</v>
      </c>
      <c r="E284">
        <v>3453.9065663400002</v>
      </c>
      <c r="F284">
        <v>138.79</v>
      </c>
      <c r="G284">
        <v>41.702479285574398</v>
      </c>
      <c r="H284">
        <f>(Table2[[#This Row],[1Y Return vs Nifty]]-AVERAGE(Table2[1Y Return vs Nifty]))/_xlfn.STDEV.P(Table2[1Y Return vs Nifty])</f>
        <v>0.11083457216918796</v>
      </c>
      <c r="I284">
        <v>-13.1192869155299</v>
      </c>
      <c r="J284">
        <f>(Table2[[#This Row],[1M Return vs Nifty]]-AVERAGE(Table2[1M Return vs Nifty]))/_xlfn.STDEV.P(Table2[1M Return vs Nifty])</f>
        <v>-1.2379459606712191</v>
      </c>
      <c r="K284">
        <v>23.3749150058403</v>
      </c>
      <c r="L284">
        <f>(Table2[[#This Row],[6M Return vs Nifty]]-AVERAGE(Table2[6M Return vs Nifty]))/_xlfn.STDEV.P(Table2[6M Return vs Nifty])</f>
        <v>0.67159271502476614</v>
      </c>
      <c r="M284">
        <v>-2.70826444521084</v>
      </c>
      <c r="N284">
        <f>(Table2[[#This Row],[1W Return vs Nifty]]-AVERAGE(Table2[1W Return vs Nifty]))/_xlfn.STDEV.P(Table2[1W Return vs Nifty])</f>
        <v>-0.50488960813151296</v>
      </c>
      <c r="O284">
        <v>142.69</v>
      </c>
      <c r="P284">
        <v>132.25439738285601</v>
      </c>
      <c r="Q284">
        <v>109.64658444357801</v>
      </c>
      <c r="R284">
        <v>40.634562888887203</v>
      </c>
      <c r="S284" s="1">
        <f>(Table2[[#This Row],[Close Price]]-Table2[[#This Row],[20D EMA]])/Table2[[#This Row],[20D EMA]]</f>
        <v>-2.7331978414745293E-2</v>
      </c>
      <c r="T284" s="1">
        <f>(Table2[[#This Row],[Close Price]]-Table2[[#This Row],[50D EMA]])/Table2[[#This Row],[50D EMA]]</f>
        <v>4.9416902170930629E-2</v>
      </c>
      <c r="U284" s="1">
        <f>(Table2[[#This Row],[Close Price]]-Table2[[#This Row],[200D EMA]])/Table2[[#This Row],[200D EMA]]</f>
        <v>0.26579410297471345</v>
      </c>
      <c r="V284">
        <v>0.84784097518721602</v>
      </c>
      <c r="W284">
        <v>139.41</v>
      </c>
      <c r="X284">
        <v>145.84</v>
      </c>
      <c r="Y284">
        <v>135.1</v>
      </c>
      <c r="Z284">
        <v>144.86000000000001</v>
      </c>
      <c r="AA284">
        <v>135.1</v>
      </c>
      <c r="AB284">
        <v>152.13</v>
      </c>
      <c r="AC284" s="1">
        <f>(Table2[[#This Row],[Close Price]]/Table2[[#This Row],[Day Low]])-1</f>
        <v>-4.4473136790761369E-3</v>
      </c>
      <c r="AD284" s="1">
        <f>(Table2[[#This Row],[Day High]]/Table2[[#This Row],[Close Price]])-1</f>
        <v>5.0796166870812121E-2</v>
      </c>
      <c r="AE284" s="1">
        <f>(Table2[[#This Row],[Close Price]]/Table2[[#This Row],[Current Week Low]])-1</f>
        <v>2.731310140636567E-2</v>
      </c>
      <c r="AF284" s="1">
        <f>(Table2[[#This Row],[Current Week High]]/Table2[[#This Row],[Close Price]])-1</f>
        <v>4.3735139419266655E-2</v>
      </c>
      <c r="AG284" s="1">
        <f>(Table2[[#This Row],[Close Price]]/Table2[[#This Row],[Current Month Low]])-1</f>
        <v>2.731310140636567E-2</v>
      </c>
      <c r="AH284" s="1">
        <f>(Table2[[#This Row],[Current Month High]]/Table2[[#This Row],[Close Price]])-1</f>
        <v>9.6116434901649894E-2</v>
      </c>
      <c r="AI284">
        <v>18.524389365228</v>
      </c>
      <c r="AJ284">
        <v>70.085784313725497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0.4</v>
      </c>
      <c r="AM284" t="s">
        <v>3114</v>
      </c>
      <c r="AN284">
        <v>-3.46</v>
      </c>
      <c r="AO284" t="s">
        <v>3113</v>
      </c>
      <c r="AP284">
        <v>7.985031986515E-3</v>
      </c>
      <c r="AQ284">
        <f>(Table2[[#This Row],[Sharpe Ratio]]-AVERAGE(Table2[Sharpe Ratio]))/_xlfn.STDEV.P(Table2[Sharpe Ratio])</f>
        <v>-0.60869111292428069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-1.5690993945330587</v>
      </c>
      <c r="AS284">
        <f>_xlfn.RANK.AVG(Table2[[#This Row],[1Y Return vs Nifty Z-Score]],Table2[1Y Return vs Nifty Z-Score])</f>
        <v>270</v>
      </c>
      <c r="AT284">
        <f>_xlfn.RANK.AVG(Table2[[#This Row],[6M Return vs Nifty Z-Score]],Table2[6M Return vs Nifty Z-Score])</f>
        <v>146</v>
      </c>
      <c r="AU284">
        <f>_xlfn.RANK.AVG(Table2[[#This Row],[Sharpe Ratio Z-Score]],Table2[Sharpe Ratio Z-Score])</f>
        <v>509</v>
      </c>
      <c r="AV284">
        <f>(Table2[[#This Row],[Rank 1Y]]+Table2[[#This Row],[Rank 6M]]+Table2[[#This Row],[Rank Sharpe]])/3</f>
        <v>308.33333333333331</v>
      </c>
    </row>
    <row r="285" spans="1:48" x14ac:dyDescent="0.3">
      <c r="A285" t="s">
        <v>845</v>
      </c>
      <c r="B285" t="s">
        <v>846</v>
      </c>
      <c r="C285" t="s">
        <v>3067</v>
      </c>
      <c r="D285" t="s">
        <v>179</v>
      </c>
      <c r="E285">
        <v>17811.608928959999</v>
      </c>
      <c r="F285">
        <v>1803.2</v>
      </c>
      <c r="G285">
        <v>44.995457469647498</v>
      </c>
      <c r="H285">
        <f>(Table2[[#This Row],[1Y Return vs Nifty]]-AVERAGE(Table2[1Y Return vs Nifty]))/_xlfn.STDEV.P(Table2[1Y Return vs Nifty])</f>
        <v>0.16095560830187863</v>
      </c>
      <c r="I285">
        <v>7.3503283204938903</v>
      </c>
      <c r="J285">
        <f>(Table2[[#This Row],[1M Return vs Nifty]]-AVERAGE(Table2[1M Return vs Nifty]))/_xlfn.STDEV.P(Table2[1M Return vs Nifty])</f>
        <v>0.75065018673688322</v>
      </c>
      <c r="K285">
        <v>10.919179551598001</v>
      </c>
      <c r="L285">
        <f>(Table2[[#This Row],[6M Return vs Nifty]]-AVERAGE(Table2[6M Return vs Nifty]))/_xlfn.STDEV.P(Table2[6M Return vs Nifty])</f>
        <v>0.2331107532959133</v>
      </c>
      <c r="M285">
        <v>-0.205661647241317</v>
      </c>
      <c r="N285">
        <f>(Table2[[#This Row],[1W Return vs Nifty]]-AVERAGE(Table2[1W Return vs Nifty]))/_xlfn.STDEV.P(Table2[1W Return vs Nifty])</f>
        <v>5.5761467127525676E-3</v>
      </c>
      <c r="O285">
        <v>1768.76</v>
      </c>
      <c r="P285">
        <v>1651.4805864718401</v>
      </c>
      <c r="Q285">
        <v>1403.9572778107899</v>
      </c>
      <c r="R285">
        <v>52.6917379401593</v>
      </c>
      <c r="S285" s="1">
        <f>(Table2[[#This Row],[Close Price]]-Table2[[#This Row],[20D EMA]])/Table2[[#This Row],[20D EMA]]</f>
        <v>1.9471268006965362E-2</v>
      </c>
      <c r="T285" s="1">
        <f>(Table2[[#This Row],[Close Price]]-Table2[[#This Row],[50D EMA]])/Table2[[#This Row],[50D EMA]]</f>
        <v>9.1868723599281013E-2</v>
      </c>
      <c r="U285" s="1">
        <f>(Table2[[#This Row],[Close Price]]-Table2[[#This Row],[200D EMA]])/Table2[[#This Row],[200D EMA]]</f>
        <v>0.28436956629603061</v>
      </c>
      <c r="V285">
        <v>0.87195038638682698</v>
      </c>
      <c r="W285">
        <v>1807.1</v>
      </c>
      <c r="X285">
        <v>1829</v>
      </c>
      <c r="Y285">
        <v>1758.1</v>
      </c>
      <c r="Z285">
        <v>1859.95</v>
      </c>
      <c r="AA285">
        <v>1758.1</v>
      </c>
      <c r="AB285">
        <v>1883.55</v>
      </c>
      <c r="AC285" s="1">
        <f>(Table2[[#This Row],[Close Price]]/Table2[[#This Row],[Day Low]])-1</f>
        <v>-2.1581539483148671E-3</v>
      </c>
      <c r="AD285" s="1">
        <f>(Table2[[#This Row],[Day High]]/Table2[[#This Row],[Close Price]])-1</f>
        <v>1.4307897071872189E-2</v>
      </c>
      <c r="AE285" s="1">
        <f>(Table2[[#This Row],[Close Price]]/Table2[[#This Row],[Current Week Low]])-1</f>
        <v>2.5652693248393144E-2</v>
      </c>
      <c r="AF285" s="1">
        <f>(Table2[[#This Row],[Current Week High]]/Table2[[#This Row],[Close Price]])-1</f>
        <v>3.1471827861579316E-2</v>
      </c>
      <c r="AG285" s="1">
        <f>(Table2[[#This Row],[Close Price]]/Table2[[#This Row],[Current Month Low]])-1</f>
        <v>2.5652693248393144E-2</v>
      </c>
      <c r="AH285" s="1">
        <f>(Table2[[#This Row],[Current Month High]]/Table2[[#This Row],[Close Price]])-1</f>
        <v>4.4559671694764713E-2</v>
      </c>
      <c r="AI285">
        <v>6.0420363797693</v>
      </c>
      <c r="AJ285">
        <v>85.791561485755494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0.33</v>
      </c>
      <c r="AM285" t="s">
        <v>3114</v>
      </c>
      <c r="AN285">
        <v>5.08</v>
      </c>
      <c r="AO285" t="s">
        <v>3114</v>
      </c>
      <c r="AP285">
        <v>3.5419072439666001E-2</v>
      </c>
      <c r="AQ285">
        <f>(Table2[[#This Row],[Sharpe Ratio]]-AVERAGE(Table2[Sharpe Ratio]))/_xlfn.STDEV.P(Table2[Sharpe Ratio])</f>
        <v>-0.28881168174670785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0.86148101330071991</v>
      </c>
      <c r="AS285">
        <f>_xlfn.RANK.AVG(Table2[[#This Row],[1Y Return vs Nifty Z-Score]],Table2[1Y Return vs Nifty Z-Score])</f>
        <v>257</v>
      </c>
      <c r="AT285">
        <f>_xlfn.RANK.AVG(Table2[[#This Row],[6M Return vs Nifty Z-Score]],Table2[6M Return vs Nifty Z-Score])</f>
        <v>254</v>
      </c>
      <c r="AU285">
        <f>_xlfn.RANK.AVG(Table2[[#This Row],[Sharpe Ratio Z-Score]],Table2[Sharpe Ratio Z-Score])</f>
        <v>415</v>
      </c>
      <c r="AV285">
        <f>(Table2[[#This Row],[Rank 1Y]]+Table2[[#This Row],[Rank 6M]]+Table2[[#This Row],[Rank Sharpe]])/3</f>
        <v>308.66666666666669</v>
      </c>
    </row>
    <row r="286" spans="1:48" x14ac:dyDescent="0.3">
      <c r="A286" t="s">
        <v>136</v>
      </c>
      <c r="B286" t="s">
        <v>137</v>
      </c>
      <c r="C286" t="s">
        <v>3082</v>
      </c>
      <c r="D286" t="s">
        <v>138</v>
      </c>
      <c r="E286">
        <v>206094.45264156</v>
      </c>
      <c r="F286">
        <v>832.6</v>
      </c>
      <c r="G286">
        <v>47.298203401222601</v>
      </c>
      <c r="H286">
        <f>(Table2[[#This Row],[1Y Return vs Nifty]]-AVERAGE(Table2[1Y Return vs Nifty]))/_xlfn.STDEV.P(Table2[1Y Return vs Nifty])</f>
        <v>0.1960047357449653</v>
      </c>
      <c r="I286">
        <v>1.96942994270187</v>
      </c>
      <c r="J286">
        <f>(Table2[[#This Row],[1M Return vs Nifty]]-AVERAGE(Table2[1M Return vs Nifty]))/_xlfn.STDEV.P(Table2[1M Return vs Nifty])</f>
        <v>0.22790299973356412</v>
      </c>
      <c r="K286">
        <v>-10.835764829754901</v>
      </c>
      <c r="L286">
        <f>(Table2[[#This Row],[6M Return vs Nifty]]-AVERAGE(Table2[6M Return vs Nifty]))/_xlfn.STDEV.P(Table2[6M Return vs Nifty])</f>
        <v>-0.53273328093883465</v>
      </c>
      <c r="M286">
        <v>-1.8906839260859301</v>
      </c>
      <c r="N286">
        <f>(Table2[[#This Row],[1W Return vs Nifty]]-AVERAGE(Table2[1W Return vs Nifty]))/_xlfn.STDEV.P(Table2[1W Return vs Nifty])</f>
        <v>-0.33812448776176185</v>
      </c>
      <c r="O286">
        <v>839.9</v>
      </c>
      <c r="P286">
        <v>841.29125073531304</v>
      </c>
      <c r="Q286">
        <v>776.97540772967204</v>
      </c>
      <c r="R286">
        <v>46.770383940101802</v>
      </c>
      <c r="S286" s="1">
        <f>(Table2[[#This Row],[Close Price]]-Table2[[#This Row],[20D EMA]])/Table2[[#This Row],[20D EMA]]</f>
        <v>-8.6915108941540125E-3</v>
      </c>
      <c r="T286" s="1">
        <f>(Table2[[#This Row],[Close Price]]-Table2[[#This Row],[50D EMA]])/Table2[[#This Row],[50D EMA]]</f>
        <v>-1.0330846455037556E-2</v>
      </c>
      <c r="U286" s="1">
        <f>(Table2[[#This Row],[Close Price]]-Table2[[#This Row],[200D EMA]])/Table2[[#This Row],[200D EMA]]</f>
        <v>7.1591187722225932E-2</v>
      </c>
      <c r="V286">
        <v>1.0746307355334499</v>
      </c>
      <c r="W286">
        <v>831.55</v>
      </c>
      <c r="X286">
        <v>847.6</v>
      </c>
      <c r="Y286">
        <v>800.4</v>
      </c>
      <c r="Z286">
        <v>853</v>
      </c>
      <c r="AA286">
        <v>800.4</v>
      </c>
      <c r="AB286">
        <v>901</v>
      </c>
      <c r="AC286" s="1">
        <f>(Table2[[#This Row],[Close Price]]/Table2[[#This Row],[Day Low]])-1</f>
        <v>1.2627021826709939E-3</v>
      </c>
      <c r="AD286" s="1">
        <f>(Table2[[#This Row],[Day High]]/Table2[[#This Row],[Close Price]])-1</f>
        <v>1.8015853951477201E-2</v>
      </c>
      <c r="AE286" s="1">
        <f>(Table2[[#This Row],[Close Price]]/Table2[[#This Row],[Current Week Low]])-1</f>
        <v>4.0229885057471382E-2</v>
      </c>
      <c r="AF286" s="1">
        <f>(Table2[[#This Row],[Current Week High]]/Table2[[#This Row],[Close Price]])-1</f>
        <v>2.4501561374009162E-2</v>
      </c>
      <c r="AG286" s="1">
        <f>(Table2[[#This Row],[Close Price]]/Table2[[#This Row],[Current Month Low]])-1</f>
        <v>4.0229885057471382E-2</v>
      </c>
      <c r="AH286" s="1">
        <f>(Table2[[#This Row],[Current Month High]]/Table2[[#This Row],[Close Price]])-1</f>
        <v>8.2152294018736471E-2</v>
      </c>
      <c r="AI286">
        <v>16.2142685563295</v>
      </c>
      <c r="AJ286">
        <v>79.807796134326694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-0.02</v>
      </c>
      <c r="AM286" t="s">
        <v>3113</v>
      </c>
      <c r="AN286">
        <v>2.87</v>
      </c>
      <c r="AO286" t="s">
        <v>3114</v>
      </c>
      <c r="AP286">
        <v>0.119544539499954</v>
      </c>
      <c r="AQ286">
        <f>(Table2[[#This Row],[Sharpe Ratio]]-AVERAGE(Table2[Sharpe Ratio]))/_xlfn.STDEV.P(Table2[Sharpe Ratio])</f>
        <v>0.6920867242590234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246</v>
      </c>
      <c r="AT286">
        <f>_xlfn.RANK.AVG(Table2[[#This Row],[6M Return vs Nifty Z-Score]],Table2[6M Return vs Nifty Z-Score])</f>
        <v>504</v>
      </c>
      <c r="AU286">
        <f>_xlfn.RANK.AVG(Table2[[#This Row],[Sharpe Ratio Z-Score]],Table2[Sharpe Ratio Z-Score])</f>
        <v>180</v>
      </c>
      <c r="AV286">
        <f>(Table2[[#This Row],[Rank 1Y]]+Table2[[#This Row],[Rank 6M]]+Table2[[#This Row],[Rank Sharpe]])/3</f>
        <v>310</v>
      </c>
    </row>
    <row r="287" spans="1:48" x14ac:dyDescent="0.3">
      <c r="A287" t="s">
        <v>333</v>
      </c>
      <c r="B287" t="s">
        <v>334</v>
      </c>
      <c r="C287" t="s">
        <v>3069</v>
      </c>
      <c r="D287" t="s">
        <v>34</v>
      </c>
      <c r="E287">
        <v>74850.788424169994</v>
      </c>
      <c r="F287">
        <v>555.70000000000005</v>
      </c>
      <c r="G287">
        <v>18.296341291980099</v>
      </c>
      <c r="H287">
        <f>(Table2[[#This Row],[1Y Return vs Nifty]]-AVERAGE(Table2[1Y Return vs Nifty]))/_xlfn.STDEV.P(Table2[1Y Return vs Nifty])</f>
        <v>-0.24542041117012517</v>
      </c>
      <c r="I287">
        <v>6.2894088241809296</v>
      </c>
      <c r="J287">
        <f>(Table2[[#This Row],[1M Return vs Nifty]]-AVERAGE(Table2[1M Return vs Nifty]))/_xlfn.STDEV.P(Table2[1M Return vs Nifty])</f>
        <v>0.64758325564160613</v>
      </c>
      <c r="K287">
        <v>-10.3396146821629</v>
      </c>
      <c r="L287">
        <f>(Table2[[#This Row],[6M Return vs Nifty]]-AVERAGE(Table2[6M Return vs Nifty]))/_xlfn.STDEV.P(Table2[6M Return vs Nifty])</f>
        <v>-0.51526719948363608</v>
      </c>
      <c r="M287">
        <v>-2.6811158989574002</v>
      </c>
      <c r="N287">
        <f>(Table2[[#This Row],[1W Return vs Nifty]]-AVERAGE(Table2[1W Return vs Nifty]))/_xlfn.STDEV.P(Table2[1W Return vs Nifty])</f>
        <v>-0.49935201216645192</v>
      </c>
      <c r="O287">
        <v>572.09</v>
      </c>
      <c r="P287">
        <v>559.68965000167702</v>
      </c>
      <c r="Q287">
        <v>500.10248998872999</v>
      </c>
      <c r="R287">
        <v>35.882559762338303</v>
      </c>
      <c r="S287" s="1">
        <f>(Table2[[#This Row],[Close Price]]-Table2[[#This Row],[20D EMA]])/Table2[[#This Row],[20D EMA]]</f>
        <v>-2.8649338390812608E-2</v>
      </c>
      <c r="T287" s="1">
        <f>(Table2[[#This Row],[Close Price]]-Table2[[#This Row],[50D EMA]])/Table2[[#This Row],[50D EMA]]</f>
        <v>-7.1283254955045597E-3</v>
      </c>
      <c r="U287" s="1">
        <f>(Table2[[#This Row],[Close Price]]-Table2[[#This Row],[200D EMA]])/Table2[[#This Row],[200D EMA]]</f>
        <v>0.1111722319409427</v>
      </c>
      <c r="V287">
        <v>0.79012614352152399</v>
      </c>
      <c r="W287">
        <v>557.20000000000005</v>
      </c>
      <c r="X287">
        <v>564.20000000000005</v>
      </c>
      <c r="Y287">
        <v>553.04999999999995</v>
      </c>
      <c r="Z287">
        <v>588.35</v>
      </c>
      <c r="AA287">
        <v>553.04999999999995</v>
      </c>
      <c r="AB287">
        <v>613.20000000000005</v>
      </c>
      <c r="AC287" s="1">
        <f>(Table2[[#This Row],[Close Price]]/Table2[[#This Row],[Day Low]])-1</f>
        <v>-2.6920315865039957E-3</v>
      </c>
      <c r="AD287" s="1">
        <f>(Table2[[#This Row],[Day High]]/Table2[[#This Row],[Close Price]])-1</f>
        <v>1.5296023034011119E-2</v>
      </c>
      <c r="AE287" s="1">
        <f>(Table2[[#This Row],[Close Price]]/Table2[[#This Row],[Current Week Low]])-1</f>
        <v>4.79161016182994E-3</v>
      </c>
      <c r="AF287" s="1">
        <f>(Table2[[#This Row],[Current Week High]]/Table2[[#This Row],[Close Price]])-1</f>
        <v>5.8754723771819339E-2</v>
      </c>
      <c r="AG287" s="1">
        <f>(Table2[[#This Row],[Close Price]]/Table2[[#This Row],[Current Month Low]])-1</f>
        <v>4.79161016182994E-3</v>
      </c>
      <c r="AH287" s="1">
        <f>(Table2[[#This Row],[Current Month High]]/Table2[[#This Row],[Close Price]])-1</f>
        <v>0.10347309699478124</v>
      </c>
      <c r="AI287">
        <v>13.8563973366924</v>
      </c>
      <c r="AJ287">
        <v>60.537339303769997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-7.0000000000000007E-2</v>
      </c>
      <c r="AM287" t="s">
        <v>3113</v>
      </c>
      <c r="AN287">
        <v>0.6</v>
      </c>
      <c r="AO287" t="s">
        <v>3114</v>
      </c>
      <c r="AP287">
        <v>0.17000880976423199</v>
      </c>
      <c r="AQ287">
        <f>(Table2[[#This Row],[Sharpe Ratio]]-AVERAGE(Table2[Sharpe Ratio]))/_xlfn.STDEV.P(Table2[Sharpe Ratio])</f>
        <v>1.2804973921843332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0.66804102500572604</v>
      </c>
      <c r="AS287">
        <f>_xlfn.RANK.AVG(Table2[[#This Row],[1Y Return vs Nifty Z-Score]],Table2[1Y Return vs Nifty Z-Score])</f>
        <v>362</v>
      </c>
      <c r="AT287">
        <f>_xlfn.RANK.AVG(Table2[[#This Row],[6M Return vs Nifty Z-Score]],Table2[6M Return vs Nifty Z-Score])</f>
        <v>494</v>
      </c>
      <c r="AU287">
        <f>_xlfn.RANK.AVG(Table2[[#This Row],[Sharpe Ratio Z-Score]],Table2[Sharpe Ratio Z-Score])</f>
        <v>76</v>
      </c>
      <c r="AV287">
        <f>(Table2[[#This Row],[Rank 1Y]]+Table2[[#This Row],[Rank 6M]]+Table2[[#This Row],[Rank Sharpe]])/3</f>
        <v>310.66666666666669</v>
      </c>
    </row>
    <row r="288" spans="1:48" x14ac:dyDescent="0.3">
      <c r="A288" t="s">
        <v>1205</v>
      </c>
      <c r="B288" t="s">
        <v>1206</v>
      </c>
      <c r="C288" t="s">
        <v>3072</v>
      </c>
      <c r="D288" t="s">
        <v>939</v>
      </c>
      <c r="E288">
        <v>9540.8215700500004</v>
      </c>
      <c r="F288">
        <v>1297.55</v>
      </c>
      <c r="G288">
        <v>53.044413777895997</v>
      </c>
      <c r="H288">
        <f>(Table2[[#This Row],[1Y Return vs Nifty]]-AVERAGE(Table2[1Y Return vs Nifty]))/_xlfn.STDEV.P(Table2[1Y Return vs Nifty])</f>
        <v>0.2834653874153184</v>
      </c>
      <c r="I288">
        <v>0.31737741714272</v>
      </c>
      <c r="J288">
        <f>(Table2[[#This Row],[1M Return vs Nifty]]-AVERAGE(Table2[1M Return vs Nifty]))/_xlfn.STDEV.P(Table2[1M Return vs Nifty])</f>
        <v>6.7408273781846009E-2</v>
      </c>
      <c r="K288">
        <v>1.65663885564564</v>
      </c>
      <c r="L288">
        <f>(Table2[[#This Row],[6M Return vs Nifty]]-AVERAGE(Table2[6M Return vs Nifty]))/_xlfn.STDEV.P(Table2[6M Return vs Nifty])</f>
        <v>-9.2960479500800663E-2</v>
      </c>
      <c r="M288">
        <v>-11.961689514987601</v>
      </c>
      <c r="N288">
        <f>(Table2[[#This Row],[1W Return vs Nifty]]-AVERAGE(Table2[1W Return vs Nifty]))/_xlfn.STDEV.P(Table2[1W Return vs Nifty])</f>
        <v>-2.3923471850873468</v>
      </c>
      <c r="O288">
        <v>1399.29</v>
      </c>
      <c r="P288">
        <v>1317.60753888506</v>
      </c>
      <c r="Q288">
        <v>1059.87926004835</v>
      </c>
      <c r="R288">
        <v>28.537754471191501</v>
      </c>
      <c r="S288" s="1">
        <f>(Table2[[#This Row],[Close Price]]-Table2[[#This Row],[20D EMA]])/Table2[[#This Row],[20D EMA]]</f>
        <v>-7.2708302067477082E-2</v>
      </c>
      <c r="T288" s="1">
        <f>(Table2[[#This Row],[Close Price]]-Table2[[#This Row],[50D EMA]])/Table2[[#This Row],[50D EMA]]</f>
        <v>-1.5222695903844331E-2</v>
      </c>
      <c r="U288" s="1">
        <f>(Table2[[#This Row],[Close Price]]-Table2[[#This Row],[200D EMA]])/Table2[[#This Row],[200D EMA]]</f>
        <v>0.22424322176170119</v>
      </c>
      <c r="V288">
        <v>0.99310641279386502</v>
      </c>
      <c r="W288">
        <v>1302</v>
      </c>
      <c r="X288">
        <v>1328</v>
      </c>
      <c r="Y288">
        <v>1268.0999999999999</v>
      </c>
      <c r="Z288">
        <v>1438.8</v>
      </c>
      <c r="AA288">
        <v>1268.0999999999999</v>
      </c>
      <c r="AB288">
        <v>1591.25</v>
      </c>
      <c r="AC288" s="1">
        <f>(Table2[[#This Row],[Close Price]]/Table2[[#This Row],[Day Low]])-1</f>
        <v>-3.4178187403993698E-3</v>
      </c>
      <c r="AD288" s="1">
        <f>(Table2[[#This Row],[Day High]]/Table2[[#This Row],[Close Price]])-1</f>
        <v>2.3467303764787451E-2</v>
      </c>
      <c r="AE288" s="1">
        <f>(Table2[[#This Row],[Close Price]]/Table2[[#This Row],[Current Week Low]])-1</f>
        <v>2.3223720526772462E-2</v>
      </c>
      <c r="AF288" s="1">
        <f>(Table2[[#This Row],[Current Week High]]/Table2[[#This Row],[Close Price]])-1</f>
        <v>0.1088590035066086</v>
      </c>
      <c r="AG288" s="1">
        <f>(Table2[[#This Row],[Close Price]]/Table2[[#This Row],[Current Month Low]])-1</f>
        <v>2.3223720526772462E-2</v>
      </c>
      <c r="AH288" s="1">
        <f>(Table2[[#This Row],[Current Month High]]/Table2[[#This Row],[Close Price]])-1</f>
        <v>0.22634965897267922</v>
      </c>
      <c r="AI288">
        <v>22.6349658972679</v>
      </c>
      <c r="AJ288">
        <v>97.797256097560904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0.11</v>
      </c>
      <c r="AM288" t="s">
        <v>3114</v>
      </c>
      <c r="AN288">
        <v>-7.95</v>
      </c>
      <c r="AO288" t="s">
        <v>3113</v>
      </c>
      <c r="AP288">
        <v>5.4247666783363999E-2</v>
      </c>
      <c r="AQ288">
        <f>(Table2[[#This Row],[Sharpe Ratio]]-AVERAGE(Table2[Sharpe Ratio]))/_xlfn.STDEV.P(Table2[Sharpe Ratio])</f>
        <v>-6.9271287803619908E-2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-2.2037052911946029</v>
      </c>
      <c r="AS288">
        <f>_xlfn.RANK.AVG(Table2[[#This Row],[1Y Return vs Nifty Z-Score]],Table2[1Y Return vs Nifty Z-Score])</f>
        <v>219</v>
      </c>
      <c r="AT288">
        <f>_xlfn.RANK.AVG(Table2[[#This Row],[6M Return vs Nifty Z-Score]],Table2[6M Return vs Nifty Z-Score])</f>
        <v>350</v>
      </c>
      <c r="AU288">
        <f>_xlfn.RANK.AVG(Table2[[#This Row],[Sharpe Ratio Z-Score]],Table2[Sharpe Ratio Z-Score])</f>
        <v>365</v>
      </c>
      <c r="AV288">
        <f>(Table2[[#This Row],[Rank 1Y]]+Table2[[#This Row],[Rank 6M]]+Table2[[#This Row],[Rank Sharpe]])/3</f>
        <v>311.33333333333331</v>
      </c>
    </row>
    <row r="289" spans="1:48" x14ac:dyDescent="0.3">
      <c r="A289" t="s">
        <v>1364</v>
      </c>
      <c r="B289" t="s">
        <v>1365</v>
      </c>
      <c r="C289" t="s">
        <v>3072</v>
      </c>
      <c r="D289" t="s">
        <v>46</v>
      </c>
      <c r="E289">
        <v>7842.2399695849999</v>
      </c>
      <c r="F289">
        <v>536.35</v>
      </c>
      <c r="G289">
        <v>54.694180024535903</v>
      </c>
      <c r="H289">
        <f>(Table2[[#This Row],[1Y Return vs Nifty]]-AVERAGE(Table2[1Y Return vs Nifty]))/_xlfn.STDEV.P(Table2[1Y Return vs Nifty])</f>
        <v>0.30857578567372868</v>
      </c>
      <c r="I289">
        <v>1.6532207481832</v>
      </c>
      <c r="J289">
        <f>(Table2[[#This Row],[1M Return vs Nifty]]-AVERAGE(Table2[1M Return vs Nifty]))/_xlfn.STDEV.P(Table2[1M Return vs Nifty])</f>
        <v>0.19718369315430703</v>
      </c>
      <c r="K289">
        <v>25.2040838112312</v>
      </c>
      <c r="L289">
        <f>(Table2[[#This Row],[6M Return vs Nifty]]-AVERAGE(Table2[6M Return vs Nifty]))/_xlfn.STDEV.P(Table2[6M Return vs Nifty])</f>
        <v>0.73598534194490928</v>
      </c>
      <c r="M289">
        <v>8.4920745046962995</v>
      </c>
      <c r="N289">
        <f>(Table2[[#This Row],[1W Return vs Nifty]]-AVERAGE(Table2[1W Return vs Nifty]))/_xlfn.STDEV.P(Table2[1W Return vs Nifty])</f>
        <v>1.7796876652635134</v>
      </c>
      <c r="O289">
        <v>520.02</v>
      </c>
      <c r="P289">
        <v>505.18890402999602</v>
      </c>
      <c r="Q289">
        <v>434.70207757045</v>
      </c>
      <c r="R289">
        <v>60.207714642088099</v>
      </c>
      <c r="S289" s="1">
        <f>(Table2[[#This Row],[Close Price]]-Table2[[#This Row],[20D EMA]])/Table2[[#This Row],[20D EMA]]</f>
        <v>3.1402638360063156E-2</v>
      </c>
      <c r="T289" s="1">
        <f>(Table2[[#This Row],[Close Price]]-Table2[[#This Row],[50D EMA]])/Table2[[#This Row],[50D EMA]]</f>
        <v>6.1682067284980949E-2</v>
      </c>
      <c r="U289" s="1">
        <f>(Table2[[#This Row],[Close Price]]-Table2[[#This Row],[200D EMA]])/Table2[[#This Row],[200D EMA]]</f>
        <v>0.23383353260619383</v>
      </c>
      <c r="V289">
        <v>0.67300773789469803</v>
      </c>
      <c r="W289">
        <v>535.9</v>
      </c>
      <c r="X289">
        <v>548.45000000000005</v>
      </c>
      <c r="Y289">
        <v>500.7</v>
      </c>
      <c r="Z289">
        <v>566.79999999999995</v>
      </c>
      <c r="AA289">
        <v>493.25</v>
      </c>
      <c r="AB289">
        <v>566.79999999999995</v>
      </c>
      <c r="AC289" s="1">
        <f>(Table2[[#This Row],[Close Price]]/Table2[[#This Row],[Day Low]])-1</f>
        <v>8.3970890091444872E-4</v>
      </c>
      <c r="AD289" s="1">
        <f>(Table2[[#This Row],[Day High]]/Table2[[#This Row],[Close Price]])-1</f>
        <v>2.2559895590565926E-2</v>
      </c>
      <c r="AE289" s="1">
        <f>(Table2[[#This Row],[Close Price]]/Table2[[#This Row],[Current Week Low]])-1</f>
        <v>7.120031955262629E-2</v>
      </c>
      <c r="AF289" s="1">
        <f>(Table2[[#This Row],[Current Week High]]/Table2[[#This Row],[Close Price]])-1</f>
        <v>5.6772629812622322E-2</v>
      </c>
      <c r="AG289" s="1">
        <f>(Table2[[#This Row],[Close Price]]/Table2[[#This Row],[Current Month Low]])-1</f>
        <v>8.7379624936644751E-2</v>
      </c>
      <c r="AH289" s="1">
        <f>(Table2[[#This Row],[Current Month High]]/Table2[[#This Row],[Close Price]])-1</f>
        <v>5.6772629812622322E-2</v>
      </c>
      <c r="AI289">
        <v>5.6772629812622304</v>
      </c>
      <c r="AJ289">
        <v>87.371179039301296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0.18</v>
      </c>
      <c r="AM289" t="s">
        <v>3114</v>
      </c>
      <c r="AN289">
        <v>5.44</v>
      </c>
      <c r="AO289" t="s">
        <v>3114</v>
      </c>
      <c r="AP289">
        <v>-1.0924351655096001E-2</v>
      </c>
      <c r="AQ289">
        <f>(Table2[[#This Row],[Sharpe Ratio]]-AVERAGE(Table2[Sharpe Ratio]))/_xlfn.STDEV.P(Table2[Sharpe Ratio])</f>
        <v>-0.82917350572115678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2.1922589803153016</v>
      </c>
      <c r="AS289">
        <f>_xlfn.RANK.AVG(Table2[[#This Row],[1Y Return vs Nifty Z-Score]],Table2[1Y Return vs Nifty Z-Score])</f>
        <v>215</v>
      </c>
      <c r="AT289">
        <f>_xlfn.RANK.AVG(Table2[[#This Row],[6M Return vs Nifty Z-Score]],Table2[6M Return vs Nifty Z-Score])</f>
        <v>134</v>
      </c>
      <c r="AU289">
        <f>_xlfn.RANK.AVG(Table2[[#This Row],[Sharpe Ratio Z-Score]],Table2[Sharpe Ratio Z-Score])</f>
        <v>589</v>
      </c>
      <c r="AV289">
        <f>(Table2[[#This Row],[Rank 1Y]]+Table2[[#This Row],[Rank 6M]]+Table2[[#This Row],[Rank Sharpe]])/3</f>
        <v>312.66666666666669</v>
      </c>
    </row>
    <row r="290" spans="1:48" x14ac:dyDescent="0.3">
      <c r="A290" t="s">
        <v>1035</v>
      </c>
      <c r="B290" t="s">
        <v>1036</v>
      </c>
      <c r="C290" t="s">
        <v>3075</v>
      </c>
      <c r="D290" t="s">
        <v>260</v>
      </c>
      <c r="E290">
        <v>12581.434474199999</v>
      </c>
      <c r="F290">
        <v>5274</v>
      </c>
      <c r="G290">
        <v>-12.150841573544501</v>
      </c>
      <c r="H290">
        <f>(Table2[[#This Row],[1Y Return vs Nifty]]-AVERAGE(Table2[1Y Return vs Nifty]))/_xlfn.STDEV.P(Table2[1Y Return vs Nifty])</f>
        <v>-0.70884417751103279</v>
      </c>
      <c r="I290">
        <v>-8.1141356803295306</v>
      </c>
      <c r="J290">
        <f>(Table2[[#This Row],[1M Return vs Nifty]]-AVERAGE(Table2[1M Return vs Nifty]))/_xlfn.STDEV.P(Table2[1M Return vs Nifty])</f>
        <v>-0.7517021134494104</v>
      </c>
      <c r="K290">
        <v>18.641069077970801</v>
      </c>
      <c r="L290">
        <f>(Table2[[#This Row],[6M Return vs Nifty]]-AVERAGE(Table2[6M Return vs Nifty]))/_xlfn.STDEV.P(Table2[6M Return vs Nifty])</f>
        <v>0.50494610819855945</v>
      </c>
      <c r="M290">
        <v>-3.3523458413553899</v>
      </c>
      <c r="N290">
        <f>(Table2[[#This Row],[1W Return vs Nifty]]-AVERAGE(Table2[1W Return vs Nifty]))/_xlfn.STDEV.P(Table2[1W Return vs Nifty])</f>
        <v>-0.63626542866956715</v>
      </c>
      <c r="O290">
        <v>5296.98</v>
      </c>
      <c r="P290">
        <v>5107.2578452631897</v>
      </c>
      <c r="Q290">
        <v>4671.7979452947002</v>
      </c>
      <c r="R290">
        <v>47.115699693675097</v>
      </c>
      <c r="S290" s="1">
        <f>(Table2[[#This Row],[Close Price]]-Table2[[#This Row],[20D EMA]])/Table2[[#This Row],[20D EMA]]</f>
        <v>-4.3383210810687533E-3</v>
      </c>
      <c r="T290" s="1">
        <f>(Table2[[#This Row],[Close Price]]-Table2[[#This Row],[50D EMA]])/Table2[[#This Row],[50D EMA]]</f>
        <v>3.2648078438306791E-2</v>
      </c>
      <c r="U290" s="1">
        <f>(Table2[[#This Row],[Close Price]]-Table2[[#This Row],[200D EMA]])/Table2[[#This Row],[200D EMA]]</f>
        <v>0.12890156247271359</v>
      </c>
      <c r="V290">
        <v>0.53610372315931798</v>
      </c>
      <c r="W290">
        <v>5275</v>
      </c>
      <c r="X290">
        <v>5366.4</v>
      </c>
      <c r="Y290">
        <v>5091.05</v>
      </c>
      <c r="Z290">
        <v>5346.85</v>
      </c>
      <c r="AA290">
        <v>5091.05</v>
      </c>
      <c r="AB290">
        <v>5637.9</v>
      </c>
      <c r="AC290" s="1">
        <f>(Table2[[#This Row],[Close Price]]/Table2[[#This Row],[Day Low]])-1</f>
        <v>-1.8957345971559736E-4</v>
      </c>
      <c r="AD290" s="1">
        <f>(Table2[[#This Row],[Day High]]/Table2[[#This Row],[Close Price]])-1</f>
        <v>1.7519908987485788E-2</v>
      </c>
      <c r="AE290" s="1">
        <f>(Table2[[#This Row],[Close Price]]/Table2[[#This Row],[Current Week Low]])-1</f>
        <v>3.5935612496439839E-2</v>
      </c>
      <c r="AF290" s="1">
        <f>(Table2[[#This Row],[Current Week High]]/Table2[[#This Row],[Close Price]])-1</f>
        <v>1.3813045127038404E-2</v>
      </c>
      <c r="AG290" s="1">
        <f>(Table2[[#This Row],[Close Price]]/Table2[[#This Row],[Current Month Low]])-1</f>
        <v>3.5935612496439839E-2</v>
      </c>
      <c r="AH290" s="1">
        <f>(Table2[[#This Row],[Current Month High]]/Table2[[#This Row],[Close Price]])-1</f>
        <v>6.899886234357222E-2</v>
      </c>
      <c r="AI290">
        <v>10.7318923018581</v>
      </c>
      <c r="AJ290">
        <v>39.448182863790699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0.13</v>
      </c>
      <c r="AM290" t="s">
        <v>3114</v>
      </c>
      <c r="AN290">
        <v>0.67</v>
      </c>
      <c r="AO290" t="s">
        <v>3114</v>
      </c>
      <c r="AP290">
        <v>0.11713436463223099</v>
      </c>
      <c r="AQ290">
        <f>(Table2[[#This Row],[Sharpe Ratio]]-AVERAGE(Table2[Sharpe Ratio]))/_xlfn.STDEV.P(Table2[Sharpe Ratio])</f>
        <v>0.66398421536893515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-0.92788139606251574</v>
      </c>
      <c r="AS290">
        <f>_xlfn.RANK.AVG(Table2[[#This Row],[1Y Return vs Nifty Z-Score]],Table2[1Y Return vs Nifty Z-Score])</f>
        <v>581</v>
      </c>
      <c r="AT290">
        <f>_xlfn.RANK.AVG(Table2[[#This Row],[6M Return vs Nifty Z-Score]],Table2[6M Return vs Nifty Z-Score])</f>
        <v>176</v>
      </c>
      <c r="AU290">
        <f>_xlfn.RANK.AVG(Table2[[#This Row],[Sharpe Ratio Z-Score]],Table2[Sharpe Ratio Z-Score])</f>
        <v>182</v>
      </c>
      <c r="AV290">
        <f>(Table2[[#This Row],[Rank 1Y]]+Table2[[#This Row],[Rank 6M]]+Table2[[#This Row],[Rank Sharpe]])/3</f>
        <v>313</v>
      </c>
    </row>
    <row r="291" spans="1:48" x14ac:dyDescent="0.3">
      <c r="A291" t="s">
        <v>472</v>
      </c>
      <c r="B291" t="s">
        <v>473</v>
      </c>
      <c r="C291" t="s">
        <v>3069</v>
      </c>
      <c r="D291" t="s">
        <v>34</v>
      </c>
      <c r="E291">
        <v>43968.248924551001</v>
      </c>
      <c r="F291">
        <v>62.09</v>
      </c>
      <c r="G291">
        <v>48.053568268712098</v>
      </c>
      <c r="H291">
        <f>(Table2[[#This Row],[1Y Return vs Nifty]]-AVERAGE(Table2[1Y Return vs Nifty]))/_xlfn.STDEV.P(Table2[1Y Return vs Nifty])</f>
        <v>0.20750182673691878</v>
      </c>
      <c r="I291">
        <v>-0.65198858000809901</v>
      </c>
      <c r="J291">
        <f>(Table2[[#This Row],[1M Return vs Nifty]]-AVERAGE(Table2[1M Return vs Nifty]))/_xlfn.STDEV.P(Table2[1M Return vs Nifty])</f>
        <v>-2.6764355509694211E-2</v>
      </c>
      <c r="K291">
        <v>-13.8789433609328</v>
      </c>
      <c r="L291">
        <f>(Table2[[#This Row],[6M Return vs Nifty]]-AVERAGE(Table2[6M Return vs Nifty]))/_xlfn.STDEV.P(Table2[6M Return vs Nifty])</f>
        <v>-0.63986295603060439</v>
      </c>
      <c r="M291">
        <v>-2.8986423676996398</v>
      </c>
      <c r="N291">
        <f>(Table2[[#This Row],[1W Return vs Nifty]]-AVERAGE(Table2[1W Return vs Nifty]))/_xlfn.STDEV.P(Table2[1W Return vs Nifty])</f>
        <v>-0.54372174321414624</v>
      </c>
      <c r="O291">
        <v>64.92</v>
      </c>
      <c r="P291">
        <v>65.196811001175504</v>
      </c>
      <c r="Q291">
        <v>57.968468504206697</v>
      </c>
      <c r="R291">
        <v>32.7877192780402</v>
      </c>
      <c r="S291" s="1">
        <f>(Table2[[#This Row],[Close Price]]-Table2[[#This Row],[20D EMA]])/Table2[[#This Row],[20D EMA]]</f>
        <v>-4.3592113370301881E-2</v>
      </c>
      <c r="T291" s="1">
        <f>(Table2[[#This Row],[Close Price]]-Table2[[#This Row],[50D EMA]])/Table2[[#This Row],[50D EMA]]</f>
        <v>-4.7652806225744464E-2</v>
      </c>
      <c r="U291" s="1">
        <f>(Table2[[#This Row],[Close Price]]-Table2[[#This Row],[200D EMA]])/Table2[[#This Row],[200D EMA]]</f>
        <v>7.1099540873573563E-2</v>
      </c>
      <c r="V291">
        <v>0.69531937506435804</v>
      </c>
      <c r="W291">
        <v>61.86</v>
      </c>
      <c r="X291">
        <v>62.99</v>
      </c>
      <c r="Y291">
        <v>61.01</v>
      </c>
      <c r="Z291">
        <v>64.16</v>
      </c>
      <c r="AA291">
        <v>61.01</v>
      </c>
      <c r="AB291">
        <v>67.5</v>
      </c>
      <c r="AC291" s="1">
        <f>(Table2[[#This Row],[Close Price]]/Table2[[#This Row],[Day Low]])-1</f>
        <v>3.7180730682186969E-3</v>
      </c>
      <c r="AD291" s="1">
        <f>(Table2[[#This Row],[Day High]]/Table2[[#This Row],[Close Price]])-1</f>
        <v>1.4495087775809212E-2</v>
      </c>
      <c r="AE291" s="1">
        <f>(Table2[[#This Row],[Close Price]]/Table2[[#This Row],[Current Week Low]])-1</f>
        <v>1.770201606294064E-2</v>
      </c>
      <c r="AF291" s="1">
        <f>(Table2[[#This Row],[Current Week High]]/Table2[[#This Row],[Close Price]])-1</f>
        <v>3.3338701884361388E-2</v>
      </c>
      <c r="AG291" s="1">
        <f>(Table2[[#This Row],[Close Price]]/Table2[[#This Row],[Current Month Low]])-1</f>
        <v>1.770201606294064E-2</v>
      </c>
      <c r="AH291" s="1">
        <f>(Table2[[#This Row],[Current Month High]]/Table2[[#This Row],[Close Price]])-1</f>
        <v>8.7131583185698025E-2</v>
      </c>
      <c r="AI291">
        <v>18.376550169109301</v>
      </c>
      <c r="AJ291">
        <v>84.2433234421365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-0.12</v>
      </c>
      <c r="AM291" t="s">
        <v>3113</v>
      </c>
      <c r="AN291">
        <v>-4.76</v>
      </c>
      <c r="AO291" t="s">
        <v>3113</v>
      </c>
      <c r="AP291">
        <v>0.12527811836663499</v>
      </c>
      <c r="AQ291">
        <f>(Table2[[#This Row],[Sharpe Ratio]]-AVERAGE(Table2[Sharpe Ratio]))/_xlfn.STDEV.P(Table2[Sharpe Ratio])</f>
        <v>0.75893994442605184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240</v>
      </c>
      <c r="AT291">
        <f>_xlfn.RANK.AVG(Table2[[#This Row],[6M Return vs Nifty Z-Score]],Table2[6M Return vs Nifty Z-Score])</f>
        <v>541</v>
      </c>
      <c r="AU291">
        <f>_xlfn.RANK.AVG(Table2[[#This Row],[Sharpe Ratio Z-Score]],Table2[Sharpe Ratio Z-Score])</f>
        <v>165</v>
      </c>
      <c r="AV291">
        <f>(Table2[[#This Row],[Rank 1Y]]+Table2[[#This Row],[Rank 6M]]+Table2[[#This Row],[Rank Sharpe]])/3</f>
        <v>315.33333333333331</v>
      </c>
    </row>
    <row r="292" spans="1:48" x14ac:dyDescent="0.3">
      <c r="A292" t="s">
        <v>614</v>
      </c>
      <c r="B292" t="s">
        <v>615</v>
      </c>
      <c r="C292" t="s">
        <v>3073</v>
      </c>
      <c r="D292" t="s">
        <v>51</v>
      </c>
      <c r="E292">
        <v>30228.519110789999</v>
      </c>
      <c r="F292">
        <v>1947.55</v>
      </c>
      <c r="G292">
        <v>29.636726721863099</v>
      </c>
      <c r="H292">
        <f>(Table2[[#This Row],[1Y Return vs Nifty]]-AVERAGE(Table2[1Y Return vs Nifty]))/_xlfn.STDEV.P(Table2[1Y Return vs Nifty])</f>
        <v>-7.2813173551940252E-2</v>
      </c>
      <c r="I292">
        <v>10.0129820004094</v>
      </c>
      <c r="J292">
        <f>(Table2[[#This Row],[1M Return vs Nifty]]-AVERAGE(Table2[1M Return vs Nifty]))/_xlfn.STDEV.P(Table2[1M Return vs Nifty])</f>
        <v>1.0093234831671745</v>
      </c>
      <c r="K292">
        <v>-0.71611831031946205</v>
      </c>
      <c r="L292">
        <f>(Table2[[#This Row],[6M Return vs Nifty]]-AVERAGE(Table2[6M Return vs Nifty]))/_xlfn.STDEV.P(Table2[6M Return vs Nifty])</f>
        <v>-0.17648916559570463</v>
      </c>
      <c r="M292">
        <v>3.1569514438348598</v>
      </c>
      <c r="N292">
        <f>(Table2[[#This Row],[1W Return vs Nifty]]-AVERAGE(Table2[1W Return vs Nifty]))/_xlfn.STDEV.P(Table2[1W Return vs Nifty])</f>
        <v>0.69146159013113462</v>
      </c>
      <c r="O292">
        <v>1872.61</v>
      </c>
      <c r="P292">
        <v>1825.65231284472</v>
      </c>
      <c r="Q292">
        <v>1664.01371444084</v>
      </c>
      <c r="R292">
        <v>70.039117571680805</v>
      </c>
      <c r="S292" s="1">
        <f>(Table2[[#This Row],[Close Price]]-Table2[[#This Row],[20D EMA]])/Table2[[#This Row],[20D EMA]]</f>
        <v>4.0019010899226243E-2</v>
      </c>
      <c r="T292" s="1">
        <f>(Table2[[#This Row],[Close Price]]-Table2[[#This Row],[50D EMA]])/Table2[[#This Row],[50D EMA]]</f>
        <v>6.6769387740286526E-2</v>
      </c>
      <c r="U292" s="1">
        <f>(Table2[[#This Row],[Close Price]]-Table2[[#This Row],[200D EMA]])/Table2[[#This Row],[200D EMA]]</f>
        <v>0.17039299802552224</v>
      </c>
      <c r="V292">
        <v>0.85619376219795096</v>
      </c>
      <c r="W292">
        <v>1926.2</v>
      </c>
      <c r="X292">
        <v>1999</v>
      </c>
      <c r="Y292">
        <v>1825</v>
      </c>
      <c r="Z292">
        <v>2010</v>
      </c>
      <c r="AA292">
        <v>1825</v>
      </c>
      <c r="AB292">
        <v>2010</v>
      </c>
      <c r="AC292" s="1">
        <f>(Table2[[#This Row],[Close Price]]/Table2[[#This Row],[Day Low]])-1</f>
        <v>1.1083999584674542E-2</v>
      </c>
      <c r="AD292" s="1">
        <f>(Table2[[#This Row],[Day High]]/Table2[[#This Row],[Close Price]])-1</f>
        <v>2.6417806988267234E-2</v>
      </c>
      <c r="AE292" s="1">
        <f>(Table2[[#This Row],[Close Price]]/Table2[[#This Row],[Current Week Low]])-1</f>
        <v>6.7150684931506888E-2</v>
      </c>
      <c r="AF292" s="1">
        <f>(Table2[[#This Row],[Current Week High]]/Table2[[#This Row],[Close Price]])-1</f>
        <v>3.2065928987702552E-2</v>
      </c>
      <c r="AG292" s="1">
        <f>(Table2[[#This Row],[Close Price]]/Table2[[#This Row],[Current Month Low]])-1</f>
        <v>6.7150684931506888E-2</v>
      </c>
      <c r="AH292" s="1">
        <f>(Table2[[#This Row],[Current Month High]]/Table2[[#This Row],[Close Price]])-1</f>
        <v>3.2065928987702552E-2</v>
      </c>
      <c r="AI292">
        <v>3.2065928987702499</v>
      </c>
      <c r="AJ292">
        <v>56.4988549158262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-0.05</v>
      </c>
      <c r="AM292" t="s">
        <v>3113</v>
      </c>
      <c r="AN292">
        <v>6.7</v>
      </c>
      <c r="AO292" t="s">
        <v>3114</v>
      </c>
      <c r="AP292">
        <v>8.2948331016101995E-2</v>
      </c>
      <c r="AQ292">
        <f>(Table2[[#This Row],[Sharpe Ratio]]-AVERAGE(Table2[Sharpe Ratio]))/_xlfn.STDEV.P(Table2[Sharpe Ratio])</f>
        <v>0.26537690828928423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1.7168596424399483</v>
      </c>
      <c r="AS292">
        <f>_xlfn.RANK.AVG(Table2[[#This Row],[1Y Return vs Nifty Z-Score]],Table2[1Y Return vs Nifty Z-Score])</f>
        <v>309</v>
      </c>
      <c r="AT292">
        <f>_xlfn.RANK.AVG(Table2[[#This Row],[6M Return vs Nifty Z-Score]],Table2[6M Return vs Nifty Z-Score])</f>
        <v>376</v>
      </c>
      <c r="AU292">
        <f>_xlfn.RANK.AVG(Table2[[#This Row],[Sharpe Ratio Z-Score]],Table2[Sharpe Ratio Z-Score])</f>
        <v>262</v>
      </c>
      <c r="AV292">
        <f>(Table2[[#This Row],[Rank 1Y]]+Table2[[#This Row],[Rank 6M]]+Table2[[#This Row],[Rank Sharpe]])/3</f>
        <v>315.66666666666669</v>
      </c>
    </row>
    <row r="293" spans="1:48" x14ac:dyDescent="0.3">
      <c r="A293" t="s">
        <v>201</v>
      </c>
      <c r="B293" t="s">
        <v>202</v>
      </c>
      <c r="C293" t="s">
        <v>3069</v>
      </c>
      <c r="D293" t="s">
        <v>34</v>
      </c>
      <c r="E293">
        <v>125547.59939231499</v>
      </c>
      <c r="F293">
        <v>114.02</v>
      </c>
      <c r="G293">
        <v>60.2301821339436</v>
      </c>
      <c r="H293">
        <f>(Table2[[#This Row],[1Y Return vs Nifty]]-AVERAGE(Table2[1Y Return vs Nifty]))/_xlfn.STDEV.P(Table2[1Y Return vs Nifty])</f>
        <v>0.39283694570761352</v>
      </c>
      <c r="I293">
        <v>-4.1742343995892401</v>
      </c>
      <c r="J293">
        <f>(Table2[[#This Row],[1M Return vs Nifty]]-AVERAGE(Table2[1M Return vs Nifty]))/_xlfn.STDEV.P(Table2[1M Return vs Nifty])</f>
        <v>-0.36894589562563518</v>
      </c>
      <c r="K293">
        <v>-19.316706257252299</v>
      </c>
      <c r="L293">
        <f>(Table2[[#This Row],[6M Return vs Nifty]]-AVERAGE(Table2[6M Return vs Nifty]))/_xlfn.STDEV.P(Table2[6M Return vs Nifty])</f>
        <v>-0.83128970485276665</v>
      </c>
      <c r="M293">
        <v>-3.91599812282641</v>
      </c>
      <c r="N293">
        <f>(Table2[[#This Row],[1W Return vs Nifty]]-AVERAGE(Table2[1W Return vs Nifty]))/_xlfn.STDEV.P(Table2[1W Return vs Nifty])</f>
        <v>-0.75123580573629201</v>
      </c>
      <c r="O293">
        <v>119.12</v>
      </c>
      <c r="P293">
        <v>121.510536753083</v>
      </c>
      <c r="Q293">
        <v>110.540238063327</v>
      </c>
      <c r="R293">
        <v>34.876574453933699</v>
      </c>
      <c r="S293" s="1">
        <f>(Table2[[#This Row],[Close Price]]-Table2[[#This Row],[20D EMA]])/Table2[[#This Row],[20D EMA]]</f>
        <v>-4.2813969106783145E-2</v>
      </c>
      <c r="T293" s="1">
        <f>(Table2[[#This Row],[Close Price]]-Table2[[#This Row],[50D EMA]])/Table2[[#This Row],[50D EMA]]</f>
        <v>-6.164516224880353E-2</v>
      </c>
      <c r="U293" s="1">
        <f>(Table2[[#This Row],[Close Price]]-Table2[[#This Row],[200D EMA]])/Table2[[#This Row],[200D EMA]]</f>
        <v>3.1479595101645177E-2</v>
      </c>
      <c r="V293">
        <v>0.96586351428324402</v>
      </c>
      <c r="W293">
        <v>113.92</v>
      </c>
      <c r="X293">
        <v>115.75</v>
      </c>
      <c r="Y293">
        <v>113.2</v>
      </c>
      <c r="Z293">
        <v>117.97</v>
      </c>
      <c r="AA293">
        <v>113.2</v>
      </c>
      <c r="AB293">
        <v>125.7</v>
      </c>
      <c r="AC293" s="1">
        <f>(Table2[[#This Row],[Close Price]]/Table2[[#This Row],[Day Low]])-1</f>
        <v>8.7780898876399505E-4</v>
      </c>
      <c r="AD293" s="1">
        <f>(Table2[[#This Row],[Day High]]/Table2[[#This Row],[Close Price]])-1</f>
        <v>1.5172776705841162E-2</v>
      </c>
      <c r="AE293" s="1">
        <f>(Table2[[#This Row],[Close Price]]/Table2[[#This Row],[Current Week Low]])-1</f>
        <v>7.243816254416835E-3</v>
      </c>
      <c r="AF293" s="1">
        <f>(Table2[[#This Row],[Current Week High]]/Table2[[#This Row],[Close Price]])-1</f>
        <v>3.464304507981053E-2</v>
      </c>
      <c r="AG293" s="1">
        <f>(Table2[[#This Row],[Close Price]]/Table2[[#This Row],[Current Month Low]])-1</f>
        <v>7.243816254416835E-3</v>
      </c>
      <c r="AH293" s="1">
        <f>(Table2[[#This Row],[Current Month High]]/Table2[[#This Row],[Close Price]])-1</f>
        <v>0.10243816874232592</v>
      </c>
      <c r="AI293">
        <v>25.328889668479199</v>
      </c>
      <c r="AJ293">
        <v>89.087893864013196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-0.14000000000000001</v>
      </c>
      <c r="AM293" t="s">
        <v>3113</v>
      </c>
      <c r="AN293">
        <v>-3.17</v>
      </c>
      <c r="AO293" t="s">
        <v>3113</v>
      </c>
      <c r="AP293">
        <v>0.12968161865702801</v>
      </c>
      <c r="AQ293">
        <f>(Table2[[#This Row],[Sharpe Ratio]]-AVERAGE(Table2[Sharpe Ratio]))/_xlfn.STDEV.P(Table2[Sharpe Ratio])</f>
        <v>0.81028452017261887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191</v>
      </c>
      <c r="AT293">
        <f>_xlfn.RANK.AVG(Table2[[#This Row],[6M Return vs Nifty Z-Score]],Table2[6M Return vs Nifty Z-Score])</f>
        <v>602</v>
      </c>
      <c r="AU293">
        <f>_xlfn.RANK.AVG(Table2[[#This Row],[Sharpe Ratio Z-Score]],Table2[Sharpe Ratio Z-Score])</f>
        <v>155</v>
      </c>
      <c r="AV293">
        <f>(Table2[[#This Row],[Rank 1Y]]+Table2[[#This Row],[Rank 6M]]+Table2[[#This Row],[Rank Sharpe]])/3</f>
        <v>316</v>
      </c>
    </row>
    <row r="294" spans="1:48" x14ac:dyDescent="0.3">
      <c r="A294" t="s">
        <v>714</v>
      </c>
      <c r="B294" t="s">
        <v>715</v>
      </c>
      <c r="C294" t="s">
        <v>3079</v>
      </c>
      <c r="D294" t="s">
        <v>306</v>
      </c>
      <c r="E294">
        <v>23354.22537679</v>
      </c>
      <c r="F294">
        <v>373.45</v>
      </c>
      <c r="G294">
        <v>54.773669514561902</v>
      </c>
      <c r="H294">
        <f>(Table2[[#This Row],[1Y Return vs Nifty]]-AVERAGE(Table2[1Y Return vs Nifty]))/_xlfn.STDEV.P(Table2[1Y Return vs Nifty])</f>
        <v>0.30978566177343436</v>
      </c>
      <c r="I294">
        <v>-12.618183311200699</v>
      </c>
      <c r="J294">
        <f>(Table2[[#This Row],[1M Return vs Nifty]]-AVERAGE(Table2[1M Return vs Nifty]))/_xlfn.STDEV.P(Table2[1M Return vs Nifty])</f>
        <v>-1.1892644058138679</v>
      </c>
      <c r="K294">
        <v>-20.873749737928701</v>
      </c>
      <c r="L294">
        <f>(Table2[[#This Row],[6M Return vs Nifty]]-AVERAGE(Table2[6M Return vs Nifty]))/_xlfn.STDEV.P(Table2[6M Return vs Nifty])</f>
        <v>-0.88610264483629664</v>
      </c>
      <c r="M294">
        <v>-9.3816118693726107</v>
      </c>
      <c r="N294">
        <f>(Table2[[#This Row],[1W Return vs Nifty]]-AVERAGE(Table2[1W Return vs Nifty]))/_xlfn.STDEV.P(Table2[1W Return vs Nifty])</f>
        <v>-1.8660785802595059</v>
      </c>
      <c r="O294">
        <v>413.03</v>
      </c>
      <c r="P294">
        <v>424.305396381175</v>
      </c>
      <c r="Q294">
        <v>377.81242981200597</v>
      </c>
      <c r="R294">
        <v>19.0083718563072</v>
      </c>
      <c r="S294" s="1">
        <f>(Table2[[#This Row],[Close Price]]-Table2[[#This Row],[20D EMA]])/Table2[[#This Row],[20D EMA]]</f>
        <v>-9.5828390189574578E-2</v>
      </c>
      <c r="T294" s="1">
        <f>(Table2[[#This Row],[Close Price]]-Table2[[#This Row],[50D EMA]])/Table2[[#This Row],[50D EMA]]</f>
        <v>-0.1198556436352486</v>
      </c>
      <c r="U294" s="1">
        <f>(Table2[[#This Row],[Close Price]]-Table2[[#This Row],[200D EMA]])/Table2[[#This Row],[200D EMA]]</f>
        <v>-1.1546549207437848E-2</v>
      </c>
      <c r="V294">
        <v>1.7740114481901199</v>
      </c>
      <c r="W294">
        <v>374.75</v>
      </c>
      <c r="X294">
        <v>386.7</v>
      </c>
      <c r="Y294">
        <v>356.65</v>
      </c>
      <c r="Z294">
        <v>424</v>
      </c>
      <c r="AA294">
        <v>356.65</v>
      </c>
      <c r="AB294">
        <v>444.9</v>
      </c>
      <c r="AC294" s="1">
        <f>(Table2[[#This Row],[Close Price]]/Table2[[#This Row],[Day Low]])-1</f>
        <v>-3.4689793195463725E-3</v>
      </c>
      <c r="AD294" s="1">
        <f>(Table2[[#This Row],[Day High]]/Table2[[#This Row],[Close Price]])-1</f>
        <v>3.5479983933592196E-2</v>
      </c>
      <c r="AE294" s="1">
        <f>(Table2[[#This Row],[Close Price]]/Table2[[#This Row],[Current Week Low]])-1</f>
        <v>4.7105004906771386E-2</v>
      </c>
      <c r="AF294" s="1">
        <f>(Table2[[#This Row],[Current Week High]]/Table2[[#This Row],[Close Price]])-1</f>
        <v>0.13535948587494984</v>
      </c>
      <c r="AG294" s="1">
        <f>(Table2[[#This Row],[Close Price]]/Table2[[#This Row],[Current Month Low]])-1</f>
        <v>4.7105004906771386E-2</v>
      </c>
      <c r="AH294" s="1">
        <f>(Table2[[#This Row],[Current Month High]]/Table2[[#This Row],[Close Price]])-1</f>
        <v>0.19132413977774809</v>
      </c>
      <c r="AI294">
        <v>34.475833444905597</v>
      </c>
      <c r="AJ294">
        <v>82.126310655937502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-0.28000000000000003</v>
      </c>
      <c r="AM294" t="s">
        <v>3113</v>
      </c>
      <c r="AN294">
        <v>-7.7</v>
      </c>
      <c r="AO294" t="s">
        <v>3113</v>
      </c>
      <c r="AP294">
        <v>0.14306402057987899</v>
      </c>
      <c r="AQ294">
        <f>(Table2[[#This Row],[Sharpe Ratio]]-AVERAGE(Table2[Sharpe Ratio]))/_xlfn.STDEV.P(Table2[Sharpe Ratio])</f>
        <v>0.96632260439799778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214</v>
      </c>
      <c r="AT294">
        <f>_xlfn.RANK.AVG(Table2[[#This Row],[6M Return vs Nifty Z-Score]],Table2[6M Return vs Nifty Z-Score])</f>
        <v>617</v>
      </c>
      <c r="AU294">
        <f>_xlfn.RANK.AVG(Table2[[#This Row],[Sharpe Ratio Z-Score]],Table2[Sharpe Ratio Z-Score])</f>
        <v>120</v>
      </c>
      <c r="AV294">
        <f>(Table2[[#This Row],[Rank 1Y]]+Table2[[#This Row],[Rank 6M]]+Table2[[#This Row],[Rank Sharpe]])/3</f>
        <v>317</v>
      </c>
    </row>
    <row r="295" spans="1:48" x14ac:dyDescent="0.3">
      <c r="A295" t="s">
        <v>1400</v>
      </c>
      <c r="B295" t="s">
        <v>1401</v>
      </c>
      <c r="C295" t="s">
        <v>605</v>
      </c>
      <c r="D295" t="s">
        <v>605</v>
      </c>
      <c r="E295">
        <v>7471.4028828250002</v>
      </c>
      <c r="F295">
        <v>565.25</v>
      </c>
      <c r="G295">
        <v>52.587294873527803</v>
      </c>
      <c r="H295">
        <f>(Table2[[#This Row],[1Y Return vs Nifty]]-AVERAGE(Table2[1Y Return vs Nifty]))/_xlfn.STDEV.P(Table2[1Y Return vs Nifty])</f>
        <v>0.27650777280566585</v>
      </c>
      <c r="I295">
        <v>3.2650611861172001</v>
      </c>
      <c r="J295">
        <f>(Table2[[#This Row],[1M Return vs Nifty]]-AVERAGE(Table2[1M Return vs Nifty]))/_xlfn.STDEV.P(Table2[1M Return vs Nifty])</f>
        <v>0.3537718677806303</v>
      </c>
      <c r="K295">
        <v>-5.2240579499929698</v>
      </c>
      <c r="L295">
        <f>(Table2[[#This Row],[6M Return vs Nifty]]-AVERAGE(Table2[6M Return vs Nifty]))/_xlfn.STDEV.P(Table2[6M Return vs Nifty])</f>
        <v>-0.33518314427089158</v>
      </c>
      <c r="M295">
        <v>-0.60729253135183803</v>
      </c>
      <c r="N295">
        <f>(Table2[[#This Row],[1W Return vs Nifty]]-AVERAGE(Table2[1W Return vs Nifty]))/_xlfn.STDEV.P(Table2[1W Return vs Nifty])</f>
        <v>-7.6346087447853386E-2</v>
      </c>
      <c r="O295">
        <v>550.25</v>
      </c>
      <c r="P295">
        <v>526.35186486734904</v>
      </c>
      <c r="Q295">
        <v>496.15973056669202</v>
      </c>
      <c r="R295">
        <v>56.253699815826899</v>
      </c>
      <c r="S295" s="1">
        <f>(Table2[[#This Row],[Close Price]]-Table2[[#This Row],[20D EMA]])/Table2[[#This Row],[20D EMA]]</f>
        <v>2.7260336210813266E-2</v>
      </c>
      <c r="T295" s="1">
        <f>(Table2[[#This Row],[Close Price]]-Table2[[#This Row],[50D EMA]])/Table2[[#This Row],[50D EMA]]</f>
        <v>7.3901391310647407E-2</v>
      </c>
      <c r="U295" s="1">
        <f>(Table2[[#This Row],[Close Price]]-Table2[[#This Row],[200D EMA]])/Table2[[#This Row],[200D EMA]]</f>
        <v>0.13925005432100684</v>
      </c>
      <c r="V295">
        <v>2.4066975735361398</v>
      </c>
      <c r="W295">
        <v>563</v>
      </c>
      <c r="X295">
        <v>568.95000000000005</v>
      </c>
      <c r="Y295">
        <v>547.4</v>
      </c>
      <c r="Z295">
        <v>604.5</v>
      </c>
      <c r="AA295">
        <v>547.4</v>
      </c>
      <c r="AB295">
        <v>604.5</v>
      </c>
      <c r="AC295" s="1">
        <f>(Table2[[#This Row],[Close Price]]/Table2[[#This Row],[Day Low]])-1</f>
        <v>3.9964476021314699E-3</v>
      </c>
      <c r="AD295" s="1">
        <f>(Table2[[#This Row],[Day High]]/Table2[[#This Row],[Close Price]])-1</f>
        <v>6.5457762052190116E-3</v>
      </c>
      <c r="AE295" s="1">
        <f>(Table2[[#This Row],[Close Price]]/Table2[[#This Row],[Current Week Low]])-1</f>
        <v>3.2608695652174058E-2</v>
      </c>
      <c r="AF295" s="1">
        <f>(Table2[[#This Row],[Current Week High]]/Table2[[#This Row],[Close Price]])-1</f>
        <v>6.9438301636444155E-2</v>
      </c>
      <c r="AG295" s="1">
        <f>(Table2[[#This Row],[Close Price]]/Table2[[#This Row],[Current Month Low]])-1</f>
        <v>3.2608695652174058E-2</v>
      </c>
      <c r="AH295" s="1">
        <f>(Table2[[#This Row],[Current Month High]]/Table2[[#This Row],[Close Price]])-1</f>
        <v>6.9438301636444155E-2</v>
      </c>
      <c r="AI295">
        <v>17.823971693940699</v>
      </c>
      <c r="AJ295">
        <v>78.904890014242696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0.18</v>
      </c>
      <c r="AM295" t="s">
        <v>3114</v>
      </c>
      <c r="AN295">
        <v>11.32</v>
      </c>
      <c r="AO295" t="s">
        <v>3114</v>
      </c>
      <c r="AP295">
        <v>6.8267924732513002E-2</v>
      </c>
      <c r="AQ295">
        <f>(Table2[[#This Row],[Sharpe Ratio]]-AVERAGE(Table2[Sharpe Ratio]))/_xlfn.STDEV.P(Table2[Sharpe Ratio])</f>
        <v>9.4204163265838428E-2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0.31295457213338967</v>
      </c>
      <c r="AS295">
        <f>_xlfn.RANK.AVG(Table2[[#This Row],[1Y Return vs Nifty Z-Score]],Table2[1Y Return vs Nifty Z-Score])</f>
        <v>222</v>
      </c>
      <c r="AT295">
        <f>_xlfn.RANK.AVG(Table2[[#This Row],[6M Return vs Nifty Z-Score]],Table2[6M Return vs Nifty Z-Score])</f>
        <v>419</v>
      </c>
      <c r="AU295">
        <f>_xlfn.RANK.AVG(Table2[[#This Row],[Sharpe Ratio Z-Score]],Table2[Sharpe Ratio Z-Score])</f>
        <v>312</v>
      </c>
      <c r="AV295">
        <f>(Table2[[#This Row],[Rank 1Y]]+Table2[[#This Row],[Rank 6M]]+Table2[[#This Row],[Rank Sharpe]])/3</f>
        <v>317.66666666666669</v>
      </c>
    </row>
    <row r="296" spans="1:48" x14ac:dyDescent="0.3">
      <c r="A296" t="s">
        <v>796</v>
      </c>
      <c r="B296" t="s">
        <v>797</v>
      </c>
      <c r="C296" t="s">
        <v>3082</v>
      </c>
      <c r="D296" t="s">
        <v>138</v>
      </c>
      <c r="E296">
        <v>19699.598878199999</v>
      </c>
      <c r="F296">
        <v>1402</v>
      </c>
      <c r="G296">
        <v>182.51718408919501</v>
      </c>
      <c r="H296">
        <f>(Table2[[#This Row],[1Y Return vs Nifty]]-AVERAGE(Table2[1Y Return vs Nifty]))/_xlfn.STDEV.P(Table2[1Y Return vs Nifty])</f>
        <v>2.2541159767081758</v>
      </c>
      <c r="I296">
        <v>-6.5636256105930997</v>
      </c>
      <c r="J296">
        <f>(Table2[[#This Row],[1M Return vs Nifty]]-AVERAGE(Table2[1M Return vs Nifty]))/_xlfn.STDEV.P(Table2[1M Return vs Nifty])</f>
        <v>-0.60107210327857574</v>
      </c>
      <c r="K296">
        <v>-2.62896219437064</v>
      </c>
      <c r="L296">
        <f>(Table2[[#This Row],[6M Return vs Nifty]]-AVERAGE(Table2[6M Return vs Nifty]))/_xlfn.STDEV.P(Table2[6M Return vs Nifty])</f>
        <v>-0.24382742449186073</v>
      </c>
      <c r="M296">
        <v>-0.93028229968537302</v>
      </c>
      <c r="N296">
        <f>(Table2[[#This Row],[1W Return vs Nifty]]-AVERAGE(Table2[1W Return vs Nifty]))/_xlfn.STDEV.P(Table2[1W Return vs Nifty])</f>
        <v>-0.14222758331812224</v>
      </c>
      <c r="O296">
        <v>1448.96</v>
      </c>
      <c r="P296">
        <v>1415.7012116339999</v>
      </c>
      <c r="Q296">
        <v>1139.4909697800099</v>
      </c>
      <c r="R296">
        <v>35.478060231964101</v>
      </c>
      <c r="S296" s="1">
        <f>(Table2[[#This Row],[Close Price]]-Table2[[#This Row],[20D EMA]])/Table2[[#This Row],[20D EMA]]</f>
        <v>-3.240945229681981E-2</v>
      </c>
      <c r="T296" s="1">
        <f>(Table2[[#This Row],[Close Price]]-Table2[[#This Row],[50D EMA]])/Table2[[#This Row],[50D EMA]]</f>
        <v>-9.6780390674286645E-3</v>
      </c>
      <c r="U296" s="1">
        <f>(Table2[[#This Row],[Close Price]]-Table2[[#This Row],[200D EMA]])/Table2[[#This Row],[200D EMA]]</f>
        <v>0.23037394519297516</v>
      </c>
      <c r="V296">
        <v>0.82161981237864701</v>
      </c>
      <c r="W296">
        <v>1401.3</v>
      </c>
      <c r="X296">
        <v>1418</v>
      </c>
      <c r="Y296">
        <v>1371.25</v>
      </c>
      <c r="Z296">
        <v>1468</v>
      </c>
      <c r="AA296">
        <v>1371.25</v>
      </c>
      <c r="AB296">
        <v>1505.85</v>
      </c>
      <c r="AC296" s="1">
        <f>(Table2[[#This Row],[Close Price]]/Table2[[#This Row],[Day Low]])-1</f>
        <v>4.9953614500819477E-4</v>
      </c>
      <c r="AD296" s="1">
        <f>(Table2[[#This Row],[Day High]]/Table2[[#This Row],[Close Price]])-1</f>
        <v>1.1412268188302432E-2</v>
      </c>
      <c r="AE296" s="1">
        <f>(Table2[[#This Row],[Close Price]]/Table2[[#This Row],[Current Week Low]])-1</f>
        <v>2.2424794895168576E-2</v>
      </c>
      <c r="AF296" s="1">
        <f>(Table2[[#This Row],[Current Week High]]/Table2[[#This Row],[Close Price]])-1</f>
        <v>4.707560627674745E-2</v>
      </c>
      <c r="AG296" s="1">
        <f>(Table2[[#This Row],[Close Price]]/Table2[[#This Row],[Current Month Low]])-1</f>
        <v>2.2424794895168576E-2</v>
      </c>
      <c r="AH296" s="1">
        <f>(Table2[[#This Row],[Current Month High]]/Table2[[#This Row],[Close Price]])-1</f>
        <v>7.4072753209700304E-2</v>
      </c>
      <c r="AI296">
        <v>12.339514978601899</v>
      </c>
      <c r="AJ296">
        <v>215.765765765765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0.08</v>
      </c>
      <c r="AM296" t="s">
        <v>3114</v>
      </c>
      <c r="AN296">
        <v>-4.34</v>
      </c>
      <c r="AO296" t="s">
        <v>3113</v>
      </c>
      <c r="AQ296">
        <f>(Table2[[#This Row],[Sharpe Ratio]]-AVERAGE(Table2[Sharpe Ratio]))/_xlfn.STDEV.P(Table2[Sharpe Ratio])</f>
        <v>-0.70179615496659375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0.56519271065302334</v>
      </c>
      <c r="AS296">
        <f>_xlfn.RANK.AVG(Table2[[#This Row],[1Y Return vs Nifty Z-Score]],Table2[1Y Return vs Nifty Z-Score])</f>
        <v>22</v>
      </c>
      <c r="AT296">
        <f>_xlfn.RANK.AVG(Table2[[#This Row],[6M Return vs Nifty Z-Score]],Table2[6M Return vs Nifty Z-Score])</f>
        <v>391</v>
      </c>
      <c r="AU296">
        <f>_xlfn.RANK.AVG(Table2[[#This Row],[Sharpe Ratio Z-Score]],Table2[Sharpe Ratio Z-Score])</f>
        <v>545.5</v>
      </c>
      <c r="AV296">
        <f>(Table2[[#This Row],[Rank 1Y]]+Table2[[#This Row],[Rank 6M]]+Table2[[#This Row],[Rank Sharpe]])/3</f>
        <v>319.5</v>
      </c>
    </row>
    <row r="297" spans="1:48" x14ac:dyDescent="0.3">
      <c r="A297" t="s">
        <v>32</v>
      </c>
      <c r="B297" t="s">
        <v>33</v>
      </c>
      <c r="C297" t="s">
        <v>3069</v>
      </c>
      <c r="D297" t="s">
        <v>34</v>
      </c>
      <c r="E297">
        <v>721153.30772936996</v>
      </c>
      <c r="F297">
        <v>808.05</v>
      </c>
      <c r="G297">
        <v>17.767145366047099</v>
      </c>
      <c r="H297">
        <f>(Table2[[#This Row],[1Y Return vs Nifty]]-AVERAGE(Table2[1Y Return vs Nifty]))/_xlfn.STDEV.P(Table2[1Y Return vs Nifty])</f>
        <v>-0.25347507981422568</v>
      </c>
      <c r="I297">
        <v>-4.3421767617682301</v>
      </c>
      <c r="J297">
        <f>(Table2[[#This Row],[1M Return vs Nifty]]-AVERAGE(Table2[1M Return vs Nifty]))/_xlfn.STDEV.P(Table2[1M Return vs Nifty])</f>
        <v>-0.38526127481400474</v>
      </c>
      <c r="K297">
        <v>4.4635781952341098</v>
      </c>
      <c r="L297">
        <f>(Table2[[#This Row],[6M Return vs Nifty]]-AVERAGE(Table2[6M Return vs Nifty]))/_xlfn.STDEV.P(Table2[6M Return vs Nifty])</f>
        <v>5.852815996531634E-3</v>
      </c>
      <c r="M297">
        <v>-4.2460117429180704</v>
      </c>
      <c r="N297">
        <f>(Table2[[#This Row],[1W Return vs Nifty]]-AVERAGE(Table2[1W Return vs Nifty]))/_xlfn.STDEV.P(Table2[1W Return vs Nifty])</f>
        <v>-0.81854998432893888</v>
      </c>
      <c r="O297">
        <v>843.33</v>
      </c>
      <c r="P297">
        <v>839.52553785169698</v>
      </c>
      <c r="Q297">
        <v>752.40791813591704</v>
      </c>
      <c r="R297">
        <v>28.278123315361199</v>
      </c>
      <c r="S297" s="1">
        <f>(Table2[[#This Row],[Close Price]]-Table2[[#This Row],[20D EMA]])/Table2[[#This Row],[20D EMA]]</f>
        <v>-4.1834157447262738E-2</v>
      </c>
      <c r="T297" s="1">
        <f>(Table2[[#This Row],[Close Price]]-Table2[[#This Row],[50D EMA]])/Table2[[#This Row],[50D EMA]]</f>
        <v>-3.749205525330572E-2</v>
      </c>
      <c r="U297" s="1">
        <f>(Table2[[#This Row],[Close Price]]-Table2[[#This Row],[200D EMA]])/Table2[[#This Row],[200D EMA]]</f>
        <v>7.3952015287047493E-2</v>
      </c>
      <c r="V297">
        <v>0.77560236327365795</v>
      </c>
      <c r="W297">
        <v>811.55</v>
      </c>
      <c r="X297">
        <v>817</v>
      </c>
      <c r="Y297">
        <v>795.65</v>
      </c>
      <c r="Z297">
        <v>831.35</v>
      </c>
      <c r="AA297">
        <v>795.65</v>
      </c>
      <c r="AB297">
        <v>881.4</v>
      </c>
      <c r="AC297" s="1">
        <f>(Table2[[#This Row],[Close Price]]/Table2[[#This Row],[Day Low]])-1</f>
        <v>-4.3127348900252604E-3</v>
      </c>
      <c r="AD297" s="1">
        <f>(Table2[[#This Row],[Day High]]/Table2[[#This Row],[Close Price]])-1</f>
        <v>1.1076047274302336E-2</v>
      </c>
      <c r="AE297" s="1">
        <f>(Table2[[#This Row],[Close Price]]/Table2[[#This Row],[Current Week Low]])-1</f>
        <v>1.5584742034814303E-2</v>
      </c>
      <c r="AF297" s="1">
        <f>(Table2[[#This Row],[Current Week High]]/Table2[[#This Row],[Close Price]])-1</f>
        <v>2.8834849328630785E-2</v>
      </c>
      <c r="AG297" s="1">
        <f>(Table2[[#This Row],[Close Price]]/Table2[[#This Row],[Current Month Low]])-1</f>
        <v>1.5584742034814303E-2</v>
      </c>
      <c r="AH297" s="1">
        <f>(Table2[[#This Row],[Current Month High]]/Table2[[#This Row],[Close Price]])-1</f>
        <v>9.0774085762019618E-2</v>
      </c>
      <c r="AI297">
        <v>12.86430295155</v>
      </c>
      <c r="AJ297">
        <v>48.757363770250301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-7.0000000000000007E-2</v>
      </c>
      <c r="AM297" t="s">
        <v>3113</v>
      </c>
      <c r="AN297">
        <v>-6.46</v>
      </c>
      <c r="AO297" t="s">
        <v>3113</v>
      </c>
      <c r="AP297">
        <v>7.9158218723845999E-2</v>
      </c>
      <c r="AQ297">
        <f>(Table2[[#This Row],[Sharpe Ratio]]-AVERAGE(Table2[Sharpe Ratio]))/_xlfn.STDEV.P(Table2[Sharpe Ratio])</f>
        <v>0.2211844034988816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-1.2302491194617562</v>
      </c>
      <c r="AS297">
        <f>_xlfn.RANK.AVG(Table2[[#This Row],[1Y Return vs Nifty Z-Score]],Table2[1Y Return vs Nifty Z-Score])</f>
        <v>365</v>
      </c>
      <c r="AT297">
        <f>_xlfn.RANK.AVG(Table2[[#This Row],[6M Return vs Nifty Z-Score]],Table2[6M Return vs Nifty Z-Score])</f>
        <v>318</v>
      </c>
      <c r="AU297">
        <f>_xlfn.RANK.AVG(Table2[[#This Row],[Sharpe Ratio Z-Score]],Table2[Sharpe Ratio Z-Score])</f>
        <v>276</v>
      </c>
      <c r="AV297">
        <f>(Table2[[#This Row],[Rank 1Y]]+Table2[[#This Row],[Rank 6M]]+Table2[[#This Row],[Rank Sharpe]])/3</f>
        <v>319.66666666666669</v>
      </c>
    </row>
    <row r="298" spans="1:48" x14ac:dyDescent="0.3">
      <c r="A298" t="s">
        <v>149</v>
      </c>
      <c r="B298" t="s">
        <v>150</v>
      </c>
      <c r="C298" t="s">
        <v>3078</v>
      </c>
      <c r="D298" t="s">
        <v>78</v>
      </c>
      <c r="E298">
        <v>169529.399245045</v>
      </c>
      <c r="F298">
        <v>2544.65</v>
      </c>
      <c r="G298">
        <v>15.281914072649</v>
      </c>
      <c r="H298">
        <f>(Table2[[#This Row],[1Y Return vs Nifty]]-AVERAGE(Table2[1Y Return vs Nifty]))/_xlfn.STDEV.P(Table2[1Y Return vs Nifty])</f>
        <v>-0.29130174020844302</v>
      </c>
      <c r="I298">
        <v>-3.1131453189891198</v>
      </c>
      <c r="J298">
        <f>(Table2[[#This Row],[1M Return vs Nifty]]-AVERAGE(Table2[1M Return vs Nifty]))/_xlfn.STDEV.P(Table2[1M Return vs Nifty])</f>
        <v>-0.26586248964032144</v>
      </c>
      <c r="K298">
        <v>12.642422937496599</v>
      </c>
      <c r="L298">
        <f>(Table2[[#This Row],[6M Return vs Nifty]]-AVERAGE(Table2[6M Return vs Nifty]))/_xlfn.STDEV.P(Table2[6M Return vs Nifty])</f>
        <v>0.29377446465690998</v>
      </c>
      <c r="M298">
        <v>-1.2291688208179901</v>
      </c>
      <c r="N298">
        <f>(Table2[[#This Row],[1W Return vs Nifty]]-AVERAGE(Table2[1W Return vs Nifty]))/_xlfn.STDEV.P(Table2[1W Return vs Nifty])</f>
        <v>-0.20319264487184785</v>
      </c>
      <c r="O298">
        <v>2706.34</v>
      </c>
      <c r="P298">
        <v>2636.0915959914601</v>
      </c>
      <c r="Q298">
        <v>2320.5127975661699</v>
      </c>
      <c r="R298">
        <v>20.3561032023641</v>
      </c>
      <c r="S298" s="1">
        <f>(Table2[[#This Row],[Close Price]]-Table2[[#This Row],[20D EMA]])/Table2[[#This Row],[20D EMA]]</f>
        <v>-5.9744895319878526E-2</v>
      </c>
      <c r="T298" s="1">
        <f>(Table2[[#This Row],[Close Price]]-Table2[[#This Row],[50D EMA]])/Table2[[#This Row],[50D EMA]]</f>
        <v>-3.4688322716293123E-2</v>
      </c>
      <c r="U298" s="1">
        <f>(Table2[[#This Row],[Close Price]]-Table2[[#This Row],[200D EMA]])/Table2[[#This Row],[200D EMA]]</f>
        <v>9.6589513606179067E-2</v>
      </c>
      <c r="V298">
        <v>0.71103195106355599</v>
      </c>
      <c r="W298">
        <v>0</v>
      </c>
      <c r="X298">
        <v>0</v>
      </c>
      <c r="Y298">
        <v>2531.1</v>
      </c>
      <c r="Z298">
        <v>2679.4</v>
      </c>
      <c r="AA298">
        <v>2531.1</v>
      </c>
      <c r="AB298">
        <v>2788.65</v>
      </c>
      <c r="AC298" s="1" t="e">
        <f>(Table2[[#This Row],[Close Price]]/Table2[[#This Row],[Day Low]])-1</f>
        <v>#DIV/0!</v>
      </c>
      <c r="AD298" s="1">
        <f>(Table2[[#This Row],[Day High]]/Table2[[#This Row],[Close Price]])-1</f>
        <v>-1</v>
      </c>
      <c r="AE298" s="1">
        <f>(Table2[[#This Row],[Close Price]]/Table2[[#This Row],[Current Week Low]])-1</f>
        <v>5.3534036584885758E-3</v>
      </c>
      <c r="AF298" s="1">
        <f>(Table2[[#This Row],[Current Week High]]/Table2[[#This Row],[Close Price]])-1</f>
        <v>5.2954237321439113E-2</v>
      </c>
      <c r="AG298" s="1">
        <f>(Table2[[#This Row],[Close Price]]/Table2[[#This Row],[Current Month Low]])-1</f>
        <v>5.3534036584885758E-3</v>
      </c>
      <c r="AH298" s="1">
        <f>(Table2[[#This Row],[Current Month High]]/Table2[[#This Row],[Close Price]])-1</f>
        <v>9.5887450140490937E-2</v>
      </c>
      <c r="AI298">
        <v>13.0902088695891</v>
      </c>
      <c r="AJ298">
        <v>45.318282503912002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-0.01</v>
      </c>
      <c r="AM298" t="s">
        <v>3113</v>
      </c>
      <c r="AN298">
        <v>-9.86</v>
      </c>
      <c r="AO298" t="s">
        <v>3113</v>
      </c>
      <c r="AP298">
        <v>5.9906091567759001E-2</v>
      </c>
      <c r="AQ298">
        <f>(Table2[[#This Row],[Sharpe Ratio]]-AVERAGE(Table2[Sharpe Ratio]))/_xlfn.STDEV.P(Table2[Sharpe Ratio])</f>
        <v>-3.2943601802788787E-3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-0.46987677024398117</v>
      </c>
      <c r="AS298">
        <f>_xlfn.RANK.AVG(Table2[[#This Row],[1Y Return vs Nifty Z-Score]],Table2[1Y Return vs Nifty Z-Score])</f>
        <v>379</v>
      </c>
      <c r="AT298">
        <f>_xlfn.RANK.AVG(Table2[[#This Row],[6M Return vs Nifty Z-Score]],Table2[6M Return vs Nifty Z-Score])</f>
        <v>237</v>
      </c>
      <c r="AU298">
        <f>_xlfn.RANK.AVG(Table2[[#This Row],[Sharpe Ratio Z-Score]],Table2[Sharpe Ratio Z-Score])</f>
        <v>344</v>
      </c>
      <c r="AV298">
        <f>(Table2[[#This Row],[Rank 1Y]]+Table2[[#This Row],[Rank 6M]]+Table2[[#This Row],[Rank Sharpe]])/3</f>
        <v>320</v>
      </c>
    </row>
    <row r="299" spans="1:48" x14ac:dyDescent="0.3">
      <c r="A299" t="s">
        <v>942</v>
      </c>
      <c r="B299" t="s">
        <v>943</v>
      </c>
      <c r="C299" t="s">
        <v>3071</v>
      </c>
      <c r="D299" t="s">
        <v>944</v>
      </c>
      <c r="E299">
        <v>15335.673778320001</v>
      </c>
      <c r="F299">
        <v>797.65</v>
      </c>
      <c r="G299">
        <v>41.166934957173297</v>
      </c>
      <c r="H299">
        <f>(Table2[[#This Row],[1Y Return vs Nifty]]-AVERAGE(Table2[1Y Return vs Nifty]))/_xlfn.STDEV.P(Table2[1Y Return vs Nifty])</f>
        <v>0.10268327716083532</v>
      </c>
      <c r="I299">
        <v>2.41829863239693</v>
      </c>
      <c r="J299">
        <f>(Table2[[#This Row],[1M Return vs Nifty]]-AVERAGE(Table2[1M Return vs Nifty]))/_xlfn.STDEV.P(Table2[1M Return vs Nifty])</f>
        <v>0.27151000146405241</v>
      </c>
      <c r="K299">
        <v>38.144667071469399</v>
      </c>
      <c r="L299">
        <f>(Table2[[#This Row],[6M Return vs Nifty]]-AVERAGE(Table2[6M Return vs Nifty]))/_xlfn.STDEV.P(Table2[6M Return vs Nifty])</f>
        <v>1.1915355063418431</v>
      </c>
      <c r="M299">
        <v>-1.4454227153610799</v>
      </c>
      <c r="N299">
        <f>(Table2[[#This Row],[1W Return vs Nifty]]-AVERAGE(Table2[1W Return vs Nifty]))/_xlfn.STDEV.P(Table2[1W Return vs Nifty])</f>
        <v>-0.24730280394523946</v>
      </c>
      <c r="O299">
        <v>808.08</v>
      </c>
      <c r="P299">
        <v>742.09171725235899</v>
      </c>
      <c r="Q299">
        <v>602.72585670767398</v>
      </c>
      <c r="R299">
        <v>40.9857204848919</v>
      </c>
      <c r="S299" s="1">
        <f>(Table2[[#This Row],[Close Price]]-Table2[[#This Row],[20D EMA]])/Table2[[#This Row],[20D EMA]]</f>
        <v>-1.2907137907137985E-2</v>
      </c>
      <c r="T299" s="1">
        <f>(Table2[[#This Row],[Close Price]]-Table2[[#This Row],[50D EMA]])/Table2[[#This Row],[50D EMA]]</f>
        <v>7.4867137654290233E-2</v>
      </c>
      <c r="U299" s="1">
        <f>(Table2[[#This Row],[Close Price]]-Table2[[#This Row],[200D EMA]])/Table2[[#This Row],[200D EMA]]</f>
        <v>0.32340431578143741</v>
      </c>
      <c r="V299">
        <v>0.59420396743535997</v>
      </c>
      <c r="W299">
        <v>798.05</v>
      </c>
      <c r="X299">
        <v>808.45</v>
      </c>
      <c r="Y299">
        <v>777.25</v>
      </c>
      <c r="Z299">
        <v>827.55</v>
      </c>
      <c r="AA299">
        <v>777.25</v>
      </c>
      <c r="AB299">
        <v>854.5</v>
      </c>
      <c r="AC299" s="1">
        <f>(Table2[[#This Row],[Close Price]]/Table2[[#This Row],[Day Low]])-1</f>
        <v>-5.012217279618536E-4</v>
      </c>
      <c r="AD299" s="1">
        <f>(Table2[[#This Row],[Day High]]/Table2[[#This Row],[Close Price]])-1</f>
        <v>1.3539773083432571E-2</v>
      </c>
      <c r="AE299" s="1">
        <f>(Table2[[#This Row],[Close Price]]/Table2[[#This Row],[Current Week Low]])-1</f>
        <v>2.6246381473142399E-2</v>
      </c>
      <c r="AF299" s="1">
        <f>(Table2[[#This Row],[Current Week High]]/Table2[[#This Row],[Close Price]])-1</f>
        <v>3.7485112518021557E-2</v>
      </c>
      <c r="AG299" s="1">
        <f>(Table2[[#This Row],[Close Price]]/Table2[[#This Row],[Current Month Low]])-1</f>
        <v>2.6246381473142399E-2</v>
      </c>
      <c r="AH299" s="1">
        <f>(Table2[[#This Row],[Current Month High]]/Table2[[#This Row],[Close Price]])-1</f>
        <v>7.12718610919576E-2</v>
      </c>
      <c r="AI299">
        <v>9.9103616874569092</v>
      </c>
      <c r="AJ299">
        <v>78.705052089167594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0.28000000000000003</v>
      </c>
      <c r="AM299" t="s">
        <v>3114</v>
      </c>
      <c r="AN299">
        <v>-3.88</v>
      </c>
      <c r="AO299" t="s">
        <v>3113</v>
      </c>
      <c r="AP299">
        <v>-1.915843100474E-2</v>
      </c>
      <c r="AQ299">
        <f>(Table2[[#This Row],[Sharpe Ratio]]-AVERAGE(Table2[Sharpe Ratio]))/_xlfn.STDEV.P(Table2[Sharpe Ratio])</f>
        <v>-0.92518242657745731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0.39324355444403419</v>
      </c>
      <c r="AS299">
        <f>_xlfn.RANK.AVG(Table2[[#This Row],[1Y Return vs Nifty Z-Score]],Table2[1Y Return vs Nifty Z-Score])</f>
        <v>273</v>
      </c>
      <c r="AT299">
        <f>_xlfn.RANK.AVG(Table2[[#This Row],[6M Return vs Nifty Z-Score]],Table2[6M Return vs Nifty Z-Score])</f>
        <v>86</v>
      </c>
      <c r="AU299">
        <f>_xlfn.RANK.AVG(Table2[[#This Row],[Sharpe Ratio Z-Score]],Table2[Sharpe Ratio Z-Score])</f>
        <v>602</v>
      </c>
      <c r="AV299">
        <f>(Table2[[#This Row],[Rank 1Y]]+Table2[[#This Row],[Rank 6M]]+Table2[[#This Row],[Rank Sharpe]])/3</f>
        <v>320.33333333333331</v>
      </c>
    </row>
    <row r="300" spans="1:48" x14ac:dyDescent="0.3">
      <c r="A300" t="s">
        <v>1911</v>
      </c>
      <c r="B300" t="s">
        <v>1912</v>
      </c>
      <c r="C300" t="s">
        <v>3080</v>
      </c>
      <c r="D300" t="s">
        <v>509</v>
      </c>
      <c r="E300">
        <v>3488.6414064000001</v>
      </c>
      <c r="F300">
        <v>4038</v>
      </c>
      <c r="G300">
        <v>4.6713883407460699</v>
      </c>
      <c r="H300">
        <f>(Table2[[#This Row],[1Y Return vs Nifty]]-AVERAGE(Table2[1Y Return vs Nifty]))/_xlfn.STDEV.P(Table2[1Y Return vs Nifty])</f>
        <v>-0.45280009029400353</v>
      </c>
      <c r="I300">
        <v>-1.57803566378516</v>
      </c>
      <c r="J300">
        <f>(Table2[[#This Row],[1M Return vs Nifty]]-AVERAGE(Table2[1M Return vs Nifty]))/_xlfn.STDEV.P(Table2[1M Return vs Nifty])</f>
        <v>-0.11672860944822053</v>
      </c>
      <c r="K300">
        <v>16.7849385221527</v>
      </c>
      <c r="L300">
        <f>(Table2[[#This Row],[6M Return vs Nifty]]-AVERAGE(Table2[6M Return vs Nifty]))/_xlfn.STDEV.P(Table2[6M Return vs Nifty])</f>
        <v>0.43960434091955164</v>
      </c>
      <c r="M300">
        <v>-2.71454787929913</v>
      </c>
      <c r="N300">
        <f>(Table2[[#This Row],[1W Return vs Nifty]]-AVERAGE(Table2[1W Return vs Nifty]))/_xlfn.STDEV.P(Table2[1W Return vs Nifty])</f>
        <v>-0.50617126494397069</v>
      </c>
      <c r="O300">
        <v>4115.47</v>
      </c>
      <c r="P300">
        <v>3977.4902875112198</v>
      </c>
      <c r="Q300">
        <v>3583.0707690107502</v>
      </c>
      <c r="R300">
        <v>39.992910458244303</v>
      </c>
      <c r="S300" s="1">
        <f>(Table2[[#This Row],[Close Price]]-Table2[[#This Row],[20D EMA]])/Table2[[#This Row],[20D EMA]]</f>
        <v>-1.8824095425309929E-2</v>
      </c>
      <c r="T300" s="1">
        <f>(Table2[[#This Row],[Close Price]]-Table2[[#This Row],[50D EMA]])/Table2[[#This Row],[50D EMA]]</f>
        <v>1.521303840232433E-2</v>
      </c>
      <c r="U300" s="1">
        <f>(Table2[[#This Row],[Close Price]]-Table2[[#This Row],[200D EMA]])/Table2[[#This Row],[200D EMA]]</f>
        <v>0.1269662979932856</v>
      </c>
      <c r="V300">
        <v>0.52176948624822905</v>
      </c>
      <c r="W300">
        <v>4010.05</v>
      </c>
      <c r="X300">
        <v>4078</v>
      </c>
      <c r="Y300">
        <v>3905</v>
      </c>
      <c r="Z300">
        <v>4176.5</v>
      </c>
      <c r="AA300">
        <v>3905</v>
      </c>
      <c r="AB300">
        <v>4339.95</v>
      </c>
      <c r="AC300" s="1">
        <f>(Table2[[#This Row],[Close Price]]/Table2[[#This Row],[Day Low]])-1</f>
        <v>6.9699879053877201E-3</v>
      </c>
      <c r="AD300" s="1">
        <f>(Table2[[#This Row],[Day High]]/Table2[[#This Row],[Close Price]])-1</f>
        <v>9.9058940069340906E-3</v>
      </c>
      <c r="AE300" s="1">
        <f>(Table2[[#This Row],[Close Price]]/Table2[[#This Row],[Current Week Low]])-1</f>
        <v>3.4058898847631136E-2</v>
      </c>
      <c r="AF300" s="1">
        <f>(Table2[[#This Row],[Current Week High]]/Table2[[#This Row],[Close Price]])-1</f>
        <v>3.4299157999009511E-2</v>
      </c>
      <c r="AG300" s="1">
        <f>(Table2[[#This Row],[Close Price]]/Table2[[#This Row],[Current Month Low]])-1</f>
        <v>3.4058898847631136E-2</v>
      </c>
      <c r="AH300" s="1">
        <f>(Table2[[#This Row],[Current Month High]]/Table2[[#This Row],[Close Price]])-1</f>
        <v>7.4777117384843939E-2</v>
      </c>
      <c r="AI300">
        <v>8.7667161961366897</v>
      </c>
      <c r="AJ300">
        <v>35.731092436974699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0.12</v>
      </c>
      <c r="AM300" t="s">
        <v>3114</v>
      </c>
      <c r="AN300">
        <v>-2.2200000000000002</v>
      </c>
      <c r="AO300" t="s">
        <v>3113</v>
      </c>
      <c r="AP300">
        <v>6.8828403825311996E-2</v>
      </c>
      <c r="AQ300">
        <f>(Table2[[#This Row],[Sharpe Ratio]]-AVERAGE(Table2[Sharpe Ratio]))/_xlfn.STDEV.P(Table2[Sharpe Ratio])</f>
        <v>0.10073931924104483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-0.53535630452559824</v>
      </c>
      <c r="AS300">
        <f>_xlfn.RANK.AVG(Table2[[#This Row],[1Y Return vs Nifty Z-Score]],Table2[1Y Return vs Nifty Z-Score])</f>
        <v>452</v>
      </c>
      <c r="AT300">
        <f>_xlfn.RANK.AVG(Table2[[#This Row],[6M Return vs Nifty Z-Score]],Table2[6M Return vs Nifty Z-Score])</f>
        <v>199</v>
      </c>
      <c r="AU300">
        <f>_xlfn.RANK.AVG(Table2[[#This Row],[Sharpe Ratio Z-Score]],Table2[Sharpe Ratio Z-Score])</f>
        <v>311</v>
      </c>
      <c r="AV300">
        <f>(Table2[[#This Row],[Rank 1Y]]+Table2[[#This Row],[Rank 6M]]+Table2[[#This Row],[Rank Sharpe]])/3</f>
        <v>320.66666666666669</v>
      </c>
    </row>
    <row r="301" spans="1:48" x14ac:dyDescent="0.3">
      <c r="A301" t="s">
        <v>1335</v>
      </c>
      <c r="B301" t="s">
        <v>1336</v>
      </c>
      <c r="C301" t="s">
        <v>3086</v>
      </c>
      <c r="D301" t="s">
        <v>699</v>
      </c>
      <c r="E301">
        <v>8084.7268673999997</v>
      </c>
      <c r="F301">
        <v>477.25</v>
      </c>
      <c r="G301">
        <v>20.196805140133598</v>
      </c>
      <c r="H301">
        <f>(Table2[[#This Row],[1Y Return vs Nifty]]-AVERAGE(Table2[1Y Return vs Nifty]))/_xlfn.STDEV.P(Table2[1Y Return vs Nifty])</f>
        <v>-0.21649425014577403</v>
      </c>
      <c r="I301">
        <v>-15.931351769219599</v>
      </c>
      <c r="J301">
        <f>(Table2[[#This Row],[1M Return vs Nifty]]-AVERAGE(Table2[1M Return vs Nifty]))/_xlfn.STDEV.P(Table2[1M Return vs Nifty])</f>
        <v>-1.511134355754864</v>
      </c>
      <c r="K301">
        <v>10.872115610656801</v>
      </c>
      <c r="L301">
        <f>(Table2[[#This Row],[6M Return vs Nifty]]-AVERAGE(Table2[6M Return vs Nifty]))/_xlfn.STDEV.P(Table2[6M Return vs Nifty])</f>
        <v>0.23145395115633674</v>
      </c>
      <c r="M301">
        <v>-1.9563656823070501</v>
      </c>
      <c r="N301">
        <f>(Table2[[#This Row],[1W Return vs Nifty]]-AVERAGE(Table2[1W Return vs Nifty]))/_xlfn.STDEV.P(Table2[1W Return vs Nifty])</f>
        <v>-0.35152185441383871</v>
      </c>
      <c r="O301">
        <v>510.98</v>
      </c>
      <c r="P301">
        <v>496.69481145803701</v>
      </c>
      <c r="Q301">
        <v>425.89580992831401</v>
      </c>
      <c r="R301">
        <v>34.281522769992101</v>
      </c>
      <c r="S301" s="1">
        <f>(Table2[[#This Row],[Close Price]]-Table2[[#This Row],[20D EMA]])/Table2[[#This Row],[20D EMA]]</f>
        <v>-6.6010411366394017E-2</v>
      </c>
      <c r="T301" s="1">
        <f>(Table2[[#This Row],[Close Price]]-Table2[[#This Row],[50D EMA]])/Table2[[#This Row],[50D EMA]]</f>
        <v>-3.9148408659549272E-2</v>
      </c>
      <c r="U301" s="1">
        <f>(Table2[[#This Row],[Close Price]]-Table2[[#This Row],[200D EMA]])/Table2[[#This Row],[200D EMA]]</f>
        <v>0.12057923293570283</v>
      </c>
      <c r="V301">
        <v>0.38881996615194497</v>
      </c>
      <c r="W301">
        <v>475.1</v>
      </c>
      <c r="X301">
        <v>482.65</v>
      </c>
      <c r="Y301">
        <v>454.05</v>
      </c>
      <c r="Z301">
        <v>494.85</v>
      </c>
      <c r="AA301">
        <v>454.05</v>
      </c>
      <c r="AB301">
        <v>509.45</v>
      </c>
      <c r="AC301" s="1">
        <f>(Table2[[#This Row],[Close Price]]/Table2[[#This Row],[Day Low]])-1</f>
        <v>4.5253630814565682E-3</v>
      </c>
      <c r="AD301" s="1">
        <f>(Table2[[#This Row],[Day High]]/Table2[[#This Row],[Close Price]])-1</f>
        <v>1.131482451545307E-2</v>
      </c>
      <c r="AE301" s="1">
        <f>(Table2[[#This Row],[Close Price]]/Table2[[#This Row],[Current Week Low]])-1</f>
        <v>5.1095694306794393E-2</v>
      </c>
      <c r="AF301" s="1">
        <f>(Table2[[#This Row],[Current Week High]]/Table2[[#This Row],[Close Price]])-1</f>
        <v>3.6877946568884212E-2</v>
      </c>
      <c r="AG301" s="1">
        <f>(Table2[[#This Row],[Close Price]]/Table2[[#This Row],[Current Month Low]])-1</f>
        <v>5.1095694306794393E-2</v>
      </c>
      <c r="AH301" s="1">
        <f>(Table2[[#This Row],[Current Month High]]/Table2[[#This Row],[Close Price]])-1</f>
        <v>6.7469879518072373E-2</v>
      </c>
      <c r="AI301">
        <v>33.8397066526977</v>
      </c>
      <c r="AJ301">
        <v>49.561266060795901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0.18</v>
      </c>
      <c r="AM301" t="s">
        <v>3114</v>
      </c>
      <c r="AN301">
        <v>-13.97</v>
      </c>
      <c r="AO301" t="s">
        <v>3113</v>
      </c>
      <c r="AP301">
        <v>5.692948804431E-2</v>
      </c>
      <c r="AQ301">
        <f>(Table2[[#This Row],[Sharpe Ratio]]-AVERAGE(Table2[Sharpe Ratio]))/_xlfn.STDEV.P(Table2[Sharpe Ratio])</f>
        <v>-3.8001396628228108E-2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-1.8856979057863683</v>
      </c>
      <c r="AS301">
        <f>_xlfn.RANK.AVG(Table2[[#This Row],[1Y Return vs Nifty Z-Score]],Table2[1Y Return vs Nifty Z-Score])</f>
        <v>353</v>
      </c>
      <c r="AT301">
        <f>_xlfn.RANK.AVG(Table2[[#This Row],[6M Return vs Nifty Z-Score]],Table2[6M Return vs Nifty Z-Score])</f>
        <v>255</v>
      </c>
      <c r="AU301">
        <f>_xlfn.RANK.AVG(Table2[[#This Row],[Sharpe Ratio Z-Score]],Table2[Sharpe Ratio Z-Score])</f>
        <v>355</v>
      </c>
      <c r="AV301">
        <f>(Table2[[#This Row],[Rank 1Y]]+Table2[[#This Row],[Rank 6M]]+Table2[[#This Row],[Rank Sharpe]])/3</f>
        <v>321</v>
      </c>
    </row>
    <row r="302" spans="1:48" x14ac:dyDescent="0.3">
      <c r="A302" t="s">
        <v>280</v>
      </c>
      <c r="B302" t="s">
        <v>281</v>
      </c>
      <c r="C302" t="s">
        <v>3069</v>
      </c>
      <c r="D302" t="s">
        <v>34</v>
      </c>
      <c r="E302">
        <v>97192.028250899995</v>
      </c>
      <c r="F302">
        <v>107.15</v>
      </c>
      <c r="G302">
        <v>34.925791197837903</v>
      </c>
      <c r="H302">
        <f>(Table2[[#This Row],[1Y Return vs Nifty]]-AVERAGE(Table2[1Y Return vs Nifty]))/_xlfn.STDEV.P(Table2[1Y Return vs Nifty])</f>
        <v>7.6894526089681678E-3</v>
      </c>
      <c r="I302">
        <v>-6.8525259456271099</v>
      </c>
      <c r="J302">
        <f>(Table2[[#This Row],[1M Return vs Nifty]]-AVERAGE(Table2[1M Return vs Nifty]))/_xlfn.STDEV.P(Table2[1M Return vs Nifty])</f>
        <v>-0.62913839014372841</v>
      </c>
      <c r="K302">
        <v>-16.9313288199318</v>
      </c>
      <c r="L302">
        <f>(Table2[[#This Row],[6M Return vs Nifty]]-AVERAGE(Table2[6M Return vs Nifty]))/_xlfn.STDEV.P(Table2[6M Return vs Nifty])</f>
        <v>-0.74731674460305308</v>
      </c>
      <c r="M302">
        <v>-2.5025879631875698</v>
      </c>
      <c r="N302">
        <f>(Table2[[#This Row],[1W Return vs Nifty]]-AVERAGE(Table2[1W Return vs Nifty]))/_xlfn.STDEV.P(Table2[1W Return vs Nifty])</f>
        <v>-0.46293696557277159</v>
      </c>
      <c r="O302">
        <v>111.87</v>
      </c>
      <c r="P302">
        <v>114.368166684036</v>
      </c>
      <c r="Q302">
        <v>104.616864599838</v>
      </c>
      <c r="R302">
        <v>35.031060150661503</v>
      </c>
      <c r="S302" s="1">
        <f>(Table2[[#This Row],[Close Price]]-Table2[[#This Row],[20D EMA]])/Table2[[#This Row],[20D EMA]]</f>
        <v>-4.219182980244926E-2</v>
      </c>
      <c r="T302" s="1">
        <f>(Table2[[#This Row],[Close Price]]-Table2[[#This Row],[50D EMA]])/Table2[[#This Row],[50D EMA]]</f>
        <v>-6.3113424769477705E-2</v>
      </c>
      <c r="U302" s="1">
        <f>(Table2[[#This Row],[Close Price]]-Table2[[#This Row],[200D EMA]])/Table2[[#This Row],[200D EMA]]</f>
        <v>2.4213451720726989E-2</v>
      </c>
      <c r="V302">
        <v>0.86689469634934502</v>
      </c>
      <c r="W302">
        <v>107.8</v>
      </c>
      <c r="X302">
        <v>109.19</v>
      </c>
      <c r="Y302">
        <v>104.04</v>
      </c>
      <c r="Z302">
        <v>108.56</v>
      </c>
      <c r="AA302">
        <v>104.04</v>
      </c>
      <c r="AB302">
        <v>115.6</v>
      </c>
      <c r="AC302" s="1">
        <f>(Table2[[#This Row],[Close Price]]/Table2[[#This Row],[Day Low]])-1</f>
        <v>-6.0296846011130834E-3</v>
      </c>
      <c r="AD302" s="1">
        <f>(Table2[[#This Row],[Day High]]/Table2[[#This Row],[Close Price]])-1</f>
        <v>1.9038730751283151E-2</v>
      </c>
      <c r="AE302" s="1">
        <f>(Table2[[#This Row],[Close Price]]/Table2[[#This Row],[Current Week Low]])-1</f>
        <v>2.9892349096501292E-2</v>
      </c>
      <c r="AF302" s="1">
        <f>(Table2[[#This Row],[Current Week High]]/Table2[[#This Row],[Close Price]])-1</f>
        <v>1.3159122725151517E-2</v>
      </c>
      <c r="AG302" s="1">
        <f>(Table2[[#This Row],[Close Price]]/Table2[[#This Row],[Current Month Low]])-1</f>
        <v>2.9892349096501292E-2</v>
      </c>
      <c r="AH302" s="1">
        <f>(Table2[[#This Row],[Current Month High]]/Table2[[#This Row],[Close Price]])-1</f>
        <v>7.8861409239384006E-2</v>
      </c>
      <c r="AI302">
        <v>20.2986467568828</v>
      </c>
      <c r="AJ302">
        <v>67.815191855912204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-0.12</v>
      </c>
      <c r="AM302" t="s">
        <v>3113</v>
      </c>
      <c r="AN302">
        <v>-5.0599999999999996</v>
      </c>
      <c r="AO302" t="s">
        <v>3113</v>
      </c>
      <c r="AP302">
        <v>0.15238086609302301</v>
      </c>
      <c r="AQ302">
        <f>(Table2[[#This Row],[Sharpe Ratio]]-AVERAGE(Table2[Sharpe Ratio]))/_xlfn.STDEV.P(Table2[Sharpe Ratio])</f>
        <v>1.0749565202881206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289</v>
      </c>
      <c r="AT302">
        <f>_xlfn.RANK.AVG(Table2[[#This Row],[6M Return vs Nifty Z-Score]],Table2[6M Return vs Nifty Z-Score])</f>
        <v>571</v>
      </c>
      <c r="AU302">
        <f>_xlfn.RANK.AVG(Table2[[#This Row],[Sharpe Ratio Z-Score]],Table2[Sharpe Ratio Z-Score])</f>
        <v>106</v>
      </c>
      <c r="AV302">
        <f>(Table2[[#This Row],[Rank 1Y]]+Table2[[#This Row],[Rank 6M]]+Table2[[#This Row],[Rank Sharpe]])/3</f>
        <v>322</v>
      </c>
    </row>
    <row r="303" spans="1:48" x14ac:dyDescent="0.3">
      <c r="A303" t="s">
        <v>998</v>
      </c>
      <c r="B303" t="s">
        <v>999</v>
      </c>
      <c r="C303" t="s">
        <v>3081</v>
      </c>
      <c r="D303" t="s">
        <v>713</v>
      </c>
      <c r="E303">
        <v>13496.39053791</v>
      </c>
      <c r="F303">
        <v>10377.15</v>
      </c>
      <c r="G303">
        <v>0.65784807787810695</v>
      </c>
      <c r="H303">
        <f>(Table2[[#This Row],[1Y Return vs Nifty]]-AVERAGE(Table2[1Y Return vs Nifty]))/_xlfn.STDEV.P(Table2[1Y Return vs Nifty])</f>
        <v>-0.51388849880765941</v>
      </c>
      <c r="I303">
        <v>9.9806172781822209</v>
      </c>
      <c r="J303">
        <f>(Table2[[#This Row],[1M Return vs Nifty]]-AVERAGE(Table2[1M Return vs Nifty]))/_xlfn.STDEV.P(Table2[1M Return vs Nifty])</f>
        <v>1.0061792930497346</v>
      </c>
      <c r="K303">
        <v>14.8937149059583</v>
      </c>
      <c r="L303">
        <f>(Table2[[#This Row],[6M Return vs Nifty]]-AVERAGE(Table2[6M Return vs Nifty]))/_xlfn.STDEV.P(Table2[6M Return vs Nifty])</f>
        <v>0.37302718501067145</v>
      </c>
      <c r="M303">
        <v>14.2267257404531</v>
      </c>
      <c r="N303">
        <f>(Table2[[#This Row],[1W Return vs Nifty]]-AVERAGE(Table2[1W Return vs Nifty]))/_xlfn.STDEV.P(Table2[1W Return vs Nifty])</f>
        <v>2.9494070766716218</v>
      </c>
      <c r="O303">
        <v>9231.86</v>
      </c>
      <c r="P303">
        <v>8680.8334975047201</v>
      </c>
      <c r="Q303">
        <v>7957.8403333055103</v>
      </c>
      <c r="R303">
        <v>85.196330730638905</v>
      </c>
      <c r="S303" s="1">
        <f>(Table2[[#This Row],[Close Price]]-Table2[[#This Row],[20D EMA]])/Table2[[#This Row],[20D EMA]]</f>
        <v>0.12405842376292524</v>
      </c>
      <c r="T303" s="1">
        <f>(Table2[[#This Row],[Close Price]]-Table2[[#This Row],[50D EMA]])/Table2[[#This Row],[50D EMA]]</f>
        <v>0.19540940429082998</v>
      </c>
      <c r="U303" s="1">
        <f>(Table2[[#This Row],[Close Price]]-Table2[[#This Row],[200D EMA]])/Table2[[#This Row],[200D EMA]]</f>
        <v>0.30401585924878211</v>
      </c>
      <c r="V303">
        <v>1.7041578912823501</v>
      </c>
      <c r="W303">
        <v>10428.049999999999</v>
      </c>
      <c r="X303">
        <v>10789.95</v>
      </c>
      <c r="Y303">
        <v>8760</v>
      </c>
      <c r="Z303">
        <v>10499</v>
      </c>
      <c r="AA303">
        <v>8760</v>
      </c>
      <c r="AB303">
        <v>10499</v>
      </c>
      <c r="AC303" s="1">
        <f>(Table2[[#This Row],[Close Price]]/Table2[[#This Row],[Day Low]])-1</f>
        <v>-4.8810659711067128E-3</v>
      </c>
      <c r="AD303" s="1">
        <f>(Table2[[#This Row],[Day High]]/Table2[[#This Row],[Close Price]])-1</f>
        <v>3.977970830141242E-2</v>
      </c>
      <c r="AE303" s="1">
        <f>(Table2[[#This Row],[Close Price]]/Table2[[#This Row],[Current Week Low]])-1</f>
        <v>0.1846061643835617</v>
      </c>
      <c r="AF303" s="1">
        <f>(Table2[[#This Row],[Current Week High]]/Table2[[#This Row],[Close Price]])-1</f>
        <v>1.1742145001276905E-2</v>
      </c>
      <c r="AG303" s="1">
        <f>(Table2[[#This Row],[Close Price]]/Table2[[#This Row],[Current Month Low]])-1</f>
        <v>0.1846061643835617</v>
      </c>
      <c r="AH303" s="1">
        <f>(Table2[[#This Row],[Current Month High]]/Table2[[#This Row],[Close Price]])-1</f>
        <v>1.1742145001276905E-2</v>
      </c>
      <c r="AI303">
        <v>1.17421450012769</v>
      </c>
      <c r="AJ303">
        <v>57.439464740866597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0.39</v>
      </c>
      <c r="AM303" t="s">
        <v>3114</v>
      </c>
      <c r="AN303">
        <v>15.08</v>
      </c>
      <c r="AO303" t="s">
        <v>3114</v>
      </c>
      <c r="AP303">
        <v>8.0840987773192E-2</v>
      </c>
      <c r="AQ303">
        <f>(Table2[[#This Row],[Sharpe Ratio]]-AVERAGE(Table2[Sharpe Ratio]))/_xlfn.STDEV.P(Table2[Sharpe Ratio])</f>
        <v>0.240805399801896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4.0555304557262648</v>
      </c>
      <c r="AS303">
        <f>_xlfn.RANK.AVG(Table2[[#This Row],[1Y Return vs Nifty Z-Score]],Table2[1Y Return vs Nifty Z-Score])</f>
        <v>486</v>
      </c>
      <c r="AT303">
        <f>_xlfn.RANK.AVG(Table2[[#This Row],[6M Return vs Nifty Z-Score]],Table2[6M Return vs Nifty Z-Score])</f>
        <v>210</v>
      </c>
      <c r="AU303">
        <f>_xlfn.RANK.AVG(Table2[[#This Row],[Sharpe Ratio Z-Score]],Table2[Sharpe Ratio Z-Score])</f>
        <v>272</v>
      </c>
      <c r="AV303">
        <f>(Table2[[#This Row],[Rank 1Y]]+Table2[[#This Row],[Rank 6M]]+Table2[[#This Row],[Rank Sharpe]])/3</f>
        <v>322.66666666666669</v>
      </c>
    </row>
    <row r="304" spans="1:48" x14ac:dyDescent="0.3">
      <c r="A304" t="s">
        <v>538</v>
      </c>
      <c r="B304" t="s">
        <v>539</v>
      </c>
      <c r="C304" t="s">
        <v>3073</v>
      </c>
      <c r="D304" t="s">
        <v>288</v>
      </c>
      <c r="E304">
        <v>36928.777809419997</v>
      </c>
      <c r="F304">
        <v>489.15</v>
      </c>
      <c r="G304">
        <v>27.0934894267563</v>
      </c>
      <c r="H304">
        <f>(Table2[[#This Row],[1Y Return vs Nifty]]-AVERAGE(Table2[1Y Return vs Nifty]))/_xlfn.STDEV.P(Table2[1Y Return vs Nifty])</f>
        <v>-0.11152271890470858</v>
      </c>
      <c r="I304">
        <v>5.9282837745201498</v>
      </c>
      <c r="J304">
        <f>(Table2[[#This Row],[1M Return vs Nifty]]-AVERAGE(Table2[1M Return vs Nifty]))/_xlfn.STDEV.P(Table2[1M Return vs Nifty])</f>
        <v>0.61250043292082679</v>
      </c>
      <c r="K304">
        <v>-0.10286789145813301</v>
      </c>
      <c r="L304">
        <f>(Table2[[#This Row],[6M Return vs Nifty]]-AVERAGE(Table2[6M Return vs Nifty]))/_xlfn.STDEV.P(Table2[6M Return vs Nifty])</f>
        <v>-0.15490077784604572</v>
      </c>
      <c r="M304">
        <v>0.96378069170842695</v>
      </c>
      <c r="N304">
        <f>(Table2[[#This Row],[1W Return vs Nifty]]-AVERAGE(Table2[1W Return vs Nifty]))/_xlfn.STDEV.P(Table2[1W Return vs Nifty])</f>
        <v>0.24411190907311034</v>
      </c>
      <c r="O304">
        <v>491.77</v>
      </c>
      <c r="P304">
        <v>479.69654963403201</v>
      </c>
      <c r="Q304">
        <v>429.54448359290899</v>
      </c>
      <c r="R304">
        <v>43.260495024642402</v>
      </c>
      <c r="S304" s="1">
        <f>(Table2[[#This Row],[Close Price]]-Table2[[#This Row],[20D EMA]])/Table2[[#This Row],[20D EMA]]</f>
        <v>-5.3276938406165578E-3</v>
      </c>
      <c r="T304" s="1">
        <f>(Table2[[#This Row],[Close Price]]-Table2[[#This Row],[50D EMA]])/Table2[[#This Row],[50D EMA]]</f>
        <v>1.9707146889382781E-2</v>
      </c>
      <c r="U304" s="1">
        <f>(Table2[[#This Row],[Close Price]]-Table2[[#This Row],[200D EMA]])/Table2[[#This Row],[200D EMA]]</f>
        <v>0.13876447884634169</v>
      </c>
      <c r="V304">
        <v>1.3012794822551501</v>
      </c>
      <c r="W304">
        <v>485</v>
      </c>
      <c r="X304">
        <v>492.35</v>
      </c>
      <c r="Y304">
        <v>480.55</v>
      </c>
      <c r="Z304">
        <v>517.95000000000005</v>
      </c>
      <c r="AA304">
        <v>480.55</v>
      </c>
      <c r="AB304">
        <v>517.95000000000005</v>
      </c>
      <c r="AC304" s="1">
        <f>(Table2[[#This Row],[Close Price]]/Table2[[#This Row],[Day Low]])-1</f>
        <v>8.5567010309277602E-3</v>
      </c>
      <c r="AD304" s="1">
        <f>(Table2[[#This Row],[Day High]]/Table2[[#This Row],[Close Price]])-1</f>
        <v>6.541960543800629E-3</v>
      </c>
      <c r="AE304" s="1">
        <f>(Table2[[#This Row],[Close Price]]/Table2[[#This Row],[Current Week Low]])-1</f>
        <v>1.7896160649256032E-2</v>
      </c>
      <c r="AF304" s="1">
        <f>(Table2[[#This Row],[Current Week High]]/Table2[[#This Row],[Close Price]])-1</f>
        <v>5.8877644894204328E-2</v>
      </c>
      <c r="AG304" s="1">
        <f>(Table2[[#This Row],[Close Price]]/Table2[[#This Row],[Current Month Low]])-1</f>
        <v>1.7896160649256032E-2</v>
      </c>
      <c r="AH304" s="1">
        <f>(Table2[[#This Row],[Current Month High]]/Table2[[#This Row],[Close Price]])-1</f>
        <v>5.8877644894204328E-2</v>
      </c>
      <c r="AI304">
        <v>8.8112031074312593</v>
      </c>
      <c r="AJ304">
        <v>58.5575364667747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-0.08</v>
      </c>
      <c r="AM304" t="s">
        <v>3113</v>
      </c>
      <c r="AN304">
        <v>0.4</v>
      </c>
      <c r="AO304" t="s">
        <v>3114</v>
      </c>
      <c r="AP304">
        <v>7.6505320770996005E-2</v>
      </c>
      <c r="AQ304">
        <f>(Table2[[#This Row],[Sharpe Ratio]]-AVERAGE(Table2[Sharpe Ratio]))/_xlfn.STDEV.P(Table2[Sharpe Ratio])</f>
        <v>0.19025175653501322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0.78044060177819607</v>
      </c>
      <c r="AS304">
        <f>_xlfn.RANK.AVG(Table2[[#This Row],[1Y Return vs Nifty Z-Score]],Table2[1Y Return vs Nifty Z-Score])</f>
        <v>320</v>
      </c>
      <c r="AT304">
        <f>_xlfn.RANK.AVG(Table2[[#This Row],[6M Return vs Nifty Z-Score]],Table2[6M Return vs Nifty Z-Score])</f>
        <v>368</v>
      </c>
      <c r="AU304">
        <f>_xlfn.RANK.AVG(Table2[[#This Row],[Sharpe Ratio Z-Score]],Table2[Sharpe Ratio Z-Score])</f>
        <v>283</v>
      </c>
      <c r="AV304">
        <f>(Table2[[#This Row],[Rank 1Y]]+Table2[[#This Row],[Rank 6M]]+Table2[[#This Row],[Rank Sharpe]])/3</f>
        <v>323.66666666666669</v>
      </c>
    </row>
    <row r="305" spans="1:48" x14ac:dyDescent="0.3">
      <c r="A305" t="s">
        <v>593</v>
      </c>
      <c r="B305" t="s">
        <v>594</v>
      </c>
      <c r="C305" t="s">
        <v>3079</v>
      </c>
      <c r="D305" t="s">
        <v>141</v>
      </c>
      <c r="E305">
        <v>31929.582975599998</v>
      </c>
      <c r="F305">
        <v>316</v>
      </c>
      <c r="G305">
        <v>33.2839349575816</v>
      </c>
      <c r="H305">
        <f>(Table2[[#This Row],[1Y Return vs Nifty]]-AVERAGE(Table2[1Y Return vs Nifty]))/_xlfn.STDEV.P(Table2[1Y Return vs Nifty])</f>
        <v>-1.7300550768698617E-2</v>
      </c>
      <c r="I305">
        <v>-1.29186204084426</v>
      </c>
      <c r="J305">
        <f>(Table2[[#This Row],[1M Return vs Nifty]]-AVERAGE(Table2[1M Return vs Nifty]))/_xlfn.STDEV.P(Table2[1M Return vs Nifty])</f>
        <v>-8.892721906993041E-2</v>
      </c>
      <c r="K305">
        <v>11.079211364521299</v>
      </c>
      <c r="L305">
        <f>(Table2[[#This Row],[6M Return vs Nifty]]-AVERAGE(Table2[6M Return vs Nifty]))/_xlfn.STDEV.P(Table2[6M Return vs Nifty])</f>
        <v>0.23874438797990405</v>
      </c>
      <c r="M305">
        <v>-2.7105087622587698</v>
      </c>
      <c r="N305">
        <f>(Table2[[#This Row],[1W Return vs Nifty]]-AVERAGE(Table2[1W Return vs Nifty]))/_xlfn.STDEV.P(Table2[1W Return vs Nifty])</f>
        <v>-0.50534739032408105</v>
      </c>
      <c r="O305">
        <v>325.77</v>
      </c>
      <c r="P305">
        <v>314.46848394537898</v>
      </c>
      <c r="Q305">
        <v>270.12003235183101</v>
      </c>
      <c r="R305">
        <v>35.060205539229202</v>
      </c>
      <c r="S305" s="1">
        <f>(Table2[[#This Row],[Close Price]]-Table2[[#This Row],[20D EMA]])/Table2[[#This Row],[20D EMA]]</f>
        <v>-2.9990484083862793E-2</v>
      </c>
      <c r="T305" s="1">
        <f>(Table2[[#This Row],[Close Price]]-Table2[[#This Row],[50D EMA]])/Table2[[#This Row],[50D EMA]]</f>
        <v>4.8701734285303963E-3</v>
      </c>
      <c r="U305" s="1">
        <f>(Table2[[#This Row],[Close Price]]-Table2[[#This Row],[200D EMA]])/Table2[[#This Row],[200D EMA]]</f>
        <v>0.16985029673182619</v>
      </c>
      <c r="V305">
        <v>0.79413003585553898</v>
      </c>
      <c r="W305">
        <v>314.7</v>
      </c>
      <c r="X305">
        <v>319.25</v>
      </c>
      <c r="Y305">
        <v>314.14999999999998</v>
      </c>
      <c r="Z305">
        <v>334.55</v>
      </c>
      <c r="AA305">
        <v>314.14999999999998</v>
      </c>
      <c r="AB305">
        <v>345.65</v>
      </c>
      <c r="AC305" s="1">
        <f>(Table2[[#This Row],[Close Price]]/Table2[[#This Row],[Day Low]])-1</f>
        <v>4.1309183349220735E-3</v>
      </c>
      <c r="AD305" s="1">
        <f>(Table2[[#This Row],[Day High]]/Table2[[#This Row],[Close Price]])-1</f>
        <v>1.0284810126582222E-2</v>
      </c>
      <c r="AE305" s="1">
        <f>(Table2[[#This Row],[Close Price]]/Table2[[#This Row],[Current Week Low]])-1</f>
        <v>5.8889065732929957E-3</v>
      </c>
      <c r="AF305" s="1">
        <f>(Table2[[#This Row],[Current Week High]]/Table2[[#This Row],[Close Price]])-1</f>
        <v>5.87025316455696E-2</v>
      </c>
      <c r="AG305" s="1">
        <f>(Table2[[#This Row],[Close Price]]/Table2[[#This Row],[Current Month Low]])-1</f>
        <v>5.8889065732929957E-3</v>
      </c>
      <c r="AH305" s="1">
        <f>(Table2[[#This Row],[Current Month High]]/Table2[[#This Row],[Close Price]])-1</f>
        <v>9.3829113924050578E-2</v>
      </c>
      <c r="AI305">
        <v>10.4113924050632</v>
      </c>
      <c r="AJ305">
        <v>58.9937106918239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0.03</v>
      </c>
      <c r="AM305" t="s">
        <v>3114</v>
      </c>
      <c r="AN305">
        <v>0.51</v>
      </c>
      <c r="AO305" t="s">
        <v>3114</v>
      </c>
      <c r="AP305">
        <v>3.2061065854101997E-2</v>
      </c>
      <c r="AQ305">
        <f>(Table2[[#This Row],[Sharpe Ratio]]-AVERAGE(Table2[Sharpe Ratio]))/_xlfn.STDEV.P(Table2[Sharpe Ratio])</f>
        <v>-0.32796585731611005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-0.70079662949891608</v>
      </c>
      <c r="AS305">
        <f>_xlfn.RANK.AVG(Table2[[#This Row],[1Y Return vs Nifty Z-Score]],Table2[1Y Return vs Nifty Z-Score])</f>
        <v>296</v>
      </c>
      <c r="AT305">
        <f>_xlfn.RANK.AVG(Table2[[#This Row],[6M Return vs Nifty Z-Score]],Table2[6M Return vs Nifty Z-Score])</f>
        <v>251</v>
      </c>
      <c r="AU305">
        <f>_xlfn.RANK.AVG(Table2[[#This Row],[Sharpe Ratio Z-Score]],Table2[Sharpe Ratio Z-Score])</f>
        <v>424</v>
      </c>
      <c r="AV305">
        <f>(Table2[[#This Row],[Rank 1Y]]+Table2[[#This Row],[Rank 6M]]+Table2[[#This Row],[Rank Sharpe]])/3</f>
        <v>323.66666666666669</v>
      </c>
    </row>
    <row r="306" spans="1:48" x14ac:dyDescent="0.3">
      <c r="A306" t="s">
        <v>180</v>
      </c>
      <c r="B306" t="s">
        <v>181</v>
      </c>
      <c r="C306" t="s">
        <v>3067</v>
      </c>
      <c r="D306" t="s">
        <v>18</v>
      </c>
      <c r="E306">
        <v>146771.64065903999</v>
      </c>
      <c r="F306">
        <v>338.3</v>
      </c>
      <c r="G306">
        <v>65.8444438522979</v>
      </c>
      <c r="H306">
        <f>(Table2[[#This Row],[1Y Return vs Nifty]]-AVERAGE(Table2[1Y Return vs Nifty]))/_xlfn.STDEV.P(Table2[1Y Return vs Nifty])</f>
        <v>0.47828926233850055</v>
      </c>
      <c r="I306">
        <v>13.2062706974446</v>
      </c>
      <c r="J306">
        <f>(Table2[[#This Row],[1M Return vs Nifty]]-AVERAGE(Table2[1M Return vs Nifty]))/_xlfn.STDEV.P(Table2[1M Return vs Nifty])</f>
        <v>1.3195472722939285</v>
      </c>
      <c r="K306">
        <v>-2.0052966098019902</v>
      </c>
      <c r="L306">
        <f>(Table2[[#This Row],[6M Return vs Nifty]]-AVERAGE(Table2[6M Return vs Nifty]))/_xlfn.STDEV.P(Table2[6M Return vs Nifty])</f>
        <v>-0.22187238940067364</v>
      </c>
      <c r="M306">
        <v>1.85975600352532</v>
      </c>
      <c r="N306">
        <f>(Table2[[#This Row],[1W Return vs Nifty]]-AVERAGE(Table2[1W Return vs Nifty]))/_xlfn.STDEV.P(Table2[1W Return vs Nifty])</f>
        <v>0.4268675242428519</v>
      </c>
      <c r="O306">
        <v>329.96</v>
      </c>
      <c r="P306">
        <v>318.60867796908002</v>
      </c>
      <c r="Q306">
        <v>280.01537752476202</v>
      </c>
      <c r="R306">
        <v>55.343446339350599</v>
      </c>
      <c r="S306" s="1">
        <f>(Table2[[#This Row],[Close Price]]-Table2[[#This Row],[20D EMA]])/Table2[[#This Row],[20D EMA]]</f>
        <v>2.5275791004970398E-2</v>
      </c>
      <c r="T306" s="1">
        <f>(Table2[[#This Row],[Close Price]]-Table2[[#This Row],[50D EMA]])/Table2[[#This Row],[50D EMA]]</f>
        <v>6.1804098232474923E-2</v>
      </c>
      <c r="U306" s="1">
        <f>(Table2[[#This Row],[Close Price]]-Table2[[#This Row],[200D EMA]])/Table2[[#This Row],[200D EMA]]</f>
        <v>0.20814793455435793</v>
      </c>
      <c r="V306">
        <v>1.1726823065285701</v>
      </c>
      <c r="W306">
        <v>329.8</v>
      </c>
      <c r="X306">
        <v>336.7</v>
      </c>
      <c r="Y306">
        <v>332.8</v>
      </c>
      <c r="Z306">
        <v>349.65</v>
      </c>
      <c r="AA306">
        <v>332.8</v>
      </c>
      <c r="AB306">
        <v>351.9</v>
      </c>
      <c r="AC306" s="1">
        <f>(Table2[[#This Row],[Close Price]]/Table2[[#This Row],[Day Low]])-1</f>
        <v>2.5773195876288568E-2</v>
      </c>
      <c r="AD306" s="1">
        <f>(Table2[[#This Row],[Day High]]/Table2[[#This Row],[Close Price]])-1</f>
        <v>-4.7295300029560616E-3</v>
      </c>
      <c r="AE306" s="1">
        <f>(Table2[[#This Row],[Close Price]]/Table2[[#This Row],[Current Week Low]])-1</f>
        <v>1.6526442307692291E-2</v>
      </c>
      <c r="AF306" s="1">
        <f>(Table2[[#This Row],[Current Week High]]/Table2[[#This Row],[Close Price]])-1</f>
        <v>3.355010345846865E-2</v>
      </c>
      <c r="AG306" s="1">
        <f>(Table2[[#This Row],[Close Price]]/Table2[[#This Row],[Current Month Low]])-1</f>
        <v>1.6526442307692291E-2</v>
      </c>
      <c r="AH306" s="1">
        <f>(Table2[[#This Row],[Current Month High]]/Table2[[#This Row],[Close Price]])-1</f>
        <v>4.020100502512558E-2</v>
      </c>
      <c r="AI306">
        <v>6.1336092225834999</v>
      </c>
      <c r="AJ306">
        <v>104.13335344697499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0.01</v>
      </c>
      <c r="AM306" t="s">
        <v>3114</v>
      </c>
      <c r="AN306">
        <v>10.56</v>
      </c>
      <c r="AO306" t="s">
        <v>3114</v>
      </c>
      <c r="AP306">
        <v>3.6297384634214003E-2</v>
      </c>
      <c r="AQ306">
        <f>(Table2[[#This Row],[Sharpe Ratio]]-AVERAGE(Table2[Sharpe Ratio]))/_xlfn.STDEV.P(Table2[Sharpe Ratio])</f>
        <v>-0.27857060895729774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1.7242610605173097</v>
      </c>
      <c r="AS306">
        <f>_xlfn.RANK.AVG(Table2[[#This Row],[1Y Return vs Nifty Z-Score]],Table2[1Y Return vs Nifty Z-Score])</f>
        <v>174</v>
      </c>
      <c r="AT306">
        <f>_xlfn.RANK.AVG(Table2[[#This Row],[6M Return vs Nifty Z-Score]],Table2[6M Return vs Nifty Z-Score])</f>
        <v>387</v>
      </c>
      <c r="AU306">
        <f>_xlfn.RANK.AVG(Table2[[#This Row],[Sharpe Ratio Z-Score]],Table2[Sharpe Ratio Z-Score])</f>
        <v>411</v>
      </c>
      <c r="AV306">
        <f>(Table2[[#This Row],[Rank 1Y]]+Table2[[#This Row],[Rank 6M]]+Table2[[#This Row],[Rank Sharpe]])/3</f>
        <v>324</v>
      </c>
    </row>
    <row r="307" spans="1:48" x14ac:dyDescent="0.3">
      <c r="A307" t="s">
        <v>220</v>
      </c>
      <c r="B307" t="s">
        <v>221</v>
      </c>
      <c r="C307" t="s">
        <v>3069</v>
      </c>
      <c r="D307" t="s">
        <v>34</v>
      </c>
      <c r="E307">
        <v>116533.371558239</v>
      </c>
      <c r="F307">
        <v>61.65</v>
      </c>
      <c r="G307">
        <v>109.41231908198399</v>
      </c>
      <c r="H307">
        <f>(Table2[[#This Row],[1Y Return vs Nifty]]-AVERAGE(Table2[1Y Return vs Nifty]))/_xlfn.STDEV.P(Table2[1Y Return vs Nifty])</f>
        <v>1.1414175694658402</v>
      </c>
      <c r="I307">
        <v>-0.38909417332520302</v>
      </c>
      <c r="J307">
        <f>(Table2[[#This Row],[1M Return vs Nifty]]-AVERAGE(Table2[1M Return vs Nifty]))/_xlfn.STDEV.P(Table2[1M Return vs Nifty])</f>
        <v>-1.2245103158918462E-3</v>
      </c>
      <c r="K307">
        <v>-27.7355816894021</v>
      </c>
      <c r="L307">
        <f>(Table2[[#This Row],[6M Return vs Nifty]]-AVERAGE(Table2[6M Return vs Nifty]))/_xlfn.STDEV.P(Table2[6M Return vs Nifty])</f>
        <v>-1.1276612060460254</v>
      </c>
      <c r="M307">
        <v>-3.9296729924415499</v>
      </c>
      <c r="N307">
        <f>(Table2[[#This Row],[1W Return vs Nifty]]-AVERAGE(Table2[1W Return vs Nifty]))/_xlfn.STDEV.P(Table2[1W Return vs Nifty])</f>
        <v>-0.75402512278099154</v>
      </c>
      <c r="O307">
        <v>64.36</v>
      </c>
      <c r="P307">
        <v>64.796655395001693</v>
      </c>
      <c r="Q307">
        <v>57.079245630994201</v>
      </c>
      <c r="R307">
        <v>35.8513432816004</v>
      </c>
      <c r="S307" s="1">
        <f>(Table2[[#This Row],[Close Price]]-Table2[[#This Row],[20D EMA]])/Table2[[#This Row],[20D EMA]]</f>
        <v>-4.2106898694841528E-2</v>
      </c>
      <c r="T307" s="1">
        <f>(Table2[[#This Row],[Close Price]]-Table2[[#This Row],[50D EMA]])/Table2[[#This Row],[50D EMA]]</f>
        <v>-4.8562003329024023E-2</v>
      </c>
      <c r="U307" s="1">
        <f>(Table2[[#This Row],[Close Price]]-Table2[[#This Row],[200D EMA]])/Table2[[#This Row],[200D EMA]]</f>
        <v>8.0077343673299425E-2</v>
      </c>
      <c r="V307">
        <v>0.90681764916906205</v>
      </c>
      <c r="W307">
        <v>61.9</v>
      </c>
      <c r="X307">
        <v>62.57</v>
      </c>
      <c r="Y307">
        <v>59.77</v>
      </c>
      <c r="Z307">
        <v>63.9</v>
      </c>
      <c r="AA307">
        <v>59.77</v>
      </c>
      <c r="AB307">
        <v>68.459999999999994</v>
      </c>
      <c r="AC307" s="1">
        <f>(Table2[[#This Row],[Close Price]]/Table2[[#This Row],[Day Low]])-1</f>
        <v>-4.0387722132472215E-3</v>
      </c>
      <c r="AD307" s="1">
        <f>(Table2[[#This Row],[Day High]]/Table2[[#This Row],[Close Price]])-1</f>
        <v>1.4922952149229562E-2</v>
      </c>
      <c r="AE307" s="1">
        <f>(Table2[[#This Row],[Close Price]]/Table2[[#This Row],[Current Week Low]])-1</f>
        <v>3.1453906642127993E-2</v>
      </c>
      <c r="AF307" s="1">
        <f>(Table2[[#This Row],[Current Week High]]/Table2[[#This Row],[Close Price]])-1</f>
        <v>3.649635036496357E-2</v>
      </c>
      <c r="AG307" s="1">
        <f>(Table2[[#This Row],[Close Price]]/Table2[[#This Row],[Current Month Low]])-1</f>
        <v>3.1453906642127993E-2</v>
      </c>
      <c r="AH307" s="1">
        <f>(Table2[[#This Row],[Current Month High]]/Table2[[#This Row],[Close Price]])-1</f>
        <v>0.1104622871046228</v>
      </c>
      <c r="AI307">
        <v>35.8475263584752</v>
      </c>
      <c r="AJ307">
        <v>138.95348837209301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-0.12</v>
      </c>
      <c r="AM307" t="s">
        <v>3113</v>
      </c>
      <c r="AN307">
        <v>-3.17</v>
      </c>
      <c r="AO307" t="s">
        <v>3113</v>
      </c>
      <c r="AP307">
        <v>0.102315409781618</v>
      </c>
      <c r="AQ307">
        <f>(Table2[[#This Row],[Sharpe Ratio]]-AVERAGE(Table2[Sharpe Ratio]))/_xlfn.STDEV.P(Table2[Sharpe Ratio])</f>
        <v>0.49119600153090526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85</v>
      </c>
      <c r="AT307">
        <f>_xlfn.RANK.AVG(Table2[[#This Row],[6M Return vs Nifty Z-Score]],Table2[6M Return vs Nifty Z-Score])</f>
        <v>671</v>
      </c>
      <c r="AU307">
        <f>_xlfn.RANK.AVG(Table2[[#This Row],[Sharpe Ratio Z-Score]],Table2[Sharpe Ratio Z-Score])</f>
        <v>219</v>
      </c>
      <c r="AV307">
        <f>(Table2[[#This Row],[Rank 1Y]]+Table2[[#This Row],[Rank 6M]]+Table2[[#This Row],[Rank Sharpe]])/3</f>
        <v>325</v>
      </c>
    </row>
    <row r="308" spans="1:48" x14ac:dyDescent="0.3">
      <c r="A308" t="s">
        <v>757</v>
      </c>
      <c r="B308" t="s">
        <v>758</v>
      </c>
      <c r="C308" t="s">
        <v>3068</v>
      </c>
      <c r="D308" t="s">
        <v>759</v>
      </c>
      <c r="E308">
        <v>20777.324710100002</v>
      </c>
      <c r="F308">
        <v>1482.2</v>
      </c>
      <c r="G308">
        <v>10.134135183383201</v>
      </c>
      <c r="H308">
        <f>(Table2[[#This Row],[1Y Return vs Nifty]]-AVERAGE(Table2[1Y Return vs Nifty]))/_xlfn.STDEV.P(Table2[1Y Return vs Nifty])</f>
        <v>-0.36965391786935214</v>
      </c>
      <c r="I308">
        <v>11.660891607091999</v>
      </c>
      <c r="J308">
        <f>(Table2[[#This Row],[1M Return vs Nifty]]-AVERAGE(Table2[1M Return vs Nifty]))/_xlfn.STDEV.P(Table2[1M Return vs Nifty])</f>
        <v>1.1694157300091517</v>
      </c>
      <c r="K308">
        <v>17.121708152646999</v>
      </c>
      <c r="L308">
        <f>(Table2[[#This Row],[6M Return vs Nifty]]-AVERAGE(Table2[6M Return vs Nifty]))/_xlfn.STDEV.P(Table2[6M Return vs Nifty])</f>
        <v>0.45145971539922936</v>
      </c>
      <c r="M308">
        <v>1.7279687289465899</v>
      </c>
      <c r="N308">
        <f>(Table2[[#This Row],[1W Return vs Nifty]]-AVERAGE(Table2[1W Return vs Nifty]))/_xlfn.STDEV.P(Table2[1W Return vs Nifty])</f>
        <v>0.39998635450577591</v>
      </c>
      <c r="O308">
        <v>1437.83</v>
      </c>
      <c r="P308">
        <v>1355.4699965022601</v>
      </c>
      <c r="Q308">
        <v>1208.31606764655</v>
      </c>
      <c r="R308">
        <v>58.090679775462803</v>
      </c>
      <c r="S308" s="1">
        <f>(Table2[[#This Row],[Close Price]]-Table2[[#This Row],[20D EMA]])/Table2[[#This Row],[20D EMA]]</f>
        <v>3.085900280283491E-2</v>
      </c>
      <c r="T308" s="1">
        <f>(Table2[[#This Row],[Close Price]]-Table2[[#This Row],[50D EMA]])/Table2[[#This Row],[50D EMA]]</f>
        <v>9.3495248013428581E-2</v>
      </c>
      <c r="U308" s="1">
        <f>(Table2[[#This Row],[Close Price]]-Table2[[#This Row],[200D EMA]])/Table2[[#This Row],[200D EMA]]</f>
        <v>0.22666580349866297</v>
      </c>
      <c r="V308">
        <v>1.11328663335134</v>
      </c>
      <c r="W308">
        <v>1494.2</v>
      </c>
      <c r="X308">
        <v>1584</v>
      </c>
      <c r="Y308">
        <v>1419.05</v>
      </c>
      <c r="Z308">
        <v>1544.45</v>
      </c>
      <c r="AA308">
        <v>1419.05</v>
      </c>
      <c r="AB308">
        <v>1546.95</v>
      </c>
      <c r="AC308" s="1">
        <f>(Table2[[#This Row],[Close Price]]/Table2[[#This Row],[Day Low]])-1</f>
        <v>-8.0310534065051176E-3</v>
      </c>
      <c r="AD308" s="1">
        <f>(Table2[[#This Row],[Day High]]/Table2[[#This Row],[Close Price]])-1</f>
        <v>6.8681689380650335E-2</v>
      </c>
      <c r="AE308" s="1">
        <f>(Table2[[#This Row],[Close Price]]/Table2[[#This Row],[Current Week Low]])-1</f>
        <v>4.4501603185229666E-2</v>
      </c>
      <c r="AF308" s="1">
        <f>(Table2[[#This Row],[Current Week High]]/Table2[[#This Row],[Close Price]])-1</f>
        <v>4.1998380785319034E-2</v>
      </c>
      <c r="AG308" s="1">
        <f>(Table2[[#This Row],[Close Price]]/Table2[[#This Row],[Current Month Low]])-1</f>
        <v>4.4501603185229666E-2</v>
      </c>
      <c r="AH308" s="1">
        <f>(Table2[[#This Row],[Current Month High]]/Table2[[#This Row],[Close Price]])-1</f>
        <v>4.3685062744568848E-2</v>
      </c>
      <c r="AI308">
        <v>4.3685062744568803</v>
      </c>
      <c r="AJ308">
        <v>49.997470019733797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0.06</v>
      </c>
      <c r="AM308" t="s">
        <v>3114</v>
      </c>
      <c r="AN308">
        <v>7.32</v>
      </c>
      <c r="AO308" t="s">
        <v>3114</v>
      </c>
      <c r="AP308">
        <v>5.5049285865062997E-2</v>
      </c>
      <c r="AQ308">
        <f>(Table2[[#This Row],[Sharpe Ratio]]-AVERAGE(Table2[Sharpe Ratio]))/_xlfn.STDEV.P(Table2[Sharpe Ratio])</f>
        <v>-5.9924452571206599E-2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1.5912834294735982</v>
      </c>
      <c r="AS308">
        <f>_xlfn.RANK.AVG(Table2[[#This Row],[1Y Return vs Nifty Z-Score]],Table2[1Y Return vs Nifty Z-Score])</f>
        <v>419</v>
      </c>
      <c r="AT308">
        <f>_xlfn.RANK.AVG(Table2[[#This Row],[6M Return vs Nifty Z-Score]],Table2[6M Return vs Nifty Z-Score])</f>
        <v>195</v>
      </c>
      <c r="AU308">
        <f>_xlfn.RANK.AVG(Table2[[#This Row],[Sharpe Ratio Z-Score]],Table2[Sharpe Ratio Z-Score])</f>
        <v>363</v>
      </c>
      <c r="AV308">
        <f>(Table2[[#This Row],[Rank 1Y]]+Table2[[#This Row],[Rank 6M]]+Table2[[#This Row],[Rank Sharpe]])/3</f>
        <v>325.66666666666669</v>
      </c>
    </row>
    <row r="309" spans="1:48" x14ac:dyDescent="0.3">
      <c r="A309" t="s">
        <v>474</v>
      </c>
      <c r="B309" t="s">
        <v>475</v>
      </c>
      <c r="C309" t="s">
        <v>3080</v>
      </c>
      <c r="D309" t="s">
        <v>260</v>
      </c>
      <c r="E309">
        <v>43324.175552100001</v>
      </c>
      <c r="F309">
        <v>4593.3</v>
      </c>
      <c r="G309">
        <v>5.7652913026835497</v>
      </c>
      <c r="H309">
        <f>(Table2[[#This Row],[1Y Return vs Nifty]]-AVERAGE(Table2[1Y Return vs Nifty]))/_xlfn.STDEV.P(Table2[1Y Return vs Nifty])</f>
        <v>-0.43615025333301</v>
      </c>
      <c r="I309">
        <v>6.0107726263160597</v>
      </c>
      <c r="J309">
        <f>(Table2[[#This Row],[1M Return vs Nifty]]-AVERAGE(Table2[1M Return vs Nifty]))/_xlfn.STDEV.P(Table2[1M Return vs Nifty])</f>
        <v>0.62051411617740215</v>
      </c>
      <c r="K309">
        <v>5.6666463380688601</v>
      </c>
      <c r="L309">
        <f>(Table2[[#This Row],[6M Return vs Nifty]]-AVERAGE(Table2[6M Return vs Nifty]))/_xlfn.STDEV.P(Table2[6M Return vs Nifty])</f>
        <v>4.8204685245970422E-2</v>
      </c>
      <c r="M309">
        <v>0.162930007944143</v>
      </c>
      <c r="N309">
        <f>(Table2[[#This Row],[1W Return vs Nifty]]-AVERAGE(Table2[1W Return vs Nifty]))/_xlfn.STDEV.P(Table2[1W Return vs Nifty])</f>
        <v>8.0759239150034523E-2</v>
      </c>
      <c r="O309">
        <v>4410.3100000000004</v>
      </c>
      <c r="P309">
        <v>4232.5747857836895</v>
      </c>
      <c r="Q309">
        <v>3860.5244417618901</v>
      </c>
      <c r="R309">
        <v>63.156685338151199</v>
      </c>
      <c r="S309" s="1">
        <f>(Table2[[#This Row],[Close Price]]-Table2[[#This Row],[20D EMA]])/Table2[[#This Row],[20D EMA]]</f>
        <v>4.1491414435719888E-2</v>
      </c>
      <c r="T309" s="1">
        <f>(Table2[[#This Row],[Close Price]]-Table2[[#This Row],[50D EMA]])/Table2[[#This Row],[50D EMA]]</f>
        <v>8.5225951689715973E-2</v>
      </c>
      <c r="U309" s="1">
        <f>(Table2[[#This Row],[Close Price]]-Table2[[#This Row],[200D EMA]])/Table2[[#This Row],[200D EMA]]</f>
        <v>0.18981243851513641</v>
      </c>
      <c r="V309">
        <v>0.83390857113549299</v>
      </c>
      <c r="W309">
        <v>4615</v>
      </c>
      <c r="X309">
        <v>4679.8999999999996</v>
      </c>
      <c r="Y309">
        <v>4295</v>
      </c>
      <c r="Z309">
        <v>4697</v>
      </c>
      <c r="AA309">
        <v>4295</v>
      </c>
      <c r="AB309">
        <v>4697</v>
      </c>
      <c r="AC309" s="1">
        <f>(Table2[[#This Row],[Close Price]]/Table2[[#This Row],[Day Low]])-1</f>
        <v>-4.7020585048753727E-3</v>
      </c>
      <c r="AD309" s="1">
        <f>(Table2[[#This Row],[Day High]]/Table2[[#This Row],[Close Price]])-1</f>
        <v>1.8853547558400185E-2</v>
      </c>
      <c r="AE309" s="1">
        <f>(Table2[[#This Row],[Close Price]]/Table2[[#This Row],[Current Week Low]])-1</f>
        <v>6.9452852153667033E-2</v>
      </c>
      <c r="AF309" s="1">
        <f>(Table2[[#This Row],[Current Week High]]/Table2[[#This Row],[Close Price]])-1</f>
        <v>2.2576361221779528E-2</v>
      </c>
      <c r="AG309" s="1">
        <f>(Table2[[#This Row],[Close Price]]/Table2[[#This Row],[Current Month Low]])-1</f>
        <v>6.9452852153667033E-2</v>
      </c>
      <c r="AH309" s="1">
        <f>(Table2[[#This Row],[Current Month High]]/Table2[[#This Row],[Close Price]])-1</f>
        <v>2.2576361221779528E-2</v>
      </c>
      <c r="AI309">
        <v>4.3911784555765898</v>
      </c>
      <c r="AJ309">
        <v>37.521893384829497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0.15</v>
      </c>
      <c r="AM309" t="s">
        <v>3114</v>
      </c>
      <c r="AN309">
        <v>6.68</v>
      </c>
      <c r="AO309" t="s">
        <v>3114</v>
      </c>
      <c r="AP309">
        <v>9.9634778940173002E-2</v>
      </c>
      <c r="AQ309">
        <f>(Table2[[#This Row],[Sharpe Ratio]]-AVERAGE(Table2[Sharpe Ratio]))/_xlfn.STDEV.P(Table2[Sharpe Ratio])</f>
        <v>0.45993999058265295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0.77326777782305012</v>
      </c>
      <c r="AS309">
        <f>_xlfn.RANK.AVG(Table2[[#This Row],[1Y Return vs Nifty Z-Score]],Table2[1Y Return vs Nifty Z-Score])</f>
        <v>443</v>
      </c>
      <c r="AT309">
        <f>_xlfn.RANK.AVG(Table2[[#This Row],[6M Return vs Nifty Z-Score]],Table2[6M Return vs Nifty Z-Score])</f>
        <v>310</v>
      </c>
      <c r="AU309">
        <f>_xlfn.RANK.AVG(Table2[[#This Row],[Sharpe Ratio Z-Score]],Table2[Sharpe Ratio Z-Score])</f>
        <v>226</v>
      </c>
      <c r="AV309">
        <f>(Table2[[#This Row],[Rank 1Y]]+Table2[[#This Row],[Rank 6M]]+Table2[[#This Row],[Rank Sharpe]])/3</f>
        <v>326.33333333333331</v>
      </c>
    </row>
    <row r="310" spans="1:48" x14ac:dyDescent="0.3">
      <c r="A310" t="s">
        <v>1429</v>
      </c>
      <c r="B310" t="s">
        <v>1430</v>
      </c>
      <c r="C310" t="s">
        <v>3079</v>
      </c>
      <c r="D310" t="s">
        <v>81</v>
      </c>
      <c r="E310">
        <v>7133.3206830600002</v>
      </c>
      <c r="F310">
        <v>3606.9</v>
      </c>
      <c r="G310">
        <v>27.0675519803738</v>
      </c>
      <c r="H310">
        <f>(Table2[[#This Row],[1Y Return vs Nifty]]-AVERAGE(Table2[1Y Return vs Nifty]))/_xlfn.STDEV.P(Table2[1Y Return vs Nifty])</f>
        <v>-0.11191750186853587</v>
      </c>
      <c r="I310">
        <v>7.9768527840778702</v>
      </c>
      <c r="J310">
        <f>(Table2[[#This Row],[1M Return vs Nifty]]-AVERAGE(Table2[1M Return vs Nifty]))/_xlfn.STDEV.P(Table2[1M Return vs Nifty])</f>
        <v>0.81151621280401742</v>
      </c>
      <c r="K310">
        <v>54.134959395738697</v>
      </c>
      <c r="L310">
        <f>(Table2[[#This Row],[6M Return vs Nifty]]-AVERAGE(Table2[6M Return vs Nifty]))/_xlfn.STDEV.P(Table2[6M Return vs Nifty])</f>
        <v>1.7544452415976113</v>
      </c>
      <c r="M310">
        <v>3.8645083430512899</v>
      </c>
      <c r="N310">
        <f>(Table2[[#This Row],[1W Return vs Nifty]]-AVERAGE(Table2[1W Return vs Nifty]))/_xlfn.STDEV.P(Table2[1W Return vs Nifty])</f>
        <v>0.83578475917211381</v>
      </c>
      <c r="O310">
        <v>3338.92</v>
      </c>
      <c r="P310">
        <v>3043.1139117728899</v>
      </c>
      <c r="Q310">
        <v>2467.4274004784302</v>
      </c>
      <c r="R310">
        <v>71.737366941059804</v>
      </c>
      <c r="S310" s="1">
        <f>(Table2[[#This Row],[Close Price]]-Table2[[#This Row],[20D EMA]])/Table2[[#This Row],[20D EMA]]</f>
        <v>8.0259485102967432E-2</v>
      </c>
      <c r="T310" s="1">
        <f>(Table2[[#This Row],[Close Price]]-Table2[[#This Row],[50D EMA]])/Table2[[#This Row],[50D EMA]]</f>
        <v>0.18526617950317006</v>
      </c>
      <c r="U310" s="1">
        <f>(Table2[[#This Row],[Close Price]]-Table2[[#This Row],[200D EMA]])/Table2[[#This Row],[200D EMA]]</f>
        <v>0.46180592762349482</v>
      </c>
      <c r="V310">
        <v>0.95766183820073703</v>
      </c>
      <c r="W310">
        <v>3585.65</v>
      </c>
      <c r="X310">
        <v>3714.5</v>
      </c>
      <c r="Y310">
        <v>3125.05</v>
      </c>
      <c r="Z310">
        <v>3820.05</v>
      </c>
      <c r="AA310">
        <v>3125.05</v>
      </c>
      <c r="AB310">
        <v>3820.05</v>
      </c>
      <c r="AC310" s="1">
        <f>(Table2[[#This Row],[Close Price]]/Table2[[#This Row],[Day Low]])-1</f>
        <v>5.9264010709354498E-3</v>
      </c>
      <c r="AD310" s="1">
        <f>(Table2[[#This Row],[Day High]]/Table2[[#This Row],[Close Price]])-1</f>
        <v>2.9831711441958397E-2</v>
      </c>
      <c r="AE310" s="1">
        <f>(Table2[[#This Row],[Close Price]]/Table2[[#This Row],[Current Week Low]])-1</f>
        <v>0.15418953296747251</v>
      </c>
      <c r="AF310" s="1">
        <f>(Table2[[#This Row],[Current Week High]]/Table2[[#This Row],[Close Price]])-1</f>
        <v>5.9095067786742117E-2</v>
      </c>
      <c r="AG310" s="1">
        <f>(Table2[[#This Row],[Close Price]]/Table2[[#This Row],[Current Month Low]])-1</f>
        <v>0.15418953296747251</v>
      </c>
      <c r="AH310" s="1">
        <f>(Table2[[#This Row],[Current Month High]]/Table2[[#This Row],[Close Price]])-1</f>
        <v>5.9095067786742117E-2</v>
      </c>
      <c r="AI310">
        <v>5.9095067786742099</v>
      </c>
      <c r="AJ310">
        <v>126.13793103448199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0.47</v>
      </c>
      <c r="AM310" t="s">
        <v>3114</v>
      </c>
      <c r="AN310">
        <v>3.41</v>
      </c>
      <c r="AO310" t="s">
        <v>3114</v>
      </c>
      <c r="AP310">
        <v>-2.8233121857132001E-2</v>
      </c>
      <c r="AQ310">
        <f>(Table2[[#This Row],[Sharpe Ratio]]-AVERAGE(Table2[Sharpe Ratio]))/_xlfn.STDEV.P(Table2[Sharpe Ratio])</f>
        <v>-1.0309928321913364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2.2588358795138701</v>
      </c>
      <c r="AS310">
        <f>_xlfn.RANK.AVG(Table2[[#This Row],[1Y Return vs Nifty Z-Score]],Table2[1Y Return vs Nifty Z-Score])</f>
        <v>321</v>
      </c>
      <c r="AT310">
        <f>_xlfn.RANK.AVG(Table2[[#This Row],[6M Return vs Nifty Z-Score]],Table2[6M Return vs Nifty Z-Score])</f>
        <v>43</v>
      </c>
      <c r="AU310">
        <f>_xlfn.RANK.AVG(Table2[[#This Row],[Sharpe Ratio Z-Score]],Table2[Sharpe Ratio Z-Score])</f>
        <v>617</v>
      </c>
      <c r="AV310">
        <f>(Table2[[#This Row],[Rank 1Y]]+Table2[[#This Row],[Rank 6M]]+Table2[[#This Row],[Rank Sharpe]])/3</f>
        <v>327</v>
      </c>
    </row>
    <row r="311" spans="1:48" x14ac:dyDescent="0.3">
      <c r="A311" t="s">
        <v>261</v>
      </c>
      <c r="B311" t="s">
        <v>262</v>
      </c>
      <c r="C311" t="s">
        <v>3075</v>
      </c>
      <c r="D311" t="s">
        <v>104</v>
      </c>
      <c r="E311">
        <v>103142.4603379</v>
      </c>
      <c r="F311">
        <v>5158.8999999999996</v>
      </c>
      <c r="G311">
        <v>44.983010893579802</v>
      </c>
      <c r="H311">
        <f>(Table2[[#This Row],[1Y Return vs Nifty]]-AVERAGE(Table2[1Y Return vs Nifty]))/_xlfn.STDEV.P(Table2[1Y Return vs Nifty])</f>
        <v>0.16076616420175233</v>
      </c>
      <c r="I311">
        <v>-4.3937151058293802</v>
      </c>
      <c r="J311">
        <f>(Table2[[#This Row],[1M Return vs Nifty]]-AVERAGE(Table2[1M Return vs Nifty]))/_xlfn.STDEV.P(Table2[1M Return vs Nifty])</f>
        <v>-0.39026815702757123</v>
      </c>
      <c r="K311">
        <v>-3.74590788114849</v>
      </c>
      <c r="L311">
        <f>(Table2[[#This Row],[6M Return vs Nifty]]-AVERAGE(Table2[6M Return vs Nifty]))/_xlfn.STDEV.P(Table2[6M Return vs Nifty])</f>
        <v>-0.28314750620699741</v>
      </c>
      <c r="M311">
        <v>-0.36732007734102301</v>
      </c>
      <c r="N311">
        <f>(Table2[[#This Row],[1W Return vs Nifty]]-AVERAGE(Table2[1W Return vs Nifty]))/_xlfn.STDEV.P(Table2[1W Return vs Nifty])</f>
        <v>-2.739796033081765E-2</v>
      </c>
      <c r="O311">
        <v>5367.76</v>
      </c>
      <c r="P311">
        <v>5346.4837911857203</v>
      </c>
      <c r="Q311">
        <v>4629.6744007698799</v>
      </c>
      <c r="R311">
        <v>29.126775338234101</v>
      </c>
      <c r="S311" s="1">
        <f>(Table2[[#This Row],[Close Price]]-Table2[[#This Row],[20D EMA]])/Table2[[#This Row],[20D EMA]]</f>
        <v>-3.8910085398751168E-2</v>
      </c>
      <c r="T311" s="1">
        <f>(Table2[[#This Row],[Close Price]]-Table2[[#This Row],[50D EMA]])/Table2[[#This Row],[50D EMA]]</f>
        <v>-3.508545027200375E-2</v>
      </c>
      <c r="U311" s="1">
        <f>(Table2[[#This Row],[Close Price]]-Table2[[#This Row],[200D EMA]])/Table2[[#This Row],[200D EMA]]</f>
        <v>0.11431162397556803</v>
      </c>
      <c r="V311">
        <v>0.68657604564156904</v>
      </c>
      <c r="W311">
        <v>5195</v>
      </c>
      <c r="X311">
        <v>5232.05</v>
      </c>
      <c r="Y311">
        <v>5123</v>
      </c>
      <c r="Z311">
        <v>5314.75</v>
      </c>
      <c r="AA311">
        <v>5123</v>
      </c>
      <c r="AB311">
        <v>5487.45</v>
      </c>
      <c r="AC311" s="1">
        <f>(Table2[[#This Row],[Close Price]]/Table2[[#This Row],[Day Low]])-1</f>
        <v>-6.9489894128971219E-3</v>
      </c>
      <c r="AD311" s="1">
        <f>(Table2[[#This Row],[Day High]]/Table2[[#This Row],[Close Price]])-1</f>
        <v>1.4179379325049979E-2</v>
      </c>
      <c r="AE311" s="1">
        <f>(Table2[[#This Row],[Close Price]]/Table2[[#This Row],[Current Week Low]])-1</f>
        <v>7.0076127269178556E-3</v>
      </c>
      <c r="AF311" s="1">
        <f>(Table2[[#This Row],[Current Week High]]/Table2[[#This Row],[Close Price]])-1</f>
        <v>3.0209928473124092E-2</v>
      </c>
      <c r="AG311" s="1">
        <f>(Table2[[#This Row],[Close Price]]/Table2[[#This Row],[Current Month Low]])-1</f>
        <v>7.0076127269178556E-3</v>
      </c>
      <c r="AH311" s="1">
        <f>(Table2[[#This Row],[Current Month High]]/Table2[[#This Row],[Close Price]])-1</f>
        <v>6.3686057105196925E-2</v>
      </c>
      <c r="AI311">
        <v>14.2598228304483</v>
      </c>
      <c r="AJ311">
        <v>78.508650519031093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-0.04</v>
      </c>
      <c r="AM311" t="s">
        <v>3113</v>
      </c>
      <c r="AN311">
        <v>-6.43</v>
      </c>
      <c r="AO311" t="s">
        <v>3113</v>
      </c>
      <c r="AP311">
        <v>6.5620479669109E-2</v>
      </c>
      <c r="AQ311">
        <f>(Table2[[#This Row],[Sharpe Ratio]]-AVERAGE(Table2[Sharpe Ratio]))/_xlfn.STDEV.P(Table2[Sharpe Ratio])</f>
        <v>6.3335096698639529E-2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-0.47671236266499445</v>
      </c>
      <c r="AS311">
        <f>_xlfn.RANK.AVG(Table2[[#This Row],[1Y Return vs Nifty Z-Score]],Table2[1Y Return vs Nifty Z-Score])</f>
        <v>258</v>
      </c>
      <c r="AT311">
        <f>_xlfn.RANK.AVG(Table2[[#This Row],[6M Return vs Nifty Z-Score]],Table2[6M Return vs Nifty Z-Score])</f>
        <v>404</v>
      </c>
      <c r="AU311">
        <f>_xlfn.RANK.AVG(Table2[[#This Row],[Sharpe Ratio Z-Score]],Table2[Sharpe Ratio Z-Score])</f>
        <v>320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314</v>
      </c>
      <c r="B312" t="s">
        <v>315</v>
      </c>
      <c r="C312" t="s">
        <v>3073</v>
      </c>
      <c r="D312" t="s">
        <v>288</v>
      </c>
      <c r="E312">
        <v>85038.662045189994</v>
      </c>
      <c r="F312">
        <v>874.95</v>
      </c>
      <c r="G312">
        <v>33.151506698960702</v>
      </c>
      <c r="H312">
        <f>(Table2[[#This Row],[1Y Return vs Nifty]]-AVERAGE(Table2[1Y Return vs Nifty]))/_xlfn.STDEV.P(Table2[1Y Return vs Nifty])</f>
        <v>-1.9316185602670535E-2</v>
      </c>
      <c r="I312">
        <v>-6.2379865724456902</v>
      </c>
      <c r="J312">
        <f>(Table2[[#This Row],[1M Return vs Nifty]]-AVERAGE(Table2[1M Return vs Nifty]))/_xlfn.STDEV.P(Table2[1M Return vs Nifty])</f>
        <v>-0.56943669981647305</v>
      </c>
      <c r="K312">
        <v>-9.5793856580466397</v>
      </c>
      <c r="L312">
        <f>(Table2[[#This Row],[6M Return vs Nifty]]-AVERAGE(Table2[6M Return vs Nifty]))/_xlfn.STDEV.P(Table2[6M Return vs Nifty])</f>
        <v>-0.48850469195589519</v>
      </c>
      <c r="M312">
        <v>-3.7893787097424001</v>
      </c>
      <c r="N312">
        <f>(Table2[[#This Row],[1W Return vs Nifty]]-AVERAGE(Table2[1W Return vs Nifty]))/_xlfn.STDEV.P(Table2[1W Return vs Nifty])</f>
        <v>-0.7254087450735659</v>
      </c>
      <c r="O312">
        <v>902.58</v>
      </c>
      <c r="P312">
        <v>889.14053581347105</v>
      </c>
      <c r="Q312">
        <v>784.55911608768201</v>
      </c>
      <c r="R312">
        <v>37.4691292597943</v>
      </c>
      <c r="S312" s="1">
        <f>(Table2[[#This Row],[Close Price]]-Table2[[#This Row],[20D EMA]])/Table2[[#This Row],[20D EMA]]</f>
        <v>-3.0612244897959176E-2</v>
      </c>
      <c r="T312" s="1">
        <f>(Table2[[#This Row],[Close Price]]-Table2[[#This Row],[50D EMA]])/Table2[[#This Row],[50D EMA]]</f>
        <v>-1.5959834516472853E-2</v>
      </c>
      <c r="U312" s="1">
        <f>(Table2[[#This Row],[Close Price]]-Table2[[#This Row],[200D EMA]])/Table2[[#This Row],[200D EMA]]</f>
        <v>0.11521233015947263</v>
      </c>
      <c r="V312">
        <v>0.62061141968977396</v>
      </c>
      <c r="W312">
        <v>880.15</v>
      </c>
      <c r="X312">
        <v>894.7</v>
      </c>
      <c r="Y312">
        <v>845.9</v>
      </c>
      <c r="Z312">
        <v>908.6</v>
      </c>
      <c r="AA312">
        <v>845.9</v>
      </c>
      <c r="AB312">
        <v>934.95</v>
      </c>
      <c r="AC312" s="1">
        <f>(Table2[[#This Row],[Close Price]]/Table2[[#This Row],[Day Low]])-1</f>
        <v>-5.9080838493438259E-3</v>
      </c>
      <c r="AD312" s="1">
        <f>(Table2[[#This Row],[Day High]]/Table2[[#This Row],[Close Price]])-1</f>
        <v>2.2572718441053796E-2</v>
      </c>
      <c r="AE312" s="1">
        <f>(Table2[[#This Row],[Close Price]]/Table2[[#This Row],[Current Week Low]])-1</f>
        <v>3.4342120818063648E-2</v>
      </c>
      <c r="AF312" s="1">
        <f>(Table2[[#This Row],[Current Week High]]/Table2[[#This Row],[Close Price]])-1</f>
        <v>3.8459340533744779E-2</v>
      </c>
      <c r="AG312" s="1">
        <f>(Table2[[#This Row],[Close Price]]/Table2[[#This Row],[Current Month Low]])-1</f>
        <v>3.4342120818063648E-2</v>
      </c>
      <c r="AH312" s="1">
        <f>(Table2[[#This Row],[Current Month High]]/Table2[[#This Row],[Close Price]])-1</f>
        <v>6.8575347162695088E-2</v>
      </c>
      <c r="AI312">
        <v>11.994971141208</v>
      </c>
      <c r="AJ312">
        <v>72.064896755162195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-0.09</v>
      </c>
      <c r="AM312" t="s">
        <v>3113</v>
      </c>
      <c r="AN312">
        <v>-6.43</v>
      </c>
      <c r="AO312" t="s">
        <v>3113</v>
      </c>
      <c r="AP312">
        <v>0.11016018929112099</v>
      </c>
      <c r="AQ312">
        <f>(Table2[[#This Row],[Sharpe Ratio]]-AVERAGE(Table2[Sharpe Ratio]))/_xlfn.STDEV.P(Table2[Sharpe Ratio])</f>
        <v>0.58266570726012734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-1.2200006151884772</v>
      </c>
      <c r="AS312">
        <f>_xlfn.RANK.AVG(Table2[[#This Row],[1Y Return vs Nifty Z-Score]],Table2[1Y Return vs Nifty Z-Score])</f>
        <v>297</v>
      </c>
      <c r="AT312">
        <f>_xlfn.RANK.AVG(Table2[[#This Row],[6M Return vs Nifty Z-Score]],Table2[6M Return vs Nifty Z-Score])</f>
        <v>485</v>
      </c>
      <c r="AU312">
        <f>_xlfn.RANK.AVG(Table2[[#This Row],[Sharpe Ratio Z-Score]],Table2[Sharpe Ratio Z-Score])</f>
        <v>200</v>
      </c>
      <c r="AV312">
        <f>(Table2[[#This Row],[Rank 1Y]]+Table2[[#This Row],[Rank 6M]]+Table2[[#This Row],[Rank Sharpe]])/3</f>
        <v>327.33333333333331</v>
      </c>
    </row>
    <row r="313" spans="1:48" x14ac:dyDescent="0.3">
      <c r="A313" t="s">
        <v>704</v>
      </c>
      <c r="B313" t="s">
        <v>705</v>
      </c>
      <c r="C313" t="s">
        <v>3073</v>
      </c>
      <c r="D313" t="s">
        <v>51</v>
      </c>
      <c r="E313">
        <v>23862.763253599998</v>
      </c>
      <c r="F313">
        <v>1214</v>
      </c>
      <c r="G313">
        <v>30.247421531713901</v>
      </c>
      <c r="H313">
        <f>(Table2[[#This Row],[1Y Return vs Nifty]]-AVERAGE(Table2[1Y Return vs Nifty]))/_xlfn.STDEV.P(Table2[1Y Return vs Nifty])</f>
        <v>-6.3518044668724044E-2</v>
      </c>
      <c r="I313">
        <v>23.246841389111498</v>
      </c>
      <c r="J313">
        <f>(Table2[[#This Row],[1M Return vs Nifty]]-AVERAGE(Table2[1M Return vs Nifty]))/_xlfn.STDEV.P(Table2[1M Return vs Nifty])</f>
        <v>2.2949754845491781</v>
      </c>
      <c r="K313">
        <v>11.505596193508</v>
      </c>
      <c r="L313">
        <f>(Table2[[#This Row],[6M Return vs Nifty]]-AVERAGE(Table2[6M Return vs Nifty]))/_xlfn.STDEV.P(Table2[6M Return vs Nifty])</f>
        <v>0.2537545057647862</v>
      </c>
      <c r="M313">
        <v>6.1812746866924497</v>
      </c>
      <c r="N313">
        <f>(Table2[[#This Row],[1W Return vs Nifty]]-AVERAGE(Table2[1W Return vs Nifty]))/_xlfn.STDEV.P(Table2[1W Return vs Nifty])</f>
        <v>1.3083447200912401</v>
      </c>
      <c r="O313">
        <v>1146.1199999999999</v>
      </c>
      <c r="P313">
        <v>1059.1560707625499</v>
      </c>
      <c r="Q313">
        <v>931.893252400032</v>
      </c>
      <c r="R313">
        <v>61.020833616847099</v>
      </c>
      <c r="S313" s="1">
        <f>(Table2[[#This Row],[Close Price]]-Table2[[#This Row],[20D EMA]])/Table2[[#This Row],[20D EMA]]</f>
        <v>5.9225910026873378E-2</v>
      </c>
      <c r="T313" s="1">
        <f>(Table2[[#This Row],[Close Price]]-Table2[[#This Row],[50D EMA]])/Table2[[#This Row],[50D EMA]]</f>
        <v>0.14619557354372587</v>
      </c>
      <c r="U313" s="1">
        <f>(Table2[[#This Row],[Close Price]]-Table2[[#This Row],[200D EMA]])/Table2[[#This Row],[200D EMA]]</f>
        <v>0.30272431619546547</v>
      </c>
      <c r="V313">
        <v>0.88471179763942098</v>
      </c>
      <c r="W313">
        <v>1183.05</v>
      </c>
      <c r="X313">
        <v>1220.0999999999999</v>
      </c>
      <c r="Y313">
        <v>1179.1500000000001</v>
      </c>
      <c r="Z313">
        <v>1284.95</v>
      </c>
      <c r="AA313">
        <v>1179.1500000000001</v>
      </c>
      <c r="AB313">
        <v>1284.95</v>
      </c>
      <c r="AC313" s="1">
        <f>(Table2[[#This Row],[Close Price]]/Table2[[#This Row],[Day Low]])-1</f>
        <v>2.6161193525210402E-2</v>
      </c>
      <c r="AD313" s="1">
        <f>(Table2[[#This Row],[Day High]]/Table2[[#This Row],[Close Price]])-1</f>
        <v>5.0247116968697991E-3</v>
      </c>
      <c r="AE313" s="1">
        <f>(Table2[[#This Row],[Close Price]]/Table2[[#This Row],[Current Week Low]])-1</f>
        <v>2.9555188059195103E-2</v>
      </c>
      <c r="AF313" s="1">
        <f>(Table2[[#This Row],[Current Week High]]/Table2[[#This Row],[Close Price]])-1</f>
        <v>5.8443163097199324E-2</v>
      </c>
      <c r="AG313" s="1">
        <f>(Table2[[#This Row],[Close Price]]/Table2[[#This Row],[Current Month Low]])-1</f>
        <v>2.9555188059195103E-2</v>
      </c>
      <c r="AH313" s="1">
        <f>(Table2[[#This Row],[Current Month High]]/Table2[[#This Row],[Close Price]])-1</f>
        <v>5.8443163097199324E-2</v>
      </c>
      <c r="AI313">
        <v>5.8443163097199298</v>
      </c>
      <c r="AJ313">
        <v>71.675033585519301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0.11</v>
      </c>
      <c r="AM313" t="s">
        <v>3114</v>
      </c>
      <c r="AN313">
        <v>11.89</v>
      </c>
      <c r="AO313" t="s">
        <v>3114</v>
      </c>
      <c r="AP313">
        <v>3.0295368441114998E-2</v>
      </c>
      <c r="AQ313">
        <f>(Table2[[#This Row],[Sharpe Ratio]]-AVERAGE(Table2[Sharpe Ratio]))/_xlfn.STDEV.P(Table2[Sharpe Ratio])</f>
        <v>-0.3485537938638642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3.4450028718726164</v>
      </c>
      <c r="AS313">
        <f>_xlfn.RANK.AVG(Table2[[#This Row],[1Y Return vs Nifty Z-Score]],Table2[1Y Return vs Nifty Z-Score])</f>
        <v>308</v>
      </c>
      <c r="AT313">
        <f>_xlfn.RANK.AVG(Table2[[#This Row],[6M Return vs Nifty Z-Score]],Table2[6M Return vs Nifty Z-Score])</f>
        <v>248</v>
      </c>
      <c r="AU313">
        <f>_xlfn.RANK.AVG(Table2[[#This Row],[Sharpe Ratio Z-Score]],Table2[Sharpe Ratio Z-Score])</f>
        <v>431</v>
      </c>
      <c r="AV313">
        <f>(Table2[[#This Row],[Rank 1Y]]+Table2[[#This Row],[Rank 6M]]+Table2[[#This Row],[Rank Sharpe]])/3</f>
        <v>329</v>
      </c>
    </row>
    <row r="314" spans="1:48" x14ac:dyDescent="0.3">
      <c r="A314" t="s">
        <v>735</v>
      </c>
      <c r="B314" t="s">
        <v>736</v>
      </c>
      <c r="C314" t="s">
        <v>3075</v>
      </c>
      <c r="D314" t="s">
        <v>210</v>
      </c>
      <c r="E314">
        <v>21816.004618340001</v>
      </c>
      <c r="F314">
        <v>1844.95</v>
      </c>
      <c r="G314">
        <v>15.556682442997401</v>
      </c>
      <c r="H314">
        <f>(Table2[[#This Row],[1Y Return vs Nifty]]-AVERAGE(Table2[1Y Return vs Nifty]))/_xlfn.STDEV.P(Table2[1Y Return vs Nifty])</f>
        <v>-0.28711960639262818</v>
      </c>
      <c r="I314">
        <v>-12.5682245534339</v>
      </c>
      <c r="J314">
        <f>(Table2[[#This Row],[1M Return vs Nifty]]-AVERAGE(Table2[1M Return vs Nifty]))/_xlfn.STDEV.P(Table2[1M Return vs Nifty])</f>
        <v>-1.18441097832738</v>
      </c>
      <c r="K314">
        <v>-17.83414574631</v>
      </c>
      <c r="L314">
        <f>(Table2[[#This Row],[6M Return vs Nifty]]-AVERAGE(Table2[6M Return vs Nifty]))/_xlfn.STDEV.P(Table2[6M Return vs Nifty])</f>
        <v>-0.77909880503734863</v>
      </c>
      <c r="M314">
        <v>-5.5698704384419804</v>
      </c>
      <c r="N314">
        <f>(Table2[[#This Row],[1W Return vs Nifty]]-AVERAGE(Table2[1W Return vs Nifty]))/_xlfn.STDEV.P(Table2[1W Return vs Nifty])</f>
        <v>-1.088582659456631</v>
      </c>
      <c r="O314">
        <v>1982.97</v>
      </c>
      <c r="P314">
        <v>2011.08188215462</v>
      </c>
      <c r="Q314">
        <v>1792.65499952295</v>
      </c>
      <c r="R314">
        <v>31.969477549935</v>
      </c>
      <c r="S314" s="1">
        <f>(Table2[[#This Row],[Close Price]]-Table2[[#This Row],[20D EMA]])/Table2[[#This Row],[20D EMA]]</f>
        <v>-6.960266670701018E-2</v>
      </c>
      <c r="T314" s="1">
        <f>(Table2[[#This Row],[Close Price]]-Table2[[#This Row],[50D EMA]])/Table2[[#This Row],[50D EMA]]</f>
        <v>-8.2608213831965219E-2</v>
      </c>
      <c r="U314" s="1">
        <f>(Table2[[#This Row],[Close Price]]-Table2[[#This Row],[200D EMA]])/Table2[[#This Row],[200D EMA]]</f>
        <v>2.9171815263375533E-2</v>
      </c>
      <c r="V314">
        <v>0.50637686827911099</v>
      </c>
      <c r="W314">
        <v>1820</v>
      </c>
      <c r="X314">
        <v>1882.05</v>
      </c>
      <c r="Y314">
        <v>1798.25</v>
      </c>
      <c r="Z314">
        <v>1953.45</v>
      </c>
      <c r="AA314">
        <v>1798.25</v>
      </c>
      <c r="AB314">
        <v>2092.25</v>
      </c>
      <c r="AC314" s="1">
        <f>(Table2[[#This Row],[Close Price]]/Table2[[#This Row],[Day Low]])-1</f>
        <v>1.3708791208791204E-2</v>
      </c>
      <c r="AD314" s="1">
        <f>(Table2[[#This Row],[Day High]]/Table2[[#This Row],[Close Price]])-1</f>
        <v>2.0108946041898168E-2</v>
      </c>
      <c r="AE314" s="1">
        <f>(Table2[[#This Row],[Close Price]]/Table2[[#This Row],[Current Week Low]])-1</f>
        <v>2.5969692756846907E-2</v>
      </c>
      <c r="AF314" s="1">
        <f>(Table2[[#This Row],[Current Week High]]/Table2[[#This Row],[Close Price]])-1</f>
        <v>5.880918182064554E-2</v>
      </c>
      <c r="AG314" s="1">
        <f>(Table2[[#This Row],[Close Price]]/Table2[[#This Row],[Current Month Low]])-1</f>
        <v>2.5969692756846907E-2</v>
      </c>
      <c r="AH314" s="1">
        <f>(Table2[[#This Row],[Current Month High]]/Table2[[#This Row],[Close Price]])-1</f>
        <v>0.13404157294235608</v>
      </c>
      <c r="AI314">
        <v>31.621453155912</v>
      </c>
      <c r="AJ314">
        <v>65.711591143845098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-0.04</v>
      </c>
      <c r="AM314" t="s">
        <v>3113</v>
      </c>
      <c r="AN314">
        <v>-4.97</v>
      </c>
      <c r="AO314" t="s">
        <v>3113</v>
      </c>
      <c r="AP314">
        <v>0.21249170747288801</v>
      </c>
      <c r="AQ314">
        <f>(Table2[[#This Row],[Sharpe Ratio]]-AVERAGE(Table2[Sharpe Ratio]))/_xlfn.STDEV.P(Table2[Sharpe Ratio])</f>
        <v>1.7758456868340575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376</v>
      </c>
      <c r="AT314">
        <f>_xlfn.RANK.AVG(Table2[[#This Row],[6M Return vs Nifty Z-Score]],Table2[6M Return vs Nifty Z-Score])</f>
        <v>582</v>
      </c>
      <c r="AU314">
        <f>_xlfn.RANK.AVG(Table2[[#This Row],[Sharpe Ratio Z-Score]],Table2[Sharpe Ratio Z-Score])</f>
        <v>29</v>
      </c>
      <c r="AV314">
        <f>(Table2[[#This Row],[Rank 1Y]]+Table2[[#This Row],[Rank 6M]]+Table2[[#This Row],[Rank Sharpe]])/3</f>
        <v>329</v>
      </c>
    </row>
    <row r="315" spans="1:48" x14ac:dyDescent="0.3">
      <c r="A315" t="s">
        <v>1766</v>
      </c>
      <c r="B315" t="s">
        <v>1767</v>
      </c>
      <c r="C315" t="s">
        <v>3076</v>
      </c>
      <c r="D315" t="s">
        <v>111</v>
      </c>
      <c r="E315">
        <v>4225.71</v>
      </c>
      <c r="F315">
        <v>7042.85</v>
      </c>
      <c r="G315">
        <v>48.117183392031301</v>
      </c>
      <c r="H315">
        <f>(Table2[[#This Row],[1Y Return vs Nifty]]-AVERAGE(Table2[1Y Return vs Nifty]))/_xlfn.STDEV.P(Table2[1Y Return vs Nifty])</f>
        <v>0.20847008577668064</v>
      </c>
      <c r="I315">
        <v>0.31020545316513498</v>
      </c>
      <c r="J315">
        <f>(Table2[[#This Row],[1M Return vs Nifty]]-AVERAGE(Table2[1M Return vs Nifty]))/_xlfn.STDEV.P(Table2[1M Return vs Nifty])</f>
        <v>6.671152693190642E-2</v>
      </c>
      <c r="K315">
        <v>-10.7523251139237</v>
      </c>
      <c r="L315">
        <f>(Table2[[#This Row],[6M Return vs Nifty]]-AVERAGE(Table2[6M Return vs Nifty]))/_xlfn.STDEV.P(Table2[6M Return vs Nifty])</f>
        <v>-0.52979593449163609</v>
      </c>
      <c r="M315">
        <v>2.9379687417871301</v>
      </c>
      <c r="N315">
        <f>(Table2[[#This Row],[1W Return vs Nifty]]-AVERAGE(Table2[1W Return vs Nifty]))/_xlfn.STDEV.P(Table2[1W Return vs Nifty])</f>
        <v>0.64679482543746214</v>
      </c>
      <c r="O315">
        <v>7277.26</v>
      </c>
      <c r="P315">
        <v>7112.2709913424096</v>
      </c>
      <c r="Q315">
        <v>6435.1685809763603</v>
      </c>
      <c r="R315">
        <v>44.246087549882802</v>
      </c>
      <c r="S315" s="1">
        <f>(Table2[[#This Row],[Close Price]]-Table2[[#This Row],[20D EMA]])/Table2[[#This Row],[20D EMA]]</f>
        <v>-3.2211299307706449E-2</v>
      </c>
      <c r="T315" s="1">
        <f>(Table2[[#This Row],[Close Price]]-Table2[[#This Row],[50D EMA]])/Table2[[#This Row],[50D EMA]]</f>
        <v>-9.7607348520484805E-3</v>
      </c>
      <c r="U315" s="1">
        <f>(Table2[[#This Row],[Close Price]]-Table2[[#This Row],[200D EMA]])/Table2[[#This Row],[200D EMA]]</f>
        <v>9.4431313084798948E-2</v>
      </c>
      <c r="V315">
        <v>1.1221657057649399</v>
      </c>
      <c r="W315">
        <v>7109.45</v>
      </c>
      <c r="X315">
        <v>7398.95</v>
      </c>
      <c r="Y315">
        <v>6636.7</v>
      </c>
      <c r="Z315">
        <v>7604</v>
      </c>
      <c r="AA315">
        <v>6636.7</v>
      </c>
      <c r="AB315">
        <v>7604</v>
      </c>
      <c r="AC315" s="1">
        <f>(Table2[[#This Row],[Close Price]]/Table2[[#This Row],[Day Low]])-1</f>
        <v>-9.3678132626292543E-3</v>
      </c>
      <c r="AD315" s="1">
        <f>(Table2[[#This Row],[Day High]]/Table2[[#This Row],[Close Price]])-1</f>
        <v>5.0561917405595569E-2</v>
      </c>
      <c r="AE315" s="1">
        <f>(Table2[[#This Row],[Close Price]]/Table2[[#This Row],[Current Week Low]])-1</f>
        <v>6.1197583136197276E-2</v>
      </c>
      <c r="AF315" s="1">
        <f>(Table2[[#This Row],[Current Week High]]/Table2[[#This Row],[Close Price]])-1</f>
        <v>7.967655139609664E-2</v>
      </c>
      <c r="AG315" s="1">
        <f>(Table2[[#This Row],[Close Price]]/Table2[[#This Row],[Current Month Low]])-1</f>
        <v>6.1197583136197276E-2</v>
      </c>
      <c r="AH315" s="1">
        <f>(Table2[[#This Row],[Current Month High]]/Table2[[#This Row],[Close Price]])-1</f>
        <v>7.967655139609664E-2</v>
      </c>
      <c r="AI315">
        <v>22.982883349780199</v>
      </c>
      <c r="AJ315">
        <v>76.069049136885795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0.34</v>
      </c>
      <c r="AM315" t="s">
        <v>3114</v>
      </c>
      <c r="AN315">
        <v>-2.4300000000000002</v>
      </c>
      <c r="AO315" t="s">
        <v>3113</v>
      </c>
      <c r="AP315">
        <v>8.9645519706241003E-2</v>
      </c>
      <c r="AQ315">
        <f>(Table2[[#This Row],[Sharpe Ratio]]-AVERAGE(Table2[Sharpe Ratio]))/_xlfn.STDEV.P(Table2[Sharpe Ratio])</f>
        <v>0.34346576699563935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0.73564627065005239</v>
      </c>
      <c r="AS315">
        <f>_xlfn.RANK.AVG(Table2[[#This Row],[1Y Return vs Nifty Z-Score]],Table2[1Y Return vs Nifty Z-Score])</f>
        <v>239</v>
      </c>
      <c r="AT315">
        <f>_xlfn.RANK.AVG(Table2[[#This Row],[6M Return vs Nifty Z-Score]],Table2[6M Return vs Nifty Z-Score])</f>
        <v>503</v>
      </c>
      <c r="AU315">
        <f>_xlfn.RANK.AVG(Table2[[#This Row],[Sharpe Ratio Z-Score]],Table2[Sharpe Ratio Z-Score])</f>
        <v>246</v>
      </c>
      <c r="AV315">
        <f>(Table2[[#This Row],[Rank 1Y]]+Table2[[#This Row],[Rank 6M]]+Table2[[#This Row],[Rank Sharpe]])/3</f>
        <v>329.33333333333331</v>
      </c>
    </row>
    <row r="316" spans="1:48" x14ac:dyDescent="0.3">
      <c r="A316" t="s">
        <v>1331</v>
      </c>
      <c r="B316" t="s">
        <v>1332</v>
      </c>
      <c r="C316" t="s">
        <v>3073</v>
      </c>
      <c r="D316" t="s">
        <v>288</v>
      </c>
      <c r="E316">
        <v>8147.1820152999999</v>
      </c>
      <c r="F316">
        <v>793.9</v>
      </c>
      <c r="G316">
        <v>50.637733466730197</v>
      </c>
      <c r="H316">
        <f>(Table2[[#This Row],[1Y Return vs Nifty]]-AVERAGE(Table2[1Y Return vs Nifty]))/_xlfn.STDEV.P(Table2[1Y Return vs Nifty])</f>
        <v>0.24683431848835263</v>
      </c>
      <c r="I316">
        <v>3.5198160586090799</v>
      </c>
      <c r="J316">
        <f>(Table2[[#This Row],[1M Return vs Nifty]]-AVERAGE(Table2[1M Return vs Nifty]))/_xlfn.STDEV.P(Table2[1M Return vs Nifty])</f>
        <v>0.3785209679532236</v>
      </c>
      <c r="K316">
        <v>8.8599660558963809</v>
      </c>
      <c r="L316">
        <f>(Table2[[#This Row],[6M Return vs Nifty]]-AVERAGE(Table2[6M Return vs Nifty]))/_xlfn.STDEV.P(Table2[6M Return vs Nifty])</f>
        <v>0.16061981315586346</v>
      </c>
      <c r="M316">
        <v>5.7999071569938296</v>
      </c>
      <c r="N316">
        <f>(Table2[[#This Row],[1W Return vs Nifty]]-AVERAGE(Table2[1W Return vs Nifty]))/_xlfn.STDEV.P(Table2[1W Return vs Nifty])</f>
        <v>1.230555682182928</v>
      </c>
      <c r="O316">
        <v>790.1</v>
      </c>
      <c r="P316">
        <v>777.41504614137398</v>
      </c>
      <c r="Q316">
        <v>684.60773669067396</v>
      </c>
      <c r="R316">
        <v>51.1863758178959</v>
      </c>
      <c r="S316" s="1">
        <f>(Table2[[#This Row],[Close Price]]-Table2[[#This Row],[20D EMA]])/Table2[[#This Row],[20D EMA]]</f>
        <v>4.8095177825591123E-3</v>
      </c>
      <c r="T316" s="1">
        <f>(Table2[[#This Row],[Close Price]]-Table2[[#This Row],[50D EMA]])/Table2[[#This Row],[50D EMA]]</f>
        <v>2.1204829955951469E-2</v>
      </c>
      <c r="U316" s="1">
        <f>(Table2[[#This Row],[Close Price]]-Table2[[#This Row],[200D EMA]])/Table2[[#This Row],[200D EMA]]</f>
        <v>0.15964216799189854</v>
      </c>
      <c r="V316">
        <v>0.36606635850242603</v>
      </c>
      <c r="W316">
        <v>802.45</v>
      </c>
      <c r="X316">
        <v>826.15</v>
      </c>
      <c r="Y316">
        <v>763.7</v>
      </c>
      <c r="Z316">
        <v>853.55</v>
      </c>
      <c r="AA316">
        <v>763.7</v>
      </c>
      <c r="AB316">
        <v>853.55</v>
      </c>
      <c r="AC316" s="1">
        <f>(Table2[[#This Row],[Close Price]]/Table2[[#This Row],[Day Low]])-1</f>
        <v>-1.0654869462271899E-2</v>
      </c>
      <c r="AD316" s="1">
        <f>(Table2[[#This Row],[Day High]]/Table2[[#This Row],[Close Price]])-1</f>
        <v>4.0622244615190928E-2</v>
      </c>
      <c r="AE316" s="1">
        <f>(Table2[[#This Row],[Close Price]]/Table2[[#This Row],[Current Week Low]])-1</f>
        <v>3.9544323687311644E-2</v>
      </c>
      <c r="AF316" s="1">
        <f>(Table2[[#This Row],[Current Week High]]/Table2[[#This Row],[Close Price]])-1</f>
        <v>7.513540748205072E-2</v>
      </c>
      <c r="AG316" s="1">
        <f>(Table2[[#This Row],[Close Price]]/Table2[[#This Row],[Current Month Low]])-1</f>
        <v>3.9544323687311644E-2</v>
      </c>
      <c r="AH316" s="1">
        <f>(Table2[[#This Row],[Current Month High]]/Table2[[#This Row],[Close Price]])-1</f>
        <v>7.513540748205072E-2</v>
      </c>
      <c r="AI316">
        <v>10.8451946088928</v>
      </c>
      <c r="AJ316">
        <v>76.422222222222203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-0.12</v>
      </c>
      <c r="AM316" t="s">
        <v>3113</v>
      </c>
      <c r="AN316">
        <v>2.88</v>
      </c>
      <c r="AO316" t="s">
        <v>3114</v>
      </c>
      <c r="AP316">
        <v>1.2407928680947001E-2</v>
      </c>
      <c r="AQ316">
        <f>(Table2[[#This Row],[Sharpe Ratio]]-AVERAGE(Table2[Sharpe Ratio]))/_xlfn.STDEV.P(Table2[Sharpe Ratio])</f>
        <v>-0.55712037615336596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1.4594104056270016</v>
      </c>
      <c r="AS316">
        <f>_xlfn.RANK.AVG(Table2[[#This Row],[1Y Return vs Nifty Z-Score]],Table2[1Y Return vs Nifty Z-Score])</f>
        <v>227</v>
      </c>
      <c r="AT316">
        <f>_xlfn.RANK.AVG(Table2[[#This Row],[6M Return vs Nifty Z-Score]],Table2[6M Return vs Nifty Z-Score])</f>
        <v>273</v>
      </c>
      <c r="AU316">
        <f>_xlfn.RANK.AVG(Table2[[#This Row],[Sharpe Ratio Z-Score]],Table2[Sharpe Ratio Z-Score])</f>
        <v>491</v>
      </c>
      <c r="AV316">
        <f>(Table2[[#This Row],[Rank 1Y]]+Table2[[#This Row],[Rank 6M]]+Table2[[#This Row],[Rank Sharpe]])/3</f>
        <v>330.33333333333331</v>
      </c>
    </row>
    <row r="317" spans="1:48" x14ac:dyDescent="0.3">
      <c r="A317" t="s">
        <v>1454</v>
      </c>
      <c r="B317" t="s">
        <v>1455</v>
      </c>
      <c r="C317" t="s">
        <v>3083</v>
      </c>
      <c r="D317" t="s">
        <v>380</v>
      </c>
      <c r="E317">
        <v>6894.8944949500001</v>
      </c>
      <c r="F317">
        <v>354.55</v>
      </c>
      <c r="G317">
        <v>34.981429906835402</v>
      </c>
      <c r="H317">
        <f>(Table2[[#This Row],[1Y Return vs Nifty]]-AVERAGE(Table2[1Y Return vs Nifty]))/_xlfn.STDEV.P(Table2[1Y Return vs Nifty])</f>
        <v>8.5363060006874505E-3</v>
      </c>
      <c r="I317">
        <v>7.3474749080720301</v>
      </c>
      <c r="J317">
        <f>(Table2[[#This Row],[1M Return vs Nifty]]-AVERAGE(Table2[1M Return vs Nifty]))/_xlfn.STDEV.P(Table2[1M Return vs Nifty])</f>
        <v>0.75037298148003539</v>
      </c>
      <c r="K317">
        <v>26.642927888136501</v>
      </c>
      <c r="L317">
        <f>(Table2[[#This Row],[6M Return vs Nifty]]-AVERAGE(Table2[6M Return vs Nifty]))/_xlfn.STDEV.P(Table2[6M Return vs Nifty])</f>
        <v>0.78663728263368615</v>
      </c>
      <c r="M317">
        <v>12.262517107967099</v>
      </c>
      <c r="N317">
        <f>(Table2[[#This Row],[1W Return vs Nifty]]-AVERAGE(Table2[1W Return vs Nifty]))/_xlfn.STDEV.P(Table2[1W Return vs Nifty])</f>
        <v>2.5487597014400851</v>
      </c>
      <c r="O317">
        <v>339.23</v>
      </c>
      <c r="P317">
        <v>322.92764773932498</v>
      </c>
      <c r="Q317">
        <v>278.15147647933497</v>
      </c>
      <c r="R317">
        <v>62.017288486201203</v>
      </c>
      <c r="S317" s="1">
        <f>(Table2[[#This Row],[Close Price]]-Table2[[#This Row],[20D EMA]])/Table2[[#This Row],[20D EMA]]</f>
        <v>4.5161100138549043E-2</v>
      </c>
      <c r="T317" s="1">
        <f>(Table2[[#This Row],[Close Price]]-Table2[[#This Row],[50D EMA]])/Table2[[#This Row],[50D EMA]]</f>
        <v>9.7923954427715523E-2</v>
      </c>
      <c r="U317" s="1">
        <f>(Table2[[#This Row],[Close Price]]-Table2[[#This Row],[200D EMA]])/Table2[[#This Row],[200D EMA]]</f>
        <v>0.2746651734071992</v>
      </c>
      <c r="V317">
        <v>1.1564741256250499</v>
      </c>
      <c r="W317">
        <v>350.65</v>
      </c>
      <c r="X317">
        <v>358.35</v>
      </c>
      <c r="Y317">
        <v>324.35000000000002</v>
      </c>
      <c r="Z317">
        <v>373.2</v>
      </c>
      <c r="AA317">
        <v>322.3</v>
      </c>
      <c r="AB317">
        <v>373.2</v>
      </c>
      <c r="AC317" s="1">
        <f>(Table2[[#This Row],[Close Price]]/Table2[[#This Row],[Day Low]])-1</f>
        <v>1.1122201625552552E-2</v>
      </c>
      <c r="AD317" s="1">
        <f>(Table2[[#This Row],[Day High]]/Table2[[#This Row],[Close Price]])-1</f>
        <v>1.0717811310111403E-2</v>
      </c>
      <c r="AE317" s="1">
        <f>(Table2[[#This Row],[Close Price]]/Table2[[#This Row],[Current Week Low]])-1</f>
        <v>9.3109295514105073E-2</v>
      </c>
      <c r="AF317" s="1">
        <f>(Table2[[#This Row],[Current Week High]]/Table2[[#This Row],[Close Price]])-1</f>
        <v>5.2601889719362527E-2</v>
      </c>
      <c r="AG317" s="1">
        <f>(Table2[[#This Row],[Close Price]]/Table2[[#This Row],[Current Month Low]])-1</f>
        <v>0.10006205398696877</v>
      </c>
      <c r="AH317" s="1">
        <f>(Table2[[#This Row],[Current Month High]]/Table2[[#This Row],[Close Price]])-1</f>
        <v>5.2601889719362527E-2</v>
      </c>
      <c r="AI317">
        <v>5.26018897193625</v>
      </c>
      <c r="AJ317">
        <v>72.866894197952206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0.28999999999999998</v>
      </c>
      <c r="AM317" t="s">
        <v>3114</v>
      </c>
      <c r="AN317">
        <v>3.49</v>
      </c>
      <c r="AO317" t="s">
        <v>3114</v>
      </c>
      <c r="AP317">
        <v>-5.6138973640509999E-3</v>
      </c>
      <c r="AQ317">
        <f>(Table2[[#This Row],[Sharpe Ratio]]-AVERAGE(Table2[Sharpe Ratio]))/_xlfn.STDEV.P(Table2[Sharpe Ratio])</f>
        <v>-0.76725389527169174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3.3270523762828024</v>
      </c>
      <c r="AS317">
        <f>_xlfn.RANK.AVG(Table2[[#This Row],[1Y Return vs Nifty Z-Score]],Table2[1Y Return vs Nifty Z-Score])</f>
        <v>288</v>
      </c>
      <c r="AT317">
        <f>_xlfn.RANK.AVG(Table2[[#This Row],[6M Return vs Nifty Z-Score]],Table2[6M Return vs Nifty Z-Score])</f>
        <v>129</v>
      </c>
      <c r="AU317">
        <f>_xlfn.RANK.AVG(Table2[[#This Row],[Sharpe Ratio Z-Score]],Table2[Sharpe Ratio Z-Score])</f>
        <v>577</v>
      </c>
      <c r="AV317">
        <f>(Table2[[#This Row],[Rank 1Y]]+Table2[[#This Row],[Rank 6M]]+Table2[[#This Row],[Rank Sharpe]])/3</f>
        <v>331.33333333333331</v>
      </c>
    </row>
    <row r="318" spans="1:48" x14ac:dyDescent="0.3">
      <c r="A318" t="s">
        <v>1746</v>
      </c>
      <c r="B318" t="s">
        <v>1747</v>
      </c>
      <c r="C318" t="s">
        <v>3083</v>
      </c>
      <c r="D318" t="s">
        <v>535</v>
      </c>
      <c r="E318">
        <v>4364.9291979899999</v>
      </c>
      <c r="F318">
        <v>381.05</v>
      </c>
      <c r="G318">
        <v>6.5120421982437504</v>
      </c>
      <c r="H318">
        <f>(Table2[[#This Row],[1Y Return vs Nifty]]-AVERAGE(Table2[1Y Return vs Nifty]))/_xlfn.STDEV.P(Table2[1Y Return vs Nifty])</f>
        <v>-0.42478427198532998</v>
      </c>
      <c r="I318">
        <v>-1.94077273531304</v>
      </c>
      <c r="J318">
        <f>(Table2[[#This Row],[1M Return vs Nifty]]-AVERAGE(Table2[1M Return vs Nifty]))/_xlfn.STDEV.P(Table2[1M Return vs Nifty])</f>
        <v>-0.15196803796923061</v>
      </c>
      <c r="K318">
        <v>-2.9624327781876998</v>
      </c>
      <c r="L318">
        <f>(Table2[[#This Row],[6M Return vs Nifty]]-AVERAGE(Table2[6M Return vs Nifty]))/_xlfn.STDEV.P(Table2[6M Return vs Nifty])</f>
        <v>-0.25556666191450278</v>
      </c>
      <c r="M318">
        <v>2.5296552948345301</v>
      </c>
      <c r="N318">
        <f>(Table2[[#This Row],[1W Return vs Nifty]]-AVERAGE(Table2[1W Return vs Nifty]))/_xlfn.STDEV.P(Table2[1W Return vs Nifty])</f>
        <v>0.56350952259961984</v>
      </c>
      <c r="O318">
        <v>373.9</v>
      </c>
      <c r="P318">
        <v>372.76410939741402</v>
      </c>
      <c r="Q318">
        <v>357.53694428542201</v>
      </c>
      <c r="R318">
        <v>58.376156588020997</v>
      </c>
      <c r="S318" s="1">
        <f>(Table2[[#This Row],[Close Price]]-Table2[[#This Row],[20D EMA]])/Table2[[#This Row],[20D EMA]]</f>
        <v>1.9122760096282519E-2</v>
      </c>
      <c r="T318" s="1">
        <f>(Table2[[#This Row],[Close Price]]-Table2[[#This Row],[50D EMA]])/Table2[[#This Row],[50D EMA]]</f>
        <v>2.2228241382949716E-2</v>
      </c>
      <c r="U318" s="1">
        <f>(Table2[[#This Row],[Close Price]]-Table2[[#This Row],[200D EMA]])/Table2[[#This Row],[200D EMA]]</f>
        <v>6.5763989121659858E-2</v>
      </c>
      <c r="V318">
        <v>0.90571918096871895</v>
      </c>
      <c r="W318">
        <v>381.05</v>
      </c>
      <c r="X318">
        <v>397</v>
      </c>
      <c r="Y318">
        <v>353</v>
      </c>
      <c r="Z318">
        <v>386</v>
      </c>
      <c r="AA318">
        <v>353</v>
      </c>
      <c r="AB318">
        <v>386</v>
      </c>
      <c r="AC318" s="1">
        <f>(Table2[[#This Row],[Close Price]]/Table2[[#This Row],[Day Low]])-1</f>
        <v>0</v>
      </c>
      <c r="AD318" s="1">
        <f>(Table2[[#This Row],[Day High]]/Table2[[#This Row],[Close Price]])-1</f>
        <v>4.185802388138038E-2</v>
      </c>
      <c r="AE318" s="1">
        <f>(Table2[[#This Row],[Close Price]]/Table2[[#This Row],[Current Week Low]])-1</f>
        <v>7.9461756373937709E-2</v>
      </c>
      <c r="AF318" s="1">
        <f>(Table2[[#This Row],[Current Week High]]/Table2[[#This Row],[Close Price]])-1</f>
        <v>1.2990421204566394E-2</v>
      </c>
      <c r="AG318" s="1">
        <f>(Table2[[#This Row],[Close Price]]/Table2[[#This Row],[Current Month Low]])-1</f>
        <v>7.9461756373937709E-2</v>
      </c>
      <c r="AH318" s="1">
        <f>(Table2[[#This Row],[Current Month High]]/Table2[[#This Row],[Close Price]])-1</f>
        <v>1.2990421204566394E-2</v>
      </c>
      <c r="AI318">
        <v>20.417268075055699</v>
      </c>
      <c r="AJ318">
        <v>38.563636363636299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0.06</v>
      </c>
      <c r="AM318" t="s">
        <v>3114</v>
      </c>
      <c r="AN318">
        <v>5.35</v>
      </c>
      <c r="AO318" t="s">
        <v>3114</v>
      </c>
      <c r="AP318">
        <v>0.124703405307344</v>
      </c>
      <c r="AQ318">
        <f>(Table2[[#This Row],[Sharpe Ratio]]-AVERAGE(Table2[Sharpe Ratio]))/_xlfn.STDEV.P(Table2[Sharpe Ratio])</f>
        <v>0.75223882116969942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0.48342937190025592</v>
      </c>
      <c r="AS318">
        <f>_xlfn.RANK.AVG(Table2[[#This Row],[1Y Return vs Nifty Z-Score]],Table2[1Y Return vs Nifty Z-Score])</f>
        <v>436</v>
      </c>
      <c r="AT318">
        <f>_xlfn.RANK.AVG(Table2[[#This Row],[6M Return vs Nifty Z-Score]],Table2[6M Return vs Nifty Z-Score])</f>
        <v>395</v>
      </c>
      <c r="AU318">
        <f>_xlfn.RANK.AVG(Table2[[#This Row],[Sharpe Ratio Z-Score]],Table2[Sharpe Ratio Z-Score])</f>
        <v>167</v>
      </c>
      <c r="AV318">
        <f>(Table2[[#This Row],[Rank 1Y]]+Table2[[#This Row],[Rank 6M]]+Table2[[#This Row],[Rank Sharpe]])/3</f>
        <v>332.66666666666669</v>
      </c>
    </row>
    <row r="319" spans="1:48" x14ac:dyDescent="0.3">
      <c r="A319" t="s">
        <v>842</v>
      </c>
      <c r="B319" t="s">
        <v>843</v>
      </c>
      <c r="C319" t="s">
        <v>3073</v>
      </c>
      <c r="D319" t="s">
        <v>844</v>
      </c>
      <c r="E319">
        <v>17919.303125154998</v>
      </c>
      <c r="F319">
        <v>1867.15</v>
      </c>
      <c r="G319">
        <v>10.953346478780601</v>
      </c>
      <c r="H319">
        <f>(Table2[[#This Row],[1Y Return vs Nifty]]-AVERAGE(Table2[1Y Return vs Nifty]))/_xlfn.STDEV.P(Table2[1Y Return vs Nifty])</f>
        <v>-0.35718504724776345</v>
      </c>
      <c r="I319">
        <v>-10.2974327896808</v>
      </c>
      <c r="J319">
        <f>(Table2[[#This Row],[1M Return vs Nifty]]-AVERAGE(Table2[1M Return vs Nifty]))/_xlfn.STDEV.P(Table2[1M Return vs Nifty])</f>
        <v>-0.96380655069659293</v>
      </c>
      <c r="K319">
        <v>8.3327833573363606</v>
      </c>
      <c r="L319">
        <f>(Table2[[#This Row],[6M Return vs Nifty]]-AVERAGE(Table2[6M Return vs Nifty]))/_xlfn.STDEV.P(Table2[6M Return vs Nifty])</f>
        <v>0.14206128606580895</v>
      </c>
      <c r="M319">
        <v>3.7329000915320898</v>
      </c>
      <c r="N319">
        <f>(Table2[[#This Row],[1W Return vs Nifty]]-AVERAGE(Table2[1W Return vs Nifty]))/_xlfn.STDEV.P(Table2[1W Return vs Nifty])</f>
        <v>0.8089401054739761</v>
      </c>
      <c r="O319">
        <v>1935.05</v>
      </c>
      <c r="P319">
        <v>1918.42343365904</v>
      </c>
      <c r="Q319">
        <v>1664.8545723007201</v>
      </c>
      <c r="R319">
        <v>35.3282948404065</v>
      </c>
      <c r="S319" s="1">
        <f>(Table2[[#This Row],[Close Price]]-Table2[[#This Row],[20D EMA]])/Table2[[#This Row],[20D EMA]]</f>
        <v>-3.5089532570217755E-2</v>
      </c>
      <c r="T319" s="1">
        <f>(Table2[[#This Row],[Close Price]]-Table2[[#This Row],[50D EMA]])/Table2[[#This Row],[50D EMA]]</f>
        <v>-2.6726859544894784E-2</v>
      </c>
      <c r="U319" s="1">
        <f>(Table2[[#This Row],[Close Price]]-Table2[[#This Row],[200D EMA]])/Table2[[#This Row],[200D EMA]]</f>
        <v>0.12150936848479263</v>
      </c>
      <c r="V319">
        <v>0.66055189232165601</v>
      </c>
      <c r="W319">
        <v>1867.9</v>
      </c>
      <c r="X319">
        <v>1896</v>
      </c>
      <c r="Y319">
        <v>1810.15</v>
      </c>
      <c r="Z319">
        <v>1904.05</v>
      </c>
      <c r="AA319">
        <v>1810.15</v>
      </c>
      <c r="AB319">
        <v>1904.05</v>
      </c>
      <c r="AC319" s="1">
        <f>(Table2[[#This Row],[Close Price]]/Table2[[#This Row],[Day Low]])-1</f>
        <v>-4.0152042400554144E-4</v>
      </c>
      <c r="AD319" s="1">
        <f>(Table2[[#This Row],[Day High]]/Table2[[#This Row],[Close Price]])-1</f>
        <v>1.5451356345232092E-2</v>
      </c>
      <c r="AE319" s="1">
        <f>(Table2[[#This Row],[Close Price]]/Table2[[#This Row],[Current Week Low]])-1</f>
        <v>3.1489103113001793E-2</v>
      </c>
      <c r="AF319" s="1">
        <f>(Table2[[#This Row],[Current Week High]]/Table2[[#This Row],[Close Price]])-1</f>
        <v>1.9762740004820145E-2</v>
      </c>
      <c r="AG319" s="1">
        <f>(Table2[[#This Row],[Close Price]]/Table2[[#This Row],[Current Month Low]])-1</f>
        <v>3.1489103113001793E-2</v>
      </c>
      <c r="AH319" s="1">
        <f>(Table2[[#This Row],[Current Month High]]/Table2[[#This Row],[Close Price]])-1</f>
        <v>1.9762740004820145E-2</v>
      </c>
      <c r="AI319">
        <v>19.786840907264999</v>
      </c>
      <c r="AJ319">
        <v>49.360051195904298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-7.0000000000000007E-2</v>
      </c>
      <c r="AM319" t="s">
        <v>3113</v>
      </c>
      <c r="AN319">
        <v>-8.2799999999999994</v>
      </c>
      <c r="AO319" t="s">
        <v>3113</v>
      </c>
      <c r="AP319">
        <v>6.8873987137230003E-2</v>
      </c>
      <c r="AQ319">
        <f>(Table2[[#This Row],[Sharpe Ratio]]-AVERAGE(Table2[Sharpe Ratio]))/_xlfn.STDEV.P(Table2[Sharpe Ratio])</f>
        <v>0.10127081819805855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-0.26871938820651275</v>
      </c>
      <c r="AS319">
        <f>_xlfn.RANK.AVG(Table2[[#This Row],[1Y Return vs Nifty Z-Score]],Table2[1Y Return vs Nifty Z-Score])</f>
        <v>411</v>
      </c>
      <c r="AT319">
        <f>_xlfn.RANK.AVG(Table2[[#This Row],[6M Return vs Nifty Z-Score]],Table2[6M Return vs Nifty Z-Score])</f>
        <v>278</v>
      </c>
      <c r="AU319">
        <f>_xlfn.RANK.AVG(Table2[[#This Row],[Sharpe Ratio Z-Score]],Table2[Sharpe Ratio Z-Score])</f>
        <v>310</v>
      </c>
      <c r="AV319">
        <f>(Table2[[#This Row],[Rank 1Y]]+Table2[[#This Row],[Rank 6M]]+Table2[[#This Row],[Rank Sharpe]])/3</f>
        <v>333</v>
      </c>
    </row>
    <row r="320" spans="1:48" x14ac:dyDescent="0.3">
      <c r="A320" t="s">
        <v>1308</v>
      </c>
      <c r="B320" t="s">
        <v>1309</v>
      </c>
      <c r="C320" t="s">
        <v>3082</v>
      </c>
      <c r="D320" t="s">
        <v>138</v>
      </c>
      <c r="E320">
        <v>8359.2475002350002</v>
      </c>
      <c r="F320">
        <v>570.65</v>
      </c>
      <c r="G320">
        <v>22.9039722600582</v>
      </c>
      <c r="H320">
        <f>(Table2[[#This Row],[1Y Return vs Nifty]]-AVERAGE(Table2[1Y Return vs Nifty]))/_xlfn.STDEV.P(Table2[1Y Return vs Nifty])</f>
        <v>-0.17528959786740927</v>
      </c>
      <c r="I320">
        <v>4.3690859491617999</v>
      </c>
      <c r="J320">
        <f>(Table2[[#This Row],[1M Return vs Nifty]]-AVERAGE(Table2[1M Return vs Nifty]))/_xlfn.STDEV.P(Table2[1M Return vs Nifty])</f>
        <v>0.46102641873916123</v>
      </c>
      <c r="K320">
        <v>12.6717646813588</v>
      </c>
      <c r="L320">
        <f>(Table2[[#This Row],[6M Return vs Nifty]]-AVERAGE(Table2[6M Return vs Nifty]))/_xlfn.STDEV.P(Table2[6M Return vs Nifty])</f>
        <v>0.29480738844182075</v>
      </c>
      <c r="M320">
        <v>-4.0044857875903199</v>
      </c>
      <c r="N320">
        <f>(Table2[[#This Row],[1W Return vs Nifty]]-AVERAGE(Table2[1W Return vs Nifty]))/_xlfn.STDEV.P(Table2[1W Return vs Nifty])</f>
        <v>-0.76928498342632101</v>
      </c>
      <c r="O320">
        <v>577.29999999999995</v>
      </c>
      <c r="P320">
        <v>555.01000340209202</v>
      </c>
      <c r="Q320">
        <v>482.29415086580798</v>
      </c>
      <c r="R320">
        <v>45.605839792287398</v>
      </c>
      <c r="S320" s="1">
        <f>(Table2[[#This Row],[Close Price]]-Table2[[#This Row],[20D EMA]])/Table2[[#This Row],[20D EMA]]</f>
        <v>-1.151914082799234E-2</v>
      </c>
      <c r="T320" s="1">
        <f>(Table2[[#This Row],[Close Price]]-Table2[[#This Row],[50D EMA]])/Table2[[#This Row],[50D EMA]]</f>
        <v>2.8179666135814012E-2</v>
      </c>
      <c r="U320" s="1">
        <f>(Table2[[#This Row],[Close Price]]-Table2[[#This Row],[200D EMA]])/Table2[[#This Row],[200D EMA]]</f>
        <v>0.18319908913590754</v>
      </c>
      <c r="V320">
        <v>0.41954631435219503</v>
      </c>
      <c r="W320">
        <v>570.65</v>
      </c>
      <c r="X320">
        <v>584.6</v>
      </c>
      <c r="Y320">
        <v>543.15</v>
      </c>
      <c r="Z320">
        <v>576.79999999999995</v>
      </c>
      <c r="AA320">
        <v>543.15</v>
      </c>
      <c r="AB320">
        <v>607.1</v>
      </c>
      <c r="AC320" s="1">
        <f>(Table2[[#This Row],[Close Price]]/Table2[[#This Row],[Day Low]])-1</f>
        <v>0</v>
      </c>
      <c r="AD320" s="1">
        <f>(Table2[[#This Row],[Day High]]/Table2[[#This Row],[Close Price]])-1</f>
        <v>2.4445807412599718E-2</v>
      </c>
      <c r="AE320" s="1">
        <f>(Table2[[#This Row],[Close Price]]/Table2[[#This Row],[Current Week Low]])-1</f>
        <v>5.0630580870846043E-2</v>
      </c>
      <c r="AF320" s="1">
        <f>(Table2[[#This Row],[Current Week High]]/Table2[[#This Row],[Close Price]])-1</f>
        <v>1.0777183913081467E-2</v>
      </c>
      <c r="AG320" s="1">
        <f>(Table2[[#This Row],[Close Price]]/Table2[[#This Row],[Current Month Low]])-1</f>
        <v>5.0630580870846043E-2</v>
      </c>
      <c r="AH320" s="1">
        <f>(Table2[[#This Row],[Current Month High]]/Table2[[#This Row],[Close Price]])-1</f>
        <v>6.3874529045824913E-2</v>
      </c>
      <c r="AI320">
        <v>22.491895207219802</v>
      </c>
      <c r="AJ320">
        <v>62.462633451957203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0.27</v>
      </c>
      <c r="AM320" t="s">
        <v>3114</v>
      </c>
      <c r="AN320">
        <v>-2.08</v>
      </c>
      <c r="AO320" t="s">
        <v>3113</v>
      </c>
      <c r="AP320">
        <v>3.1676585303783998E-2</v>
      </c>
      <c r="AQ320">
        <f>(Table2[[#This Row],[Sharpe Ratio]]-AVERAGE(Table2[Sharpe Ratio]))/_xlfn.STDEV.P(Table2[Sharpe Ratio])</f>
        <v>-0.33244887978393017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-0.52118965389667848</v>
      </c>
      <c r="AS320">
        <f>_xlfn.RANK.AVG(Table2[[#This Row],[1Y Return vs Nifty Z-Score]],Table2[1Y Return vs Nifty Z-Score])</f>
        <v>337</v>
      </c>
      <c r="AT320">
        <f>_xlfn.RANK.AVG(Table2[[#This Row],[6M Return vs Nifty Z-Score]],Table2[6M Return vs Nifty Z-Score])</f>
        <v>235</v>
      </c>
      <c r="AU320">
        <f>_xlfn.RANK.AVG(Table2[[#This Row],[Sharpe Ratio Z-Score]],Table2[Sharpe Ratio Z-Score])</f>
        <v>427</v>
      </c>
      <c r="AV320">
        <f>(Table2[[#This Row],[Rank 1Y]]+Table2[[#This Row],[Rank 6M]]+Table2[[#This Row],[Rank Sharpe]])/3</f>
        <v>333</v>
      </c>
    </row>
    <row r="321" spans="1:48" x14ac:dyDescent="0.3">
      <c r="A321" t="s">
        <v>1569</v>
      </c>
      <c r="B321" t="s">
        <v>1570</v>
      </c>
      <c r="C321" t="s">
        <v>3069</v>
      </c>
      <c r="D321" t="s">
        <v>54</v>
      </c>
      <c r="E321">
        <v>5944.1531036199904</v>
      </c>
      <c r="F321">
        <v>66.19</v>
      </c>
      <c r="G321">
        <v>64.012676691869601</v>
      </c>
      <c r="H321">
        <f>(Table2[[#This Row],[1Y Return vs Nifty]]-AVERAGE(Table2[1Y Return vs Nifty]))/_xlfn.STDEV.P(Table2[1Y Return vs Nifty])</f>
        <v>0.45040870470876776</v>
      </c>
      <c r="I321">
        <v>-8.1506781657508007</v>
      </c>
      <c r="J321">
        <f>(Table2[[#This Row],[1M Return vs Nifty]]-AVERAGE(Table2[1M Return vs Nifty]))/_xlfn.STDEV.P(Table2[1M Return vs Nifty])</f>
        <v>-0.7552521677561258</v>
      </c>
      <c r="K321">
        <v>-12.5493686906891</v>
      </c>
      <c r="L321">
        <f>(Table2[[#This Row],[6M Return vs Nifty]]-AVERAGE(Table2[6M Return vs Nifty]))/_xlfn.STDEV.P(Table2[6M Return vs Nifty])</f>
        <v>-0.59305765000791677</v>
      </c>
      <c r="M321">
        <v>0.40838690428110103</v>
      </c>
      <c r="N321">
        <f>(Table2[[#This Row],[1W Return vs Nifty]]-AVERAGE(Table2[1W Return vs Nifty]))/_xlfn.STDEV.P(Table2[1W Return vs Nifty])</f>
        <v>0.13082604958117261</v>
      </c>
      <c r="O321">
        <v>68.430000000000007</v>
      </c>
      <c r="P321">
        <v>69.817105186994496</v>
      </c>
      <c r="Q321">
        <v>62.072476532123602</v>
      </c>
      <c r="R321">
        <v>43.136708368037702</v>
      </c>
      <c r="S321" s="1">
        <f>(Table2[[#This Row],[Close Price]]-Table2[[#This Row],[20D EMA]])/Table2[[#This Row],[20D EMA]]</f>
        <v>-3.2734180914803582E-2</v>
      </c>
      <c r="T321" s="1">
        <f>(Table2[[#This Row],[Close Price]]-Table2[[#This Row],[50D EMA]])/Table2[[#This Row],[50D EMA]]</f>
        <v>-5.1951526453006734E-2</v>
      </c>
      <c r="U321" s="1">
        <f>(Table2[[#This Row],[Close Price]]-Table2[[#This Row],[200D EMA]])/Table2[[#This Row],[200D EMA]]</f>
        <v>6.6334125814128009E-2</v>
      </c>
      <c r="V321">
        <v>0.78560879176879805</v>
      </c>
      <c r="W321">
        <v>65.260000000000005</v>
      </c>
      <c r="X321">
        <v>67.400000000000006</v>
      </c>
      <c r="Y321">
        <v>61.5</v>
      </c>
      <c r="Z321">
        <v>68.5</v>
      </c>
      <c r="AA321">
        <v>61.5</v>
      </c>
      <c r="AB321">
        <v>69.260000000000005</v>
      </c>
      <c r="AC321" s="1">
        <f>(Table2[[#This Row],[Close Price]]/Table2[[#This Row],[Day Low]])-1</f>
        <v>1.4250689549494266E-2</v>
      </c>
      <c r="AD321" s="1">
        <f>(Table2[[#This Row],[Day High]]/Table2[[#This Row],[Close Price]])-1</f>
        <v>1.8280707055446488E-2</v>
      </c>
      <c r="AE321" s="1">
        <f>(Table2[[#This Row],[Close Price]]/Table2[[#This Row],[Current Week Low]])-1</f>
        <v>7.6260162601625936E-2</v>
      </c>
      <c r="AF321" s="1">
        <f>(Table2[[#This Row],[Current Week High]]/Table2[[#This Row],[Close Price]])-1</f>
        <v>3.489953165130677E-2</v>
      </c>
      <c r="AG321" s="1">
        <f>(Table2[[#This Row],[Close Price]]/Table2[[#This Row],[Current Month Low]])-1</f>
        <v>7.6260162601625936E-2</v>
      </c>
      <c r="AH321" s="1">
        <f>(Table2[[#This Row],[Current Month High]]/Table2[[#This Row],[Close Price]])-1</f>
        <v>4.6381628644810435E-2</v>
      </c>
      <c r="AI321">
        <v>50.521226771415598</v>
      </c>
      <c r="AJ321">
        <v>135.133214920071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</v>
      </c>
      <c r="AM321" t="s">
        <v>3113</v>
      </c>
      <c r="AN321">
        <v>-5.42</v>
      </c>
      <c r="AO321" t="s">
        <v>3113</v>
      </c>
      <c r="AP321">
        <v>7.3893164843982007E-2</v>
      </c>
      <c r="AQ321">
        <f>(Table2[[#This Row],[Sharpe Ratio]]-AVERAGE(Table2[Sharpe Ratio]))/_xlfn.STDEV.P(Table2[Sharpe Ratio])</f>
        <v>0.15979415939370728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179</v>
      </c>
      <c r="AT321">
        <f>_xlfn.RANK.AVG(Table2[[#This Row],[6M Return vs Nifty Z-Score]],Table2[6M Return vs Nifty Z-Score])</f>
        <v>526</v>
      </c>
      <c r="AU321">
        <f>_xlfn.RANK.AVG(Table2[[#This Row],[Sharpe Ratio Z-Score]],Table2[Sharpe Ratio Z-Score])</f>
        <v>294</v>
      </c>
      <c r="AV321">
        <f>(Table2[[#This Row],[Rank 1Y]]+Table2[[#This Row],[Rank 6M]]+Table2[[#This Row],[Rank Sharpe]])/3</f>
        <v>333</v>
      </c>
    </row>
    <row r="322" spans="1:48" x14ac:dyDescent="0.3">
      <c r="A322" t="s">
        <v>44</v>
      </c>
      <c r="B322" t="s">
        <v>45</v>
      </c>
      <c r="C322" t="s">
        <v>3072</v>
      </c>
      <c r="D322" t="s">
        <v>46</v>
      </c>
      <c r="E322">
        <v>488611.31268949999</v>
      </c>
      <c r="F322">
        <v>3553.55</v>
      </c>
      <c r="G322">
        <v>11.773848930751701</v>
      </c>
      <c r="H322">
        <f>(Table2[[#This Row],[1Y Return vs Nifty]]-AVERAGE(Table2[1Y Return vs Nifty]))/_xlfn.STDEV.P(Table2[1Y Return vs Nifty])</f>
        <v>-0.34469652447494092</v>
      </c>
      <c r="I322">
        <v>0.78096923357553005</v>
      </c>
      <c r="J322">
        <f>(Table2[[#This Row],[1M Return vs Nifty]]-AVERAGE(Table2[1M Return vs Nifty]))/_xlfn.STDEV.P(Table2[1M Return vs Nifty])</f>
        <v>0.1124456078742717</v>
      </c>
      <c r="K322">
        <v>-4.5091417132244898</v>
      </c>
      <c r="L322">
        <f>(Table2[[#This Row],[6M Return vs Nifty]]-AVERAGE(Table2[6M Return vs Nifty]))/_xlfn.STDEV.P(Table2[6M Return vs Nifty])</f>
        <v>-0.31001579264226614</v>
      </c>
      <c r="M322">
        <v>-1.0928605848765101</v>
      </c>
      <c r="N322">
        <f>(Table2[[#This Row],[1W Return vs Nifty]]-AVERAGE(Table2[1W Return vs Nifty]))/_xlfn.STDEV.P(Table2[1W Return vs Nifty])</f>
        <v>-0.17538931682961445</v>
      </c>
      <c r="O322">
        <v>3639.38</v>
      </c>
      <c r="P322">
        <v>3618.04516110042</v>
      </c>
      <c r="Q322">
        <v>3401.52875730193</v>
      </c>
      <c r="R322">
        <v>39.907064417496002</v>
      </c>
      <c r="S322" s="1">
        <f>(Table2[[#This Row],[Close Price]]-Table2[[#This Row],[20D EMA]])/Table2[[#This Row],[20D EMA]]</f>
        <v>-2.3583687331358617E-2</v>
      </c>
      <c r="T322" s="1">
        <f>(Table2[[#This Row],[Close Price]]-Table2[[#This Row],[50D EMA]])/Table2[[#This Row],[50D EMA]]</f>
        <v>-1.782596906026563E-2</v>
      </c>
      <c r="U322" s="1">
        <f>(Table2[[#This Row],[Close Price]]-Table2[[#This Row],[200D EMA]])/Table2[[#This Row],[200D EMA]]</f>
        <v>4.4692035124422241E-2</v>
      </c>
      <c r="V322">
        <v>0.79380116358456398</v>
      </c>
      <c r="W322">
        <v>3584.3</v>
      </c>
      <c r="X322">
        <v>3605.55</v>
      </c>
      <c r="Y322">
        <v>3511.5</v>
      </c>
      <c r="Z322">
        <v>3655.75</v>
      </c>
      <c r="AA322">
        <v>3511.5</v>
      </c>
      <c r="AB322">
        <v>3838.95</v>
      </c>
      <c r="AC322" s="1">
        <f>(Table2[[#This Row],[Close Price]]/Table2[[#This Row],[Day Low]])-1</f>
        <v>-8.5790809921044708E-3</v>
      </c>
      <c r="AD322" s="1">
        <f>(Table2[[#This Row],[Day High]]/Table2[[#This Row],[Close Price]])-1</f>
        <v>1.4633254069873702E-2</v>
      </c>
      <c r="AE322" s="1">
        <f>(Table2[[#This Row],[Close Price]]/Table2[[#This Row],[Current Week Low]])-1</f>
        <v>1.1974939484550751E-2</v>
      </c>
      <c r="AF322" s="1">
        <f>(Table2[[#This Row],[Current Week High]]/Table2[[#This Row],[Close Price]])-1</f>
        <v>2.875997242194428E-2</v>
      </c>
      <c r="AG322" s="1">
        <f>(Table2[[#This Row],[Close Price]]/Table2[[#This Row],[Current Month Low]])-1</f>
        <v>1.1974939484550751E-2</v>
      </c>
      <c r="AH322" s="1">
        <f>(Table2[[#This Row],[Current Month High]]/Table2[[#This Row],[Close Price]])-1</f>
        <v>8.0314052145038062E-2</v>
      </c>
      <c r="AI322">
        <v>10.3094089009581</v>
      </c>
      <c r="AJ322">
        <v>35.8780231335436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-0.01</v>
      </c>
      <c r="AM322" t="s">
        <v>3113</v>
      </c>
      <c r="AN322">
        <v>0.44</v>
      </c>
      <c r="AO322" t="s">
        <v>3114</v>
      </c>
      <c r="AP322">
        <v>0.116203348870995</v>
      </c>
      <c r="AQ322">
        <f>(Table2[[#This Row],[Sharpe Ratio]]-AVERAGE(Table2[Sharpe Ratio]))/_xlfn.STDEV.P(Table2[Sharpe Ratio])</f>
        <v>0.65312862183614517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-6.4527404236404629E-2</v>
      </c>
      <c r="AS322">
        <f>_xlfn.RANK.AVG(Table2[[#This Row],[1Y Return vs Nifty Z-Score]],Table2[1Y Return vs Nifty Z-Score])</f>
        <v>404</v>
      </c>
      <c r="AT322">
        <f>_xlfn.RANK.AVG(Table2[[#This Row],[6M Return vs Nifty Z-Score]],Table2[6M Return vs Nifty Z-Score])</f>
        <v>413</v>
      </c>
      <c r="AU322">
        <f>_xlfn.RANK.AVG(Table2[[#This Row],[Sharpe Ratio Z-Score]],Table2[Sharpe Ratio Z-Score])</f>
        <v>183</v>
      </c>
      <c r="AV322">
        <f>(Table2[[#This Row],[Rank 1Y]]+Table2[[#This Row],[Rank 6M]]+Table2[[#This Row],[Rank Sharpe]])/3</f>
        <v>333.33333333333331</v>
      </c>
    </row>
    <row r="323" spans="1:48" x14ac:dyDescent="0.3">
      <c r="A323" t="s">
        <v>894</v>
      </c>
      <c r="B323" t="s">
        <v>895</v>
      </c>
      <c r="C323" t="s">
        <v>3073</v>
      </c>
      <c r="D323" t="s">
        <v>51</v>
      </c>
      <c r="E323">
        <v>16556.625</v>
      </c>
      <c r="F323">
        <v>6622.65</v>
      </c>
      <c r="G323">
        <v>50.456883605536099</v>
      </c>
      <c r="H323">
        <f>(Table2[[#This Row],[1Y Return vs Nifty]]-AVERAGE(Table2[1Y Return vs Nifty]))/_xlfn.STDEV.P(Table2[1Y Return vs Nifty])</f>
        <v>0.2440816788045119</v>
      </c>
      <c r="I323">
        <v>5.1100316026981201</v>
      </c>
      <c r="J323">
        <f>(Table2[[#This Row],[1M Return vs Nifty]]-AVERAGE(Table2[1M Return vs Nifty]))/_xlfn.STDEV.P(Table2[1M Return vs Nifty])</f>
        <v>0.53300831263758897</v>
      </c>
      <c r="K323">
        <v>-10.244255497648201</v>
      </c>
      <c r="L323">
        <f>(Table2[[#This Row],[6M Return vs Nifty]]-AVERAGE(Table2[6M Return vs Nifty]))/_xlfn.STDEV.P(Table2[6M Return vs Nifty])</f>
        <v>-0.51191024939036578</v>
      </c>
      <c r="M323">
        <v>4.0388304502054</v>
      </c>
      <c r="N323">
        <f>(Table2[[#This Row],[1W Return vs Nifty]]-AVERAGE(Table2[1W Return vs Nifty]))/_xlfn.STDEV.P(Table2[1W Return vs Nifty])</f>
        <v>0.87134192632890894</v>
      </c>
      <c r="O323">
        <v>6840.38</v>
      </c>
      <c r="P323">
        <v>6555.81422896813</v>
      </c>
      <c r="Q323">
        <v>5677.62514066528</v>
      </c>
      <c r="R323">
        <v>38.596287112794997</v>
      </c>
      <c r="S323" s="1">
        <f>(Table2[[#This Row],[Close Price]]-Table2[[#This Row],[20D EMA]])/Table2[[#This Row],[20D EMA]]</f>
        <v>-3.1830103005973422E-2</v>
      </c>
      <c r="T323" s="1">
        <f>(Table2[[#This Row],[Close Price]]-Table2[[#This Row],[50D EMA]])/Table2[[#This Row],[50D EMA]]</f>
        <v>1.0194884830101329E-2</v>
      </c>
      <c r="U323" s="1">
        <f>(Table2[[#This Row],[Close Price]]-Table2[[#This Row],[200D EMA]])/Table2[[#This Row],[200D EMA]]</f>
        <v>0.16644720916252417</v>
      </c>
      <c r="V323">
        <v>0.75005437656001495</v>
      </c>
      <c r="W323">
        <v>6632.1</v>
      </c>
      <c r="X323">
        <v>6799</v>
      </c>
      <c r="Y323">
        <v>6540</v>
      </c>
      <c r="Z323">
        <v>7250.05</v>
      </c>
      <c r="AA323">
        <v>6540</v>
      </c>
      <c r="AB323">
        <v>7250.05</v>
      </c>
      <c r="AC323" s="1">
        <f>(Table2[[#This Row],[Close Price]]/Table2[[#This Row],[Day Low]])-1</f>
        <v>-1.424888044510908E-3</v>
      </c>
      <c r="AD323" s="1">
        <f>(Table2[[#This Row],[Day High]]/Table2[[#This Row],[Close Price]])-1</f>
        <v>2.6628313439484241E-2</v>
      </c>
      <c r="AE323" s="1">
        <f>(Table2[[#This Row],[Close Price]]/Table2[[#This Row],[Current Week Low]])-1</f>
        <v>1.2637614678899123E-2</v>
      </c>
      <c r="AF323" s="1">
        <f>(Table2[[#This Row],[Current Week High]]/Table2[[#This Row],[Close Price]])-1</f>
        <v>9.4735491079854794E-2</v>
      </c>
      <c r="AG323" s="1">
        <f>(Table2[[#This Row],[Close Price]]/Table2[[#This Row],[Current Month Low]])-1</f>
        <v>1.2637614678899123E-2</v>
      </c>
      <c r="AH323" s="1">
        <f>(Table2[[#This Row],[Current Month High]]/Table2[[#This Row],[Close Price]])-1</f>
        <v>9.4735491079854794E-2</v>
      </c>
      <c r="AI323">
        <v>14.337916090990699</v>
      </c>
      <c r="AJ323">
        <v>76.040669856459303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-0.01</v>
      </c>
      <c r="AM323" t="s">
        <v>3113</v>
      </c>
      <c r="AN323">
        <v>-6.3</v>
      </c>
      <c r="AO323" t="s">
        <v>3113</v>
      </c>
      <c r="AP323">
        <v>7.6942096044143996E-2</v>
      </c>
      <c r="AQ323">
        <f>(Table2[[#This Row],[Sharpe Ratio]]-AVERAGE(Table2[Sharpe Ratio]))/_xlfn.STDEV.P(Table2[Sharpe Ratio])</f>
        <v>0.19534453264889259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1.3318662010295368</v>
      </c>
      <c r="AS323">
        <f>_xlfn.RANK.AVG(Table2[[#This Row],[1Y Return vs Nifty Z-Score]],Table2[1Y Return vs Nifty Z-Score])</f>
        <v>228</v>
      </c>
      <c r="AT323">
        <f>_xlfn.RANK.AVG(Table2[[#This Row],[6M Return vs Nifty Z-Score]],Table2[6M Return vs Nifty Z-Score])</f>
        <v>492</v>
      </c>
      <c r="AU323">
        <f>_xlfn.RANK.AVG(Table2[[#This Row],[Sharpe Ratio Z-Score]],Table2[Sharpe Ratio Z-Score])</f>
        <v>282</v>
      </c>
      <c r="AV323">
        <f>(Table2[[#This Row],[Rank 1Y]]+Table2[[#This Row],[Rank 6M]]+Table2[[#This Row],[Rank Sharpe]])/3</f>
        <v>334</v>
      </c>
    </row>
    <row r="324" spans="1:48" x14ac:dyDescent="0.3">
      <c r="A324" t="s">
        <v>203</v>
      </c>
      <c r="B324" t="s">
        <v>204</v>
      </c>
      <c r="C324" t="s">
        <v>3075</v>
      </c>
      <c r="D324" t="s">
        <v>205</v>
      </c>
      <c r="E324">
        <v>125411.87261034999</v>
      </c>
      <c r="F324">
        <v>4576.8999999999996</v>
      </c>
      <c r="G324">
        <v>12.5033126136214</v>
      </c>
      <c r="H324">
        <f>(Table2[[#This Row],[1Y Return vs Nifty]]-AVERAGE(Table2[1Y Return vs Nifty]))/_xlfn.STDEV.P(Table2[1Y Return vs Nifty])</f>
        <v>-0.33359366452177391</v>
      </c>
      <c r="I324">
        <v>-1.83604938848443</v>
      </c>
      <c r="J324">
        <f>(Table2[[#This Row],[1M Return vs Nifty]]-AVERAGE(Table2[1M Return vs Nifty]))/_xlfn.STDEV.P(Table2[1M Return vs Nifty])</f>
        <v>-0.14179430281857866</v>
      </c>
      <c r="K324">
        <v>9.1674073054235592</v>
      </c>
      <c r="L324">
        <f>(Table2[[#This Row],[6M Return vs Nifty]]-AVERAGE(Table2[6M Return vs Nifty]))/_xlfn.STDEV.P(Table2[6M Return vs Nifty])</f>
        <v>0.17144273426752957</v>
      </c>
      <c r="M324">
        <v>-3.8457945990170699</v>
      </c>
      <c r="N324">
        <f>(Table2[[#This Row],[1W Return vs Nifty]]-AVERAGE(Table2[1W Return vs Nifty]))/_xlfn.STDEV.P(Table2[1W Return vs Nifty])</f>
        <v>-0.73691611633007137</v>
      </c>
      <c r="O324">
        <v>4792.2299999999996</v>
      </c>
      <c r="P324">
        <v>4754.0274636453996</v>
      </c>
      <c r="Q324">
        <v>4280.49632905621</v>
      </c>
      <c r="R324">
        <v>19.5552217313768</v>
      </c>
      <c r="S324" s="1">
        <f>(Table2[[#This Row],[Close Price]]-Table2[[#This Row],[20D EMA]])/Table2[[#This Row],[20D EMA]]</f>
        <v>-4.4933152206801413E-2</v>
      </c>
      <c r="T324" s="1">
        <f>(Table2[[#This Row],[Close Price]]-Table2[[#This Row],[50D EMA]])/Table2[[#This Row],[50D EMA]]</f>
        <v>-3.7258401429086027E-2</v>
      </c>
      <c r="U324" s="1">
        <f>(Table2[[#This Row],[Close Price]]-Table2[[#This Row],[200D EMA]])/Table2[[#This Row],[200D EMA]]</f>
        <v>6.9245164148789853E-2</v>
      </c>
      <c r="V324">
        <v>1.2199630107636401</v>
      </c>
      <c r="W324">
        <v>4716.95</v>
      </c>
      <c r="X324">
        <v>4839.8999999999996</v>
      </c>
      <c r="Y324">
        <v>4548</v>
      </c>
      <c r="Z324">
        <v>4752</v>
      </c>
      <c r="AA324">
        <v>4548</v>
      </c>
      <c r="AB324">
        <v>5023</v>
      </c>
      <c r="AC324" s="1">
        <f>(Table2[[#This Row],[Close Price]]/Table2[[#This Row],[Day Low]])-1</f>
        <v>-2.9690795959253391E-2</v>
      </c>
      <c r="AD324" s="1">
        <f>(Table2[[#This Row],[Day High]]/Table2[[#This Row],[Close Price]])-1</f>
        <v>5.7462474600712188E-2</v>
      </c>
      <c r="AE324" s="1">
        <f>(Table2[[#This Row],[Close Price]]/Table2[[#This Row],[Current Week Low]])-1</f>
        <v>6.3544415127527731E-3</v>
      </c>
      <c r="AF324" s="1">
        <f>(Table2[[#This Row],[Current Week High]]/Table2[[#This Row],[Close Price]])-1</f>
        <v>3.825733575127277E-2</v>
      </c>
      <c r="AG324" s="1">
        <f>(Table2[[#This Row],[Close Price]]/Table2[[#This Row],[Current Month Low]])-1</f>
        <v>6.3544415127527731E-3</v>
      </c>
      <c r="AH324" s="1">
        <f>(Table2[[#This Row],[Current Month High]]/Table2[[#This Row],[Close Price]])-1</f>
        <v>9.7467718324630193E-2</v>
      </c>
      <c r="AI324">
        <v>10.5311455351875</v>
      </c>
      <c r="AJ324">
        <v>39.756939143179899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-0.08</v>
      </c>
      <c r="AM324" t="s">
        <v>3113</v>
      </c>
      <c r="AN324">
        <v>-6.97</v>
      </c>
      <c r="AO324" t="s">
        <v>3113</v>
      </c>
      <c r="AP324">
        <v>6.1448483195848003E-2</v>
      </c>
      <c r="AQ324">
        <f>(Table2[[#This Row],[Sharpe Ratio]]-AVERAGE(Table2[Sharpe Ratio]))/_xlfn.STDEV.P(Table2[Sharpe Ratio])</f>
        <v>1.4689842966490632E-2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-1.0261715064364036</v>
      </c>
      <c r="AS324">
        <f>_xlfn.RANK.AVG(Table2[[#This Row],[1Y Return vs Nifty Z-Score]],Table2[1Y Return vs Nifty Z-Score])</f>
        <v>395</v>
      </c>
      <c r="AT324">
        <f>_xlfn.RANK.AVG(Table2[[#This Row],[6M Return vs Nifty Z-Score]],Table2[6M Return vs Nifty Z-Score])</f>
        <v>269</v>
      </c>
      <c r="AU324">
        <f>_xlfn.RANK.AVG(Table2[[#This Row],[Sharpe Ratio Z-Score]],Table2[Sharpe Ratio Z-Score])</f>
        <v>342</v>
      </c>
      <c r="AV324">
        <f>(Table2[[#This Row],[Rank 1Y]]+Table2[[#This Row],[Rank 6M]]+Table2[[#This Row],[Rank Sharpe]])/3</f>
        <v>335.33333333333331</v>
      </c>
    </row>
    <row r="325" spans="1:48" x14ac:dyDescent="0.3">
      <c r="A325" t="s">
        <v>117</v>
      </c>
      <c r="B325" t="s">
        <v>118</v>
      </c>
      <c r="C325" t="s">
        <v>3067</v>
      </c>
      <c r="D325" t="s">
        <v>18</v>
      </c>
      <c r="E325">
        <v>240385.84099380899</v>
      </c>
      <c r="F325">
        <v>170.23</v>
      </c>
      <c r="G325">
        <v>61.102157780128501</v>
      </c>
      <c r="H325">
        <f>(Table2[[#This Row],[1Y Return vs Nifty]]-AVERAGE(Table2[1Y Return vs Nifty]))/_xlfn.STDEV.P(Table2[1Y Return vs Nifty])</f>
        <v>0.40610892032337054</v>
      </c>
      <c r="I325">
        <v>1.0541586898509401</v>
      </c>
      <c r="J325">
        <f>(Table2[[#This Row],[1M Return vs Nifty]]-AVERAGE(Table2[1M Return vs Nifty]))/_xlfn.STDEV.P(Table2[1M Return vs Nifty])</f>
        <v>0.13898560357022027</v>
      </c>
      <c r="K325">
        <v>-22.569261523081899</v>
      </c>
      <c r="L325">
        <f>(Table2[[#This Row],[6M Return vs Nifty]]-AVERAGE(Table2[6M Return vs Nifty]))/_xlfn.STDEV.P(Table2[6M Return vs Nifty])</f>
        <v>-0.94579011463039464</v>
      </c>
      <c r="M325">
        <v>-1.8439744209604201</v>
      </c>
      <c r="N325">
        <f>(Table2[[#This Row],[1W Return vs Nifty]]-AVERAGE(Table2[1W Return vs Nifty]))/_xlfn.STDEV.P(Table2[1W Return vs Nifty])</f>
        <v>-0.32859696593063425</v>
      </c>
      <c r="O325">
        <v>172.69</v>
      </c>
      <c r="P325">
        <v>170.34048532028999</v>
      </c>
      <c r="Q325">
        <v>151.67919859196601</v>
      </c>
      <c r="R325">
        <v>43.1651623064337</v>
      </c>
      <c r="S325" s="1">
        <f>(Table2[[#This Row],[Close Price]]-Table2[[#This Row],[20D EMA]])/Table2[[#This Row],[20D EMA]]</f>
        <v>-1.4245179222884985E-2</v>
      </c>
      <c r="T325" s="1">
        <f>(Table2[[#This Row],[Close Price]]-Table2[[#This Row],[50D EMA]])/Table2[[#This Row],[50D EMA]]</f>
        <v>-6.4861456794755091E-4</v>
      </c>
      <c r="U325" s="1">
        <f>(Table2[[#This Row],[Close Price]]-Table2[[#This Row],[200D EMA]])/Table2[[#This Row],[200D EMA]]</f>
        <v>0.12230287066546089</v>
      </c>
      <c r="V325">
        <v>1.33350342198237</v>
      </c>
      <c r="W325">
        <v>169.95</v>
      </c>
      <c r="X325">
        <v>173</v>
      </c>
      <c r="Y325">
        <v>166.28</v>
      </c>
      <c r="Z325">
        <v>174.88</v>
      </c>
      <c r="AA325">
        <v>166.28</v>
      </c>
      <c r="AB325">
        <v>182.49</v>
      </c>
      <c r="AC325" s="1">
        <f>(Table2[[#This Row],[Close Price]]/Table2[[#This Row],[Day Low]])-1</f>
        <v>1.6475433951161911E-3</v>
      </c>
      <c r="AD325" s="1">
        <f>(Table2[[#This Row],[Day High]]/Table2[[#This Row],[Close Price]])-1</f>
        <v>1.6272102449627068E-2</v>
      </c>
      <c r="AE325" s="1">
        <f>(Table2[[#This Row],[Close Price]]/Table2[[#This Row],[Current Week Low]])-1</f>
        <v>2.3755111859514066E-2</v>
      </c>
      <c r="AF325" s="1">
        <f>(Table2[[#This Row],[Current Week High]]/Table2[[#This Row],[Close Price]])-1</f>
        <v>2.7315984256593984E-2</v>
      </c>
      <c r="AG325" s="1">
        <f>(Table2[[#This Row],[Close Price]]/Table2[[#This Row],[Current Month Low]])-1</f>
        <v>2.3755111859514066E-2</v>
      </c>
      <c r="AH325" s="1">
        <f>(Table2[[#This Row],[Current Month High]]/Table2[[#This Row],[Close Price]])-1</f>
        <v>7.2020207953944704E-2</v>
      </c>
      <c r="AI325">
        <v>15.608294660165599</v>
      </c>
      <c r="AJ325">
        <v>99.099415204678294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-0.02</v>
      </c>
      <c r="AM325" t="s">
        <v>3113</v>
      </c>
      <c r="AN325">
        <v>2.66</v>
      </c>
      <c r="AO325" t="s">
        <v>3114</v>
      </c>
      <c r="AP325">
        <v>0.115897250233971</v>
      </c>
      <c r="AQ325">
        <f>(Table2[[#This Row],[Sharpe Ratio]]-AVERAGE(Table2[Sharpe Ratio]))/_xlfn.STDEV.P(Table2[Sharpe Ratio])</f>
        <v>0.64955952824737273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-7.9733028420065466E-2</v>
      </c>
      <c r="AS325">
        <f>_xlfn.RANK.AVG(Table2[[#This Row],[1Y Return vs Nifty Z-Score]],Table2[1Y Return vs Nifty Z-Score])</f>
        <v>190</v>
      </c>
      <c r="AT325">
        <f>_xlfn.RANK.AVG(Table2[[#This Row],[6M Return vs Nifty Z-Score]],Table2[6M Return vs Nifty Z-Score])</f>
        <v>633</v>
      </c>
      <c r="AU325">
        <f>_xlfn.RANK.AVG(Table2[[#This Row],[Sharpe Ratio Z-Score]],Table2[Sharpe Ratio Z-Score])</f>
        <v>186</v>
      </c>
      <c r="AV325">
        <f>(Table2[[#This Row],[Rank 1Y]]+Table2[[#This Row],[Rank 6M]]+Table2[[#This Row],[Rank Sharpe]])/3</f>
        <v>336.33333333333331</v>
      </c>
    </row>
    <row r="326" spans="1:48" x14ac:dyDescent="0.3">
      <c r="A326" t="s">
        <v>1390</v>
      </c>
      <c r="B326" t="s">
        <v>1391</v>
      </c>
      <c r="C326" t="s">
        <v>605</v>
      </c>
      <c r="D326" t="s">
        <v>605</v>
      </c>
      <c r="E326">
        <v>7522.5228059999999</v>
      </c>
      <c r="F326">
        <v>375.15</v>
      </c>
      <c r="G326">
        <v>-10.8078538221603</v>
      </c>
      <c r="H326">
        <f>(Table2[[#This Row],[1Y Return vs Nifty]]-AVERAGE(Table2[1Y Return vs Nifty]))/_xlfn.STDEV.P(Table2[1Y Return vs Nifty])</f>
        <v>-0.68840312571832707</v>
      </c>
      <c r="I326">
        <v>5.7549744714683504</v>
      </c>
      <c r="J326">
        <f>(Table2[[#This Row],[1M Return vs Nifty]]-AVERAGE(Table2[1M Return vs Nifty]))/_xlfn.STDEV.P(Table2[1M Return vs Nifty])</f>
        <v>0.5956636624986712</v>
      </c>
      <c r="K326">
        <v>4.4199048220400403</v>
      </c>
      <c r="L326">
        <f>(Table2[[#This Row],[6M Return vs Nifty]]-AVERAGE(Table2[6M Return vs Nifty]))/_xlfn.STDEV.P(Table2[6M Return vs Nifty])</f>
        <v>4.3153727501009627E-3</v>
      </c>
      <c r="M326">
        <v>5.7587365369426498E-2</v>
      </c>
      <c r="N326">
        <f>(Table2[[#This Row],[1W Return vs Nifty]]-AVERAGE(Table2[1W Return vs Nifty]))/_xlfn.STDEV.P(Table2[1W Return vs Nifty])</f>
        <v>5.9272085214611171E-2</v>
      </c>
      <c r="O326">
        <v>364.34</v>
      </c>
      <c r="P326">
        <v>356.840565256481</v>
      </c>
      <c r="Q326">
        <v>345.29522324753702</v>
      </c>
      <c r="R326">
        <v>59.807783277587298</v>
      </c>
      <c r="S326" s="1">
        <f>(Table2[[#This Row],[Close Price]]-Table2[[#This Row],[20D EMA]])/Table2[[#This Row],[20D EMA]]</f>
        <v>2.9670088378986669E-2</v>
      </c>
      <c r="T326" s="1">
        <f>(Table2[[#This Row],[Close Price]]-Table2[[#This Row],[50D EMA]])/Table2[[#This Row],[50D EMA]]</f>
        <v>5.1309846822933311E-2</v>
      </c>
      <c r="U326" s="1">
        <f>(Table2[[#This Row],[Close Price]]-Table2[[#This Row],[200D EMA]])/Table2[[#This Row],[200D EMA]]</f>
        <v>8.6461597909393922E-2</v>
      </c>
      <c r="V326">
        <v>1.26796948398744</v>
      </c>
      <c r="W326">
        <v>370</v>
      </c>
      <c r="X326">
        <v>376.95</v>
      </c>
      <c r="Y326">
        <v>345.35</v>
      </c>
      <c r="Z326">
        <v>379</v>
      </c>
      <c r="AA326">
        <v>345.35</v>
      </c>
      <c r="AB326">
        <v>379</v>
      </c>
      <c r="AC326" s="1">
        <f>(Table2[[#This Row],[Close Price]]/Table2[[#This Row],[Day Low]])-1</f>
        <v>1.3918918918918832E-2</v>
      </c>
      <c r="AD326" s="1">
        <f>(Table2[[#This Row],[Day High]]/Table2[[#This Row],[Close Price]])-1</f>
        <v>4.7980807676930581E-3</v>
      </c>
      <c r="AE326" s="1">
        <f>(Table2[[#This Row],[Close Price]]/Table2[[#This Row],[Current Week Low]])-1</f>
        <v>8.6289271753293706E-2</v>
      </c>
      <c r="AF326" s="1">
        <f>(Table2[[#This Row],[Current Week High]]/Table2[[#This Row],[Close Price]])-1</f>
        <v>1.0262561642010004E-2</v>
      </c>
      <c r="AG326" s="1">
        <f>(Table2[[#This Row],[Close Price]]/Table2[[#This Row],[Current Month Low]])-1</f>
        <v>8.6289271753293706E-2</v>
      </c>
      <c r="AH326" s="1">
        <f>(Table2[[#This Row],[Current Month High]]/Table2[[#This Row],[Close Price]])-1</f>
        <v>1.0262561642010004E-2</v>
      </c>
      <c r="AI326">
        <v>16.473410635745701</v>
      </c>
      <c r="AJ326">
        <v>40.112044817927099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-0.01</v>
      </c>
      <c r="AM326" t="s">
        <v>3113</v>
      </c>
      <c r="AN326">
        <v>2.2999999999999998</v>
      </c>
      <c r="AO326" t="s">
        <v>3114</v>
      </c>
      <c r="AP326">
        <v>0.14439028174494001</v>
      </c>
      <c r="AQ326">
        <f>(Table2[[#This Row],[Sharpe Ratio]]-AVERAGE(Table2[Sharpe Ratio]))/_xlfn.STDEV.P(Table2[Sharpe Ratio])</f>
        <v>0.9817867380095634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0.95263473275461963</v>
      </c>
      <c r="AS326">
        <f>_xlfn.RANK.AVG(Table2[[#This Row],[1Y Return vs Nifty Z-Score]],Table2[1Y Return vs Nifty Z-Score])</f>
        <v>576</v>
      </c>
      <c r="AT326">
        <f>_xlfn.RANK.AVG(Table2[[#This Row],[6M Return vs Nifty Z-Score]],Table2[6M Return vs Nifty Z-Score])</f>
        <v>320</v>
      </c>
      <c r="AU326">
        <f>_xlfn.RANK.AVG(Table2[[#This Row],[Sharpe Ratio Z-Score]],Table2[Sharpe Ratio Z-Score])</f>
        <v>118</v>
      </c>
      <c r="AV326">
        <f>(Table2[[#This Row],[Rank 1Y]]+Table2[[#This Row],[Rank 6M]]+Table2[[#This Row],[Rank Sharpe]])/3</f>
        <v>338</v>
      </c>
    </row>
    <row r="327" spans="1:48" x14ac:dyDescent="0.3">
      <c r="A327" t="s">
        <v>435</v>
      </c>
      <c r="B327" t="s">
        <v>436</v>
      </c>
      <c r="C327" t="s">
        <v>3069</v>
      </c>
      <c r="D327" t="s">
        <v>34</v>
      </c>
      <c r="E327">
        <v>51972.784379384</v>
      </c>
      <c r="F327">
        <v>59.87</v>
      </c>
      <c r="G327">
        <v>70.838880960826302</v>
      </c>
      <c r="H327">
        <f>(Table2[[#This Row],[1Y Return vs Nifty]]-AVERAGE(Table2[1Y Return vs Nifty]))/_xlfn.STDEV.P(Table2[1Y Return vs Nifty])</f>
        <v>0.55430748924013562</v>
      </c>
      <c r="I327">
        <v>-3.2360155418098699</v>
      </c>
      <c r="J327">
        <f>(Table2[[#This Row],[1M Return vs Nifty]]-AVERAGE(Table2[1M Return vs Nifty]))/_xlfn.STDEV.P(Table2[1M Return vs Nifty])</f>
        <v>-0.2777991698815071</v>
      </c>
      <c r="K327">
        <v>-25.3341519848228</v>
      </c>
      <c r="L327">
        <f>(Table2[[#This Row],[6M Return vs Nifty]]-AVERAGE(Table2[6M Return vs Nifty]))/_xlfn.STDEV.P(Table2[6M Return vs Nifty])</f>
        <v>-1.0431231543439692</v>
      </c>
      <c r="M327">
        <v>-3.3257397370750001</v>
      </c>
      <c r="N327">
        <f>(Table2[[#This Row],[1W Return vs Nifty]]-AVERAGE(Table2[1W Return vs Nifty]))/_xlfn.STDEV.P(Table2[1W Return vs Nifty])</f>
        <v>-0.63083847673137949</v>
      </c>
      <c r="O327">
        <v>62.08</v>
      </c>
      <c r="P327">
        <v>62.858264935699303</v>
      </c>
      <c r="Q327">
        <v>57.237450200970599</v>
      </c>
      <c r="R327">
        <v>34.166292239331298</v>
      </c>
      <c r="S327" s="1">
        <f>(Table2[[#This Row],[Close Price]]-Table2[[#This Row],[20D EMA]])/Table2[[#This Row],[20D EMA]]</f>
        <v>-3.5599226804123724E-2</v>
      </c>
      <c r="T327" s="1">
        <f>(Table2[[#This Row],[Close Price]]-Table2[[#This Row],[50D EMA]])/Table2[[#This Row],[50D EMA]]</f>
        <v>-4.7539729878897284E-2</v>
      </c>
      <c r="U327" s="1">
        <f>(Table2[[#This Row],[Close Price]]-Table2[[#This Row],[200D EMA]])/Table2[[#This Row],[200D EMA]]</f>
        <v>4.5993484856262118E-2</v>
      </c>
      <c r="V327">
        <v>0.59164363927482699</v>
      </c>
      <c r="W327">
        <v>59.86</v>
      </c>
      <c r="X327">
        <v>60.54</v>
      </c>
      <c r="Y327">
        <v>58.4</v>
      </c>
      <c r="Z327">
        <v>61.48</v>
      </c>
      <c r="AA327">
        <v>58.4</v>
      </c>
      <c r="AB327">
        <v>64.38</v>
      </c>
      <c r="AC327" s="1">
        <f>(Table2[[#This Row],[Close Price]]/Table2[[#This Row],[Day Low]])-1</f>
        <v>1.6705646508508032E-4</v>
      </c>
      <c r="AD327" s="1">
        <f>(Table2[[#This Row],[Day High]]/Table2[[#This Row],[Close Price]])-1</f>
        <v>1.1190913646233591E-2</v>
      </c>
      <c r="AE327" s="1">
        <f>(Table2[[#This Row],[Close Price]]/Table2[[#This Row],[Current Week Low]])-1</f>
        <v>2.5171232876712413E-2</v>
      </c>
      <c r="AF327" s="1">
        <f>(Table2[[#This Row],[Current Week High]]/Table2[[#This Row],[Close Price]])-1</f>
        <v>2.689159846333733E-2</v>
      </c>
      <c r="AG327" s="1">
        <f>(Table2[[#This Row],[Close Price]]/Table2[[#This Row],[Current Month Low]])-1</f>
        <v>2.5171232876712413E-2</v>
      </c>
      <c r="AH327" s="1">
        <f>(Table2[[#This Row],[Current Month High]]/Table2[[#This Row],[Close Price]])-1</f>
        <v>7.5329881409720967E-2</v>
      </c>
      <c r="AI327">
        <v>28.444964088859201</v>
      </c>
      <c r="AJ327">
        <v>100.569514237855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-0.13</v>
      </c>
      <c r="AM327" t="s">
        <v>3113</v>
      </c>
      <c r="AN327">
        <v>-3.31</v>
      </c>
      <c r="AO327" t="s">
        <v>3113</v>
      </c>
      <c r="AP327">
        <v>0.105531705151927</v>
      </c>
      <c r="AQ327">
        <f>(Table2[[#This Row],[Sharpe Ratio]]-AVERAGE(Table2[Sharpe Ratio]))/_xlfn.STDEV.P(Table2[Sharpe Ratio])</f>
        <v>0.52869783197802545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159</v>
      </c>
      <c r="AT327">
        <f>_xlfn.RANK.AVG(Table2[[#This Row],[6M Return vs Nifty Z-Score]],Table2[6M Return vs Nifty Z-Score])</f>
        <v>648</v>
      </c>
      <c r="AU327">
        <f>_xlfn.RANK.AVG(Table2[[#This Row],[Sharpe Ratio Z-Score]],Table2[Sharpe Ratio Z-Score])</f>
        <v>208</v>
      </c>
      <c r="AV327">
        <f>(Table2[[#This Row],[Rank 1Y]]+Table2[[#This Row],[Rank 6M]]+Table2[[#This Row],[Rank Sharpe]])/3</f>
        <v>338.33333333333331</v>
      </c>
    </row>
    <row r="328" spans="1:48" x14ac:dyDescent="0.3">
      <c r="A328" t="s">
        <v>855</v>
      </c>
      <c r="B328" t="s">
        <v>856</v>
      </c>
      <c r="C328" t="s">
        <v>605</v>
      </c>
      <c r="D328" t="s">
        <v>605</v>
      </c>
      <c r="E328">
        <v>17231.096971298</v>
      </c>
      <c r="F328">
        <v>179.11</v>
      </c>
      <c r="G328">
        <v>38.3673008760926</v>
      </c>
      <c r="H328">
        <f>(Table2[[#This Row],[1Y Return vs Nifty]]-AVERAGE(Table2[1Y Return vs Nifty]))/_xlfn.STDEV.P(Table2[1Y Return vs Nifty])</f>
        <v>6.0071224152152859E-2</v>
      </c>
      <c r="I328">
        <v>22.0932527122906</v>
      </c>
      <c r="J328">
        <f>(Table2[[#This Row],[1M Return vs Nifty]]-AVERAGE(Table2[1M Return vs Nifty]))/_xlfn.STDEV.P(Table2[1M Return vs Nifty])</f>
        <v>2.1829058646775512</v>
      </c>
      <c r="K328">
        <v>10.055703510605101</v>
      </c>
      <c r="L328">
        <f>(Table2[[#This Row],[6M Return vs Nifty]]-AVERAGE(Table2[6M Return vs Nifty]))/_xlfn.STDEV.P(Table2[6M Return vs Nifty])</f>
        <v>0.20271361859830087</v>
      </c>
      <c r="M328">
        <v>4.2880159929363897</v>
      </c>
      <c r="N328">
        <f>(Table2[[#This Row],[1W Return vs Nifty]]-AVERAGE(Table2[1W Return vs Nifty]))/_xlfn.STDEV.P(Table2[1W Return vs Nifty])</f>
        <v>0.92216928345871652</v>
      </c>
      <c r="O328">
        <v>176.47</v>
      </c>
      <c r="P328">
        <v>165.139747741989</v>
      </c>
      <c r="Q328">
        <v>147.23295973222</v>
      </c>
      <c r="R328">
        <v>49.7272100659358</v>
      </c>
      <c r="S328" s="1">
        <f>(Table2[[#This Row],[Close Price]]-Table2[[#This Row],[20D EMA]])/Table2[[#This Row],[20D EMA]]</f>
        <v>1.4960049866832973E-2</v>
      </c>
      <c r="T328" s="1">
        <f>(Table2[[#This Row],[Close Price]]-Table2[[#This Row],[50D EMA]])/Table2[[#This Row],[50D EMA]]</f>
        <v>8.4596545949905746E-2</v>
      </c>
      <c r="U328" s="1">
        <f>(Table2[[#This Row],[Close Price]]-Table2[[#This Row],[200D EMA]])/Table2[[#This Row],[200D EMA]]</f>
        <v>0.21650750162026491</v>
      </c>
      <c r="V328">
        <v>1.68939076679823</v>
      </c>
      <c r="W328">
        <v>175.44</v>
      </c>
      <c r="X328">
        <v>181.9</v>
      </c>
      <c r="Y328">
        <v>172.05</v>
      </c>
      <c r="Z328">
        <v>193.7</v>
      </c>
      <c r="AA328">
        <v>172.05</v>
      </c>
      <c r="AB328">
        <v>193.7</v>
      </c>
      <c r="AC328" s="1">
        <f>(Table2[[#This Row],[Close Price]]/Table2[[#This Row],[Day Low]])-1</f>
        <v>2.0918832649338803E-2</v>
      </c>
      <c r="AD328" s="1">
        <f>(Table2[[#This Row],[Day High]]/Table2[[#This Row],[Close Price]])-1</f>
        <v>1.5577019708558959E-2</v>
      </c>
      <c r="AE328" s="1">
        <f>(Table2[[#This Row],[Close Price]]/Table2[[#This Row],[Current Week Low]])-1</f>
        <v>4.1034582970066902E-2</v>
      </c>
      <c r="AF328" s="1">
        <f>(Table2[[#This Row],[Current Week High]]/Table2[[#This Row],[Close Price]])-1</f>
        <v>8.1458321701747494E-2</v>
      </c>
      <c r="AG328" s="1">
        <f>(Table2[[#This Row],[Close Price]]/Table2[[#This Row],[Current Month Low]])-1</f>
        <v>4.1034582970066902E-2</v>
      </c>
      <c r="AH328" s="1">
        <f>(Table2[[#This Row],[Current Month High]]/Table2[[#This Row],[Close Price]])-1</f>
        <v>8.1458321701747494E-2</v>
      </c>
      <c r="AI328">
        <v>8.1458321701747494</v>
      </c>
      <c r="AJ328">
        <v>59.067495559502603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0.15</v>
      </c>
      <c r="AM328" t="s">
        <v>3114</v>
      </c>
      <c r="AN328">
        <v>3.16</v>
      </c>
      <c r="AO328" t="s">
        <v>3114</v>
      </c>
      <c r="AP328">
        <v>1.9221957315676001E-2</v>
      </c>
      <c r="AQ328">
        <f>(Table2[[#This Row],[Sharpe Ratio]]-AVERAGE(Table2[Sharpe Ratio]))/_xlfn.STDEV.P(Table2[Sharpe Ratio])</f>
        <v>-0.47766916999847914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2.8901908208882423</v>
      </c>
      <c r="AS328">
        <f>_xlfn.RANK.AVG(Table2[[#This Row],[1Y Return vs Nifty Z-Score]],Table2[1Y Return vs Nifty Z-Score])</f>
        <v>279</v>
      </c>
      <c r="AT328">
        <f>_xlfn.RANK.AVG(Table2[[#This Row],[6M Return vs Nifty Z-Score]],Table2[6M Return vs Nifty Z-Score])</f>
        <v>262</v>
      </c>
      <c r="AU328">
        <f>_xlfn.RANK.AVG(Table2[[#This Row],[Sharpe Ratio Z-Score]],Table2[Sharpe Ratio Z-Score])</f>
        <v>474</v>
      </c>
      <c r="AV328">
        <f>(Table2[[#This Row],[Rank 1Y]]+Table2[[#This Row],[Rank 6M]]+Table2[[#This Row],[Rank Sharpe]])/3</f>
        <v>338.33333333333331</v>
      </c>
    </row>
    <row r="329" spans="1:48" x14ac:dyDescent="0.3">
      <c r="A329" t="s">
        <v>913</v>
      </c>
      <c r="B329" t="s">
        <v>914</v>
      </c>
      <c r="C329" t="s">
        <v>3073</v>
      </c>
      <c r="D329" t="s">
        <v>51</v>
      </c>
      <c r="E329">
        <v>15850.6973068799</v>
      </c>
      <c r="F329">
        <v>1164.8499999999999</v>
      </c>
      <c r="G329">
        <v>20.6060877859491</v>
      </c>
      <c r="H329">
        <f>(Table2[[#This Row],[1Y Return vs Nifty]]-AVERAGE(Table2[1Y Return vs Nifty]))/_xlfn.STDEV.P(Table2[1Y Return vs Nifty])</f>
        <v>-0.21026473111081082</v>
      </c>
      <c r="I329">
        <v>10.689044462865301</v>
      </c>
      <c r="J329">
        <f>(Table2[[#This Row],[1M Return vs Nifty]]-AVERAGE(Table2[1M Return vs Nifty]))/_xlfn.STDEV.P(Table2[1M Return vs Nifty])</f>
        <v>1.0750020605485924</v>
      </c>
      <c r="K329">
        <v>12.4468489522121</v>
      </c>
      <c r="L329">
        <f>(Table2[[#This Row],[6M Return vs Nifty]]-AVERAGE(Table2[6M Return vs Nifty]))/_xlfn.STDEV.P(Table2[6M Return vs Nifty])</f>
        <v>0.28688963115625399</v>
      </c>
      <c r="M329">
        <v>2.5139710464329399</v>
      </c>
      <c r="N329">
        <f>(Table2[[#This Row],[1W Return vs Nifty]]-AVERAGE(Table2[1W Return vs Nifty]))/_xlfn.STDEV.P(Table2[1W Return vs Nifty])</f>
        <v>0.56031034464538021</v>
      </c>
      <c r="O329">
        <v>1085.1600000000001</v>
      </c>
      <c r="P329">
        <v>1033.5137079155099</v>
      </c>
      <c r="Q329">
        <v>923.83448374452598</v>
      </c>
      <c r="R329">
        <v>73.902279931813993</v>
      </c>
      <c r="S329" s="1">
        <f>(Table2[[#This Row],[Close Price]]-Table2[[#This Row],[20D EMA]])/Table2[[#This Row],[20D EMA]]</f>
        <v>7.3436175310553117E-2</v>
      </c>
      <c r="T329" s="1">
        <f>(Table2[[#This Row],[Close Price]]-Table2[[#This Row],[50D EMA]])/Table2[[#This Row],[50D EMA]]</f>
        <v>0.12707745536281437</v>
      </c>
      <c r="U329" s="1">
        <f>(Table2[[#This Row],[Close Price]]-Table2[[#This Row],[200D EMA]])/Table2[[#This Row],[200D EMA]]</f>
        <v>0.26088603586064396</v>
      </c>
      <c r="V329">
        <v>1.31388004509046</v>
      </c>
      <c r="W329">
        <v>1160</v>
      </c>
      <c r="X329">
        <v>1196.5</v>
      </c>
      <c r="Y329">
        <v>1051.05</v>
      </c>
      <c r="Z329">
        <v>1175</v>
      </c>
      <c r="AA329">
        <v>1051.05</v>
      </c>
      <c r="AB329">
        <v>1175</v>
      </c>
      <c r="AC329" s="1">
        <f>(Table2[[#This Row],[Close Price]]/Table2[[#This Row],[Day Low]])-1</f>
        <v>4.1810344827586388E-3</v>
      </c>
      <c r="AD329" s="1">
        <f>(Table2[[#This Row],[Day High]]/Table2[[#This Row],[Close Price]])-1</f>
        <v>2.7170880370863237E-2</v>
      </c>
      <c r="AE329" s="1">
        <f>(Table2[[#This Row],[Close Price]]/Table2[[#This Row],[Current Week Low]])-1</f>
        <v>0.10827267970125098</v>
      </c>
      <c r="AF329" s="1">
        <f>(Table2[[#This Row],[Current Week High]]/Table2[[#This Row],[Close Price]])-1</f>
        <v>8.7135682705927753E-3</v>
      </c>
      <c r="AG329" s="1">
        <f>(Table2[[#This Row],[Close Price]]/Table2[[#This Row],[Current Month Low]])-1</f>
        <v>0.10827267970125098</v>
      </c>
      <c r="AH329" s="1">
        <f>(Table2[[#This Row],[Current Month High]]/Table2[[#This Row],[Close Price]])-1</f>
        <v>8.7135682705927753E-3</v>
      </c>
      <c r="AI329">
        <v>0.87135682705927697</v>
      </c>
      <c r="AJ329">
        <v>47.262958280657301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0.11</v>
      </c>
      <c r="AM329" t="s">
        <v>3114</v>
      </c>
      <c r="AN329">
        <v>12.3</v>
      </c>
      <c r="AO329" t="s">
        <v>3114</v>
      </c>
      <c r="AP329">
        <v>2.9622637138795E-2</v>
      </c>
      <c r="AQ329">
        <f>(Table2[[#This Row],[Sharpe Ratio]]-AVERAGE(Table2[Sharpe Ratio]))/_xlfn.STDEV.P(Table2[Sharpe Ratio])</f>
        <v>-0.35639780454427972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1.3555395006951361</v>
      </c>
      <c r="AS329">
        <f>_xlfn.RANK.AVG(Table2[[#This Row],[1Y Return vs Nifty Z-Score]],Table2[1Y Return vs Nifty Z-Score])</f>
        <v>348</v>
      </c>
      <c r="AT329">
        <f>_xlfn.RANK.AVG(Table2[[#This Row],[6M Return vs Nifty Z-Score]],Table2[6M Return vs Nifty Z-Score])</f>
        <v>239</v>
      </c>
      <c r="AU329">
        <f>_xlfn.RANK.AVG(Table2[[#This Row],[Sharpe Ratio Z-Score]],Table2[Sharpe Ratio Z-Score])</f>
        <v>433</v>
      </c>
      <c r="AV329">
        <f>(Table2[[#This Row],[Rank 1Y]]+Table2[[#This Row],[Rank 6M]]+Table2[[#This Row],[Rank Sharpe]])/3</f>
        <v>340</v>
      </c>
    </row>
    <row r="330" spans="1:48" x14ac:dyDescent="0.3">
      <c r="A330" t="s">
        <v>637</v>
      </c>
      <c r="B330" t="s">
        <v>638</v>
      </c>
      <c r="C330" t="s">
        <v>3070</v>
      </c>
      <c r="D330" t="s">
        <v>639</v>
      </c>
      <c r="E330">
        <v>27880.13450607</v>
      </c>
      <c r="F330">
        <v>290.14999999999998</v>
      </c>
      <c r="G330">
        <v>115.67570878346901</v>
      </c>
      <c r="H330">
        <f>(Table2[[#This Row],[1Y Return vs Nifty]]-AVERAGE(Table2[1Y Return vs Nifty]))/_xlfn.STDEV.P(Table2[1Y Return vs Nifty])</f>
        <v>1.2367499901480066</v>
      </c>
      <c r="I330">
        <v>-4.20854241881307</v>
      </c>
      <c r="J330">
        <f>(Table2[[#This Row],[1M Return vs Nifty]]-AVERAGE(Table2[1M Return vs Nifty]))/_xlfn.STDEV.P(Table2[1M Return vs Nifty])</f>
        <v>-0.37227887448562103</v>
      </c>
      <c r="K330">
        <v>-26.540785976257801</v>
      </c>
      <c r="L330">
        <f>(Table2[[#This Row],[6M Return vs Nifty]]-AVERAGE(Table2[6M Return vs Nifty]))/_xlfn.STDEV.P(Table2[6M Return vs Nifty])</f>
        <v>-1.0856005529365134</v>
      </c>
      <c r="M330">
        <v>-0.97801639356911196</v>
      </c>
      <c r="N330">
        <f>(Table2[[#This Row],[1W Return vs Nifty]]-AVERAGE(Table2[1W Return vs Nifty]))/_xlfn.STDEV.P(Table2[1W Return vs Nifty])</f>
        <v>-0.15196409455591819</v>
      </c>
      <c r="O330">
        <v>299.89999999999998</v>
      </c>
      <c r="P330">
        <v>301.13729785402103</v>
      </c>
      <c r="Q330">
        <v>275.331994167549</v>
      </c>
      <c r="R330">
        <v>40.769452686441397</v>
      </c>
      <c r="S330" s="1">
        <f>(Table2[[#This Row],[Close Price]]-Table2[[#This Row],[20D EMA]])/Table2[[#This Row],[20D EMA]]</f>
        <v>-3.2510836945648554E-2</v>
      </c>
      <c r="T330" s="1">
        <f>(Table2[[#This Row],[Close Price]]-Table2[[#This Row],[50D EMA]])/Table2[[#This Row],[50D EMA]]</f>
        <v>-3.6486007984793838E-2</v>
      </c>
      <c r="U330" s="1">
        <f>(Table2[[#This Row],[Close Price]]-Table2[[#This Row],[200D EMA]])/Table2[[#This Row],[200D EMA]]</f>
        <v>5.3818684883507259E-2</v>
      </c>
      <c r="V330">
        <v>0.37525781118859802</v>
      </c>
      <c r="W330">
        <v>289.25</v>
      </c>
      <c r="X330">
        <v>294.14999999999998</v>
      </c>
      <c r="Y330">
        <v>279</v>
      </c>
      <c r="Z330">
        <v>297</v>
      </c>
      <c r="AA330">
        <v>279</v>
      </c>
      <c r="AB330">
        <v>310.89999999999998</v>
      </c>
      <c r="AC330" s="1">
        <f>(Table2[[#This Row],[Close Price]]/Table2[[#This Row],[Day Low]])-1</f>
        <v>3.1114952463267009E-3</v>
      </c>
      <c r="AD330" s="1">
        <f>(Table2[[#This Row],[Day High]]/Table2[[#This Row],[Close Price]])-1</f>
        <v>1.3785972772703881E-2</v>
      </c>
      <c r="AE330" s="1">
        <f>(Table2[[#This Row],[Close Price]]/Table2[[#This Row],[Current Week Low]])-1</f>
        <v>3.9964157706093184E-2</v>
      </c>
      <c r="AF330" s="1">
        <f>(Table2[[#This Row],[Current Week High]]/Table2[[#This Row],[Close Price]])-1</f>
        <v>2.3608478373255304E-2</v>
      </c>
      <c r="AG330" s="1">
        <f>(Table2[[#This Row],[Close Price]]/Table2[[#This Row],[Current Month Low]])-1</f>
        <v>3.9964157706093184E-2</v>
      </c>
      <c r="AH330" s="1">
        <f>(Table2[[#This Row],[Current Month High]]/Table2[[#This Row],[Close Price]])-1</f>
        <v>7.1514733758400784E-2</v>
      </c>
      <c r="AI330">
        <v>32.448733413751498</v>
      </c>
      <c r="AJ330">
        <v>158.48552338530001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-0.12</v>
      </c>
      <c r="AM330" t="s">
        <v>3113</v>
      </c>
      <c r="AN330">
        <v>-1.64</v>
      </c>
      <c r="AO330" t="s">
        <v>3113</v>
      </c>
      <c r="AP330">
        <v>7.6145966220682995E-2</v>
      </c>
      <c r="AQ330">
        <f>(Table2[[#This Row],[Sharpe Ratio]]-AVERAGE(Table2[Sharpe Ratio]))/_xlfn.STDEV.P(Table2[Sharpe Ratio])</f>
        <v>0.18606170187130089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77</v>
      </c>
      <c r="AT330">
        <f>_xlfn.RANK.AVG(Table2[[#This Row],[6M Return vs Nifty Z-Score]],Table2[6M Return vs Nifty Z-Score])</f>
        <v>662</v>
      </c>
      <c r="AU330">
        <f>_xlfn.RANK.AVG(Table2[[#This Row],[Sharpe Ratio Z-Score]],Table2[Sharpe Ratio Z-Score])</f>
        <v>285</v>
      </c>
      <c r="AV330">
        <f>(Table2[[#This Row],[Rank 1Y]]+Table2[[#This Row],[Rank 6M]]+Table2[[#This Row],[Rank Sharpe]])/3</f>
        <v>341.33333333333331</v>
      </c>
    </row>
    <row r="331" spans="1:48" x14ac:dyDescent="0.3">
      <c r="A331" t="s">
        <v>1560</v>
      </c>
      <c r="B331" t="s">
        <v>1561</v>
      </c>
      <c r="C331" t="s">
        <v>3080</v>
      </c>
      <c r="D331" t="s">
        <v>605</v>
      </c>
      <c r="E331">
        <v>6011.0683758499999</v>
      </c>
      <c r="F331">
        <v>336.85</v>
      </c>
      <c r="G331">
        <v>61.954976772816202</v>
      </c>
      <c r="H331">
        <f>(Table2[[#This Row],[1Y Return vs Nifty]]-AVERAGE(Table2[1Y Return vs Nifty]))/_xlfn.STDEV.P(Table2[1Y Return vs Nifty])</f>
        <v>0.41908931957225792</v>
      </c>
      <c r="I331">
        <v>-14.198249516186699</v>
      </c>
      <c r="J331">
        <f>(Table2[[#This Row],[1M Return vs Nifty]]-AVERAGE(Table2[1M Return vs Nifty]))/_xlfn.STDEV.P(Table2[1M Return vs Nifty])</f>
        <v>-1.3427657555781372</v>
      </c>
      <c r="K331">
        <v>-18.3651433600286</v>
      </c>
      <c r="L331">
        <f>(Table2[[#This Row],[6M Return vs Nifty]]-AVERAGE(Table2[6M Return vs Nifty]))/_xlfn.STDEV.P(Table2[6M Return vs Nifty])</f>
        <v>-0.79779162941468162</v>
      </c>
      <c r="M331">
        <v>-6.9865840970520603</v>
      </c>
      <c r="N331">
        <f>(Table2[[#This Row],[1W Return vs Nifty]]-AVERAGE(Table2[1W Return vs Nifty]))/_xlfn.STDEV.P(Table2[1W Return vs Nifty])</f>
        <v>-1.3775553273235925</v>
      </c>
      <c r="O331">
        <v>364.21</v>
      </c>
      <c r="P331">
        <v>360.07545747277601</v>
      </c>
      <c r="Q331">
        <v>319.73333500090303</v>
      </c>
      <c r="R331">
        <v>31.158058812347999</v>
      </c>
      <c r="S331" s="1">
        <f>(Table2[[#This Row],[Close Price]]-Table2[[#This Row],[20D EMA]])/Table2[[#This Row],[20D EMA]]</f>
        <v>-7.5121495840311789E-2</v>
      </c>
      <c r="T331" s="1">
        <f>(Table2[[#This Row],[Close Price]]-Table2[[#This Row],[50D EMA]])/Table2[[#This Row],[50D EMA]]</f>
        <v>-6.4501639839010624E-2</v>
      </c>
      <c r="U331" s="1">
        <f>(Table2[[#This Row],[Close Price]]-Table2[[#This Row],[200D EMA]])/Table2[[#This Row],[200D EMA]]</f>
        <v>5.3534189667926411E-2</v>
      </c>
      <c r="V331">
        <v>0.623127123677223</v>
      </c>
      <c r="W331">
        <v>339.05</v>
      </c>
      <c r="X331">
        <v>344.45</v>
      </c>
      <c r="Y331">
        <v>325.89999999999998</v>
      </c>
      <c r="Z331">
        <v>360.35</v>
      </c>
      <c r="AA331">
        <v>325.89999999999998</v>
      </c>
      <c r="AB331">
        <v>397.05</v>
      </c>
      <c r="AC331" s="1">
        <f>(Table2[[#This Row],[Close Price]]/Table2[[#This Row],[Day Low]])-1</f>
        <v>-6.4887184781005081E-3</v>
      </c>
      <c r="AD331" s="1">
        <f>(Table2[[#This Row],[Day High]]/Table2[[#This Row],[Close Price]])-1</f>
        <v>2.256197120379988E-2</v>
      </c>
      <c r="AE331" s="1">
        <f>(Table2[[#This Row],[Close Price]]/Table2[[#This Row],[Current Week Low]])-1</f>
        <v>3.3599263577784644E-2</v>
      </c>
      <c r="AF331" s="1">
        <f>(Table2[[#This Row],[Current Week High]]/Table2[[#This Row],[Close Price]])-1</f>
        <v>6.9763989906486579E-2</v>
      </c>
      <c r="AG331" s="1">
        <f>(Table2[[#This Row],[Close Price]]/Table2[[#This Row],[Current Month Low]])-1</f>
        <v>3.3599263577784644E-2</v>
      </c>
      <c r="AH331" s="1">
        <f>(Table2[[#This Row],[Current Month High]]/Table2[[#This Row],[Close Price]])-1</f>
        <v>0.17871456137746766</v>
      </c>
      <c r="AI331">
        <v>30.117262876651299</v>
      </c>
      <c r="AJ331">
        <v>95.729227193492093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0.04</v>
      </c>
      <c r="AM331" t="s">
        <v>3114</v>
      </c>
      <c r="AN331">
        <v>-6.37</v>
      </c>
      <c r="AO331" t="s">
        <v>3113</v>
      </c>
      <c r="AP331">
        <v>8.8542219581695003E-2</v>
      </c>
      <c r="AQ331">
        <f>(Table2[[#This Row],[Sharpe Ratio]]-AVERAGE(Table2[Sharpe Ratio]))/_xlfn.STDEV.P(Table2[Sharpe Ratio])</f>
        <v>0.33060134708415728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-2.7684220456599959</v>
      </c>
      <c r="AS331">
        <f>_xlfn.RANK.AVG(Table2[[#This Row],[1Y Return vs Nifty Z-Score]],Table2[1Y Return vs Nifty Z-Score])</f>
        <v>187</v>
      </c>
      <c r="AT331">
        <f>_xlfn.RANK.AVG(Table2[[#This Row],[6M Return vs Nifty Z-Score]],Table2[6M Return vs Nifty Z-Score])</f>
        <v>589</v>
      </c>
      <c r="AU331">
        <f>_xlfn.RANK.AVG(Table2[[#This Row],[Sharpe Ratio Z-Score]],Table2[Sharpe Ratio Z-Score])</f>
        <v>248</v>
      </c>
      <c r="AV331">
        <f>(Table2[[#This Row],[Rank 1Y]]+Table2[[#This Row],[Rank 6M]]+Table2[[#This Row],[Rank Sharpe]])/3</f>
        <v>341.33333333333331</v>
      </c>
    </row>
    <row r="332" spans="1:48" x14ac:dyDescent="0.3">
      <c r="A332" t="s">
        <v>79</v>
      </c>
      <c r="B332" t="s">
        <v>80</v>
      </c>
      <c r="C332" t="s">
        <v>3079</v>
      </c>
      <c r="D332" t="s">
        <v>81</v>
      </c>
      <c r="E332">
        <v>324071.57519467903</v>
      </c>
      <c r="F332">
        <v>4980.1000000000004</v>
      </c>
      <c r="G332">
        <v>13.269870893208701</v>
      </c>
      <c r="H332">
        <f>(Table2[[#This Row],[1Y Return vs Nifty]]-AVERAGE(Table2[1Y Return vs Nifty]))/_xlfn.STDEV.P(Table2[1Y Return vs Nifty])</f>
        <v>-0.32192620331148264</v>
      </c>
      <c r="I332">
        <v>4.0381757704867702</v>
      </c>
      <c r="J332">
        <f>(Table2[[#This Row],[1M Return vs Nifty]]-AVERAGE(Table2[1M Return vs Nifty]))/_xlfn.STDEV.P(Table2[1M Return vs Nifty])</f>
        <v>0.42887893092057161</v>
      </c>
      <c r="K332">
        <v>22.430778805451599</v>
      </c>
      <c r="L332">
        <f>(Table2[[#This Row],[6M Return vs Nifty]]-AVERAGE(Table2[6M Return vs Nifty]))/_xlfn.STDEV.P(Table2[6M Return vs Nifty])</f>
        <v>0.63835608320912629</v>
      </c>
      <c r="M332">
        <v>5.7495260353889801</v>
      </c>
      <c r="N332">
        <f>(Table2[[#This Row],[1W Return vs Nifty]]-AVERAGE(Table2[1W Return vs Nifty]))/_xlfn.STDEV.P(Table2[1W Return vs Nifty])</f>
        <v>1.2202792462695715</v>
      </c>
      <c r="O332">
        <v>4963.96</v>
      </c>
      <c r="P332">
        <v>4862.4390370362598</v>
      </c>
      <c r="Q332">
        <v>4403.4273856883301</v>
      </c>
      <c r="R332">
        <v>50.725428485504104</v>
      </c>
      <c r="S332" s="1">
        <f>(Table2[[#This Row],[Close Price]]-Table2[[#This Row],[20D EMA]])/Table2[[#This Row],[20D EMA]]</f>
        <v>3.2514363532341775E-3</v>
      </c>
      <c r="T332" s="1">
        <f>(Table2[[#This Row],[Close Price]]-Table2[[#This Row],[50D EMA]])/Table2[[#This Row],[50D EMA]]</f>
        <v>2.4197930723149366E-2</v>
      </c>
      <c r="U332" s="1">
        <f>(Table2[[#This Row],[Close Price]]-Table2[[#This Row],[200D EMA]])/Table2[[#This Row],[200D EMA]]</f>
        <v>0.13095994637856997</v>
      </c>
      <c r="V332">
        <v>0.83883198053824104</v>
      </c>
      <c r="W332">
        <v>5004.3999999999996</v>
      </c>
      <c r="X332">
        <v>5063.8</v>
      </c>
      <c r="Y332">
        <v>4801</v>
      </c>
      <c r="Z332">
        <v>5063.8999999999996</v>
      </c>
      <c r="AA332">
        <v>4801</v>
      </c>
      <c r="AB332">
        <v>5063.8999999999996</v>
      </c>
      <c r="AC332" s="1">
        <f>(Table2[[#This Row],[Close Price]]/Table2[[#This Row],[Day Low]])-1</f>
        <v>-4.8557269602748088E-3</v>
      </c>
      <c r="AD332" s="1">
        <f>(Table2[[#This Row],[Day High]]/Table2[[#This Row],[Close Price]])-1</f>
        <v>1.6806891427882942E-2</v>
      </c>
      <c r="AE332" s="1">
        <f>(Table2[[#This Row],[Close Price]]/Table2[[#This Row],[Current Week Low]])-1</f>
        <v>3.7304728181628999E-2</v>
      </c>
      <c r="AF332" s="1">
        <f>(Table2[[#This Row],[Current Week High]]/Table2[[#This Row],[Close Price]])-1</f>
        <v>1.6826971345956787E-2</v>
      </c>
      <c r="AG332" s="1">
        <f>(Table2[[#This Row],[Close Price]]/Table2[[#This Row],[Current Month Low]])-1</f>
        <v>3.7304728181628999E-2</v>
      </c>
      <c r="AH332" s="1">
        <f>(Table2[[#This Row],[Current Month High]]/Table2[[#This Row],[Close Price]])-1</f>
        <v>1.6826971345956787E-2</v>
      </c>
      <c r="AI332">
        <v>4.7970924278628804</v>
      </c>
      <c r="AJ332">
        <v>42.6451843895453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-0.03</v>
      </c>
      <c r="AM332" t="s">
        <v>3113</v>
      </c>
      <c r="AN332">
        <v>-1.68</v>
      </c>
      <c r="AO332" t="s">
        <v>3113</v>
      </c>
      <c r="AP332">
        <v>1.4837050370879E-2</v>
      </c>
      <c r="AQ332">
        <f>(Table2[[#This Row],[Sharpe Ratio]]-AVERAGE(Table2[Sharpe Ratio]))/_xlfn.STDEV.P(Table2[Sharpe Ratio])</f>
        <v>-0.52879694833880553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1.4367911087489813</v>
      </c>
      <c r="AS332">
        <f>_xlfn.RANK.AVG(Table2[[#This Row],[1Y Return vs Nifty Z-Score]],Table2[1Y Return vs Nifty Z-Score])</f>
        <v>391</v>
      </c>
      <c r="AT332">
        <f>_xlfn.RANK.AVG(Table2[[#This Row],[6M Return vs Nifty Z-Score]],Table2[6M Return vs Nifty Z-Score])</f>
        <v>149</v>
      </c>
      <c r="AU332">
        <f>_xlfn.RANK.AVG(Table2[[#This Row],[Sharpe Ratio Z-Score]],Table2[Sharpe Ratio Z-Score])</f>
        <v>485</v>
      </c>
      <c r="AV332">
        <f>(Table2[[#This Row],[Rank 1Y]]+Table2[[#This Row],[Rank 6M]]+Table2[[#This Row],[Rank Sharpe]])/3</f>
        <v>341.66666666666669</v>
      </c>
    </row>
    <row r="333" spans="1:48" x14ac:dyDescent="0.3">
      <c r="A333" t="s">
        <v>1150</v>
      </c>
      <c r="B333" t="s">
        <v>1151</v>
      </c>
      <c r="C333" t="s">
        <v>3083</v>
      </c>
      <c r="D333" t="s">
        <v>535</v>
      </c>
      <c r="E333">
        <v>10405.41621388</v>
      </c>
      <c r="F333">
        <v>658.6</v>
      </c>
      <c r="G333">
        <v>28.556935483468401</v>
      </c>
      <c r="H333">
        <f>(Table2[[#This Row],[1Y Return vs Nifty]]-AVERAGE(Table2[1Y Return vs Nifty]))/_xlfn.STDEV.P(Table2[1Y Return vs Nifty])</f>
        <v>-8.9248221903339239E-2</v>
      </c>
      <c r="I333">
        <v>24.46569202605</v>
      </c>
      <c r="J333">
        <f>(Table2[[#This Row],[1M Return vs Nifty]]-AVERAGE(Table2[1M Return vs Nifty]))/_xlfn.STDEV.P(Table2[1M Return vs Nifty])</f>
        <v>2.4133852178506738</v>
      </c>
      <c r="K333">
        <v>39.818342352610301</v>
      </c>
      <c r="L333">
        <f>(Table2[[#This Row],[6M Return vs Nifty]]-AVERAGE(Table2[6M Return vs Nifty]))/_xlfn.STDEV.P(Table2[6M Return vs Nifty])</f>
        <v>1.250454260940296</v>
      </c>
      <c r="M333">
        <v>13.3245341669246</v>
      </c>
      <c r="N333">
        <f>(Table2[[#This Row],[1W Return vs Nifty]]-AVERAGE(Table2[1W Return vs Nifty]))/_xlfn.STDEV.P(Table2[1W Return vs Nifty])</f>
        <v>2.7653835061038046</v>
      </c>
      <c r="O333">
        <v>603.63</v>
      </c>
      <c r="P333">
        <v>569.03987145854501</v>
      </c>
      <c r="Q333">
        <v>511.62803833140299</v>
      </c>
      <c r="R333">
        <v>68.447846074920804</v>
      </c>
      <c r="S333" s="1">
        <f>(Table2[[#This Row],[Close Price]]-Table2[[#This Row],[20D EMA]])/Table2[[#This Row],[20D EMA]]</f>
        <v>9.1065719066315498E-2</v>
      </c>
      <c r="T333" s="1">
        <f>(Table2[[#This Row],[Close Price]]-Table2[[#This Row],[50D EMA]])/Table2[[#This Row],[50D EMA]]</f>
        <v>0.15738814278847865</v>
      </c>
      <c r="U333" s="1">
        <f>(Table2[[#This Row],[Close Price]]-Table2[[#This Row],[200D EMA]])/Table2[[#This Row],[200D EMA]]</f>
        <v>0.28726330587339138</v>
      </c>
      <c r="V333">
        <v>1.63593223358441</v>
      </c>
      <c r="W333">
        <v>663.5</v>
      </c>
      <c r="X333">
        <v>694.9</v>
      </c>
      <c r="Y333">
        <v>600.04999999999995</v>
      </c>
      <c r="Z333">
        <v>681.9</v>
      </c>
      <c r="AA333">
        <v>600.04999999999995</v>
      </c>
      <c r="AB333">
        <v>681.9</v>
      </c>
      <c r="AC333" s="1">
        <f>(Table2[[#This Row],[Close Price]]/Table2[[#This Row],[Day Low]])-1</f>
        <v>-7.3850791258477377E-3</v>
      </c>
      <c r="AD333" s="1">
        <f>(Table2[[#This Row],[Day High]]/Table2[[#This Row],[Close Price]])-1</f>
        <v>5.5116914667476369E-2</v>
      </c>
      <c r="AE333" s="1">
        <f>(Table2[[#This Row],[Close Price]]/Table2[[#This Row],[Current Week Low]])-1</f>
        <v>9.7575202066494615E-2</v>
      </c>
      <c r="AF333" s="1">
        <f>(Table2[[#This Row],[Current Week High]]/Table2[[#This Row],[Close Price]])-1</f>
        <v>3.5378074703917406E-2</v>
      </c>
      <c r="AG333" s="1">
        <f>(Table2[[#This Row],[Close Price]]/Table2[[#This Row],[Current Month Low]])-1</f>
        <v>9.7575202066494615E-2</v>
      </c>
      <c r="AH333" s="1">
        <f>(Table2[[#This Row],[Current Month High]]/Table2[[#This Row],[Close Price]])-1</f>
        <v>3.5378074703917406E-2</v>
      </c>
      <c r="AI333">
        <v>3.5378074703917402</v>
      </c>
      <c r="AJ333">
        <v>62.156838606426199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0.25</v>
      </c>
      <c r="AM333" t="s">
        <v>3114</v>
      </c>
      <c r="AN333">
        <v>13.69</v>
      </c>
      <c r="AO333" t="s">
        <v>3114</v>
      </c>
      <c r="AP333">
        <v>-3.8786158959260998E-2</v>
      </c>
      <c r="AQ333">
        <f>(Table2[[#This Row],[Sharpe Ratio]]-AVERAGE(Table2[Sharpe Ratio]))/_xlfn.STDEV.P(Table2[Sharpe Ratio])</f>
        <v>-1.1540406752966752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5.1859340876947595</v>
      </c>
      <c r="AS333">
        <f>_xlfn.RANK.AVG(Table2[[#This Row],[1Y Return vs Nifty Z-Score]],Table2[1Y Return vs Nifty Z-Score])</f>
        <v>314</v>
      </c>
      <c r="AT333">
        <f>_xlfn.RANK.AVG(Table2[[#This Row],[6M Return vs Nifty Z-Score]],Table2[6M Return vs Nifty Z-Score])</f>
        <v>78</v>
      </c>
      <c r="AU333">
        <f>_xlfn.RANK.AVG(Table2[[#This Row],[Sharpe Ratio Z-Score]],Table2[Sharpe Ratio Z-Score])</f>
        <v>636</v>
      </c>
      <c r="AV333">
        <f>(Table2[[#This Row],[Rank 1Y]]+Table2[[#This Row],[Rank 6M]]+Table2[[#This Row],[Rank Sharpe]])/3</f>
        <v>342.66666666666669</v>
      </c>
    </row>
    <row r="334" spans="1:48" x14ac:dyDescent="0.3">
      <c r="A334" t="s">
        <v>1695</v>
      </c>
      <c r="B334" t="s">
        <v>1696</v>
      </c>
      <c r="C334" t="s">
        <v>3084</v>
      </c>
      <c r="D334" t="s">
        <v>116</v>
      </c>
      <c r="E334">
        <v>4650.4495919699903</v>
      </c>
      <c r="F334">
        <v>271.95</v>
      </c>
      <c r="G334">
        <v>61.959777983058103</v>
      </c>
      <c r="H334">
        <f>(Table2[[#This Row],[1Y Return vs Nifty]]-AVERAGE(Table2[1Y Return vs Nifty]))/_xlfn.STDEV.P(Table2[1Y Return vs Nifty])</f>
        <v>0.41916239677428097</v>
      </c>
      <c r="I334">
        <v>-5.9875839071890899</v>
      </c>
      <c r="J334">
        <f>(Table2[[#This Row],[1M Return vs Nifty]]-AVERAGE(Table2[1M Return vs Nifty]))/_xlfn.STDEV.P(Table2[1M Return vs Nifty])</f>
        <v>-0.54511041084189227</v>
      </c>
      <c r="K334">
        <v>-14.0253436240088</v>
      </c>
      <c r="L334">
        <f>(Table2[[#This Row],[6M Return vs Nifty]]-AVERAGE(Table2[6M Return vs Nifty]))/_xlfn.STDEV.P(Table2[6M Return vs Nifty])</f>
        <v>-0.64501671630329238</v>
      </c>
      <c r="M334">
        <v>-5.1717209940533699</v>
      </c>
      <c r="N334">
        <f>(Table2[[#This Row],[1W Return vs Nifty]]-AVERAGE(Table2[1W Return vs Nifty]))/_xlfn.STDEV.P(Table2[1W Return vs Nifty])</f>
        <v>-1.0073705482756012</v>
      </c>
      <c r="O334">
        <v>279.02</v>
      </c>
      <c r="P334">
        <v>277.30217350940899</v>
      </c>
      <c r="Q334">
        <v>242.102296015268</v>
      </c>
      <c r="R334">
        <v>42.9231226814439</v>
      </c>
      <c r="S334" s="1">
        <f>(Table2[[#This Row],[Close Price]]-Table2[[#This Row],[20D EMA]])/Table2[[#This Row],[20D EMA]]</f>
        <v>-2.5338685398896114E-2</v>
      </c>
      <c r="T334" s="1">
        <f>(Table2[[#This Row],[Close Price]]-Table2[[#This Row],[50D EMA]])/Table2[[#This Row],[50D EMA]]</f>
        <v>-1.9300871109931627E-2</v>
      </c>
      <c r="U334" s="1">
        <f>(Table2[[#This Row],[Close Price]]-Table2[[#This Row],[200D EMA]])/Table2[[#This Row],[200D EMA]]</f>
        <v>0.12328550565604578</v>
      </c>
      <c r="V334">
        <v>0.57688015949378002</v>
      </c>
      <c r="W334">
        <v>272.45</v>
      </c>
      <c r="X334">
        <v>274.7</v>
      </c>
      <c r="Y334">
        <v>260</v>
      </c>
      <c r="Z334">
        <v>280</v>
      </c>
      <c r="AA334">
        <v>260</v>
      </c>
      <c r="AB334">
        <v>297.5</v>
      </c>
      <c r="AC334" s="1">
        <f>(Table2[[#This Row],[Close Price]]/Table2[[#This Row],[Day Low]])-1</f>
        <v>-1.8351991191044581E-3</v>
      </c>
      <c r="AD334" s="1">
        <f>(Table2[[#This Row],[Day High]]/Table2[[#This Row],[Close Price]])-1</f>
        <v>1.0112152969295796E-2</v>
      </c>
      <c r="AE334" s="1">
        <f>(Table2[[#This Row],[Close Price]]/Table2[[#This Row],[Current Week Low]])-1</f>
        <v>4.5961538461538387E-2</v>
      </c>
      <c r="AF334" s="1">
        <f>(Table2[[#This Row],[Current Week High]]/Table2[[#This Row],[Close Price]])-1</f>
        <v>2.9601029601029616E-2</v>
      </c>
      <c r="AG334" s="1">
        <f>(Table2[[#This Row],[Close Price]]/Table2[[#This Row],[Current Month Low]])-1</f>
        <v>4.5961538461538387E-2</v>
      </c>
      <c r="AH334" s="1">
        <f>(Table2[[#This Row],[Current Month High]]/Table2[[#This Row],[Close Price]])-1</f>
        <v>9.3951093951093911E-2</v>
      </c>
      <c r="AI334">
        <v>17.834160691303499</v>
      </c>
      <c r="AJ334">
        <v>110.16228748068001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</v>
      </c>
      <c r="AM334">
        <v>0</v>
      </c>
      <c r="AN334">
        <v>0.63</v>
      </c>
      <c r="AO334" t="s">
        <v>3114</v>
      </c>
      <c r="AP334">
        <v>7.2763247405407003E-2</v>
      </c>
      <c r="AQ334">
        <f>(Table2[[#This Row],[Sharpe Ratio]]-AVERAGE(Table2[Sharpe Ratio]))/_xlfn.STDEV.P(Table2[Sharpe Ratio])</f>
        <v>0.14661938303707772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-1.6317158956094273</v>
      </c>
      <c r="AS334">
        <f>_xlfn.RANK.AVG(Table2[[#This Row],[1Y Return vs Nifty Z-Score]],Table2[1Y Return vs Nifty Z-Score])</f>
        <v>186</v>
      </c>
      <c r="AT334">
        <f>_xlfn.RANK.AVG(Table2[[#This Row],[6M Return vs Nifty Z-Score]],Table2[6M Return vs Nifty Z-Score])</f>
        <v>544</v>
      </c>
      <c r="AU334">
        <f>_xlfn.RANK.AVG(Table2[[#This Row],[Sharpe Ratio Z-Score]],Table2[Sharpe Ratio Z-Score])</f>
        <v>301</v>
      </c>
      <c r="AV334">
        <f>(Table2[[#This Row],[Rank 1Y]]+Table2[[#This Row],[Rank 6M]]+Table2[[#This Row],[Rank Sharpe]])/3</f>
        <v>343.66666666666669</v>
      </c>
    </row>
    <row r="335" spans="1:48" x14ac:dyDescent="0.3">
      <c r="A335" t="s">
        <v>1520</v>
      </c>
      <c r="B335" t="s">
        <v>1521</v>
      </c>
      <c r="C335" t="s">
        <v>3077</v>
      </c>
      <c r="D335" t="s">
        <v>68</v>
      </c>
      <c r="E335">
        <v>6387.04</v>
      </c>
      <c r="F335">
        <v>907.25</v>
      </c>
      <c r="G335">
        <v>72.551992211682304</v>
      </c>
      <c r="H335">
        <f>(Table2[[#This Row],[1Y Return vs Nifty]]-AVERAGE(Table2[1Y Return vs Nifty]))/_xlfn.STDEV.P(Table2[1Y Return vs Nifty])</f>
        <v>0.58038203516903342</v>
      </c>
      <c r="I335">
        <v>-2.8115350825854599</v>
      </c>
      <c r="J335">
        <f>(Table2[[#This Row],[1M Return vs Nifty]]-AVERAGE(Table2[1M Return vs Nifty]))/_xlfn.STDEV.P(Table2[1M Return vs Nifty])</f>
        <v>-0.23656145260491926</v>
      </c>
      <c r="K335">
        <v>-28.845613302967301</v>
      </c>
      <c r="L335">
        <f>(Table2[[#This Row],[6M Return vs Nifty]]-AVERAGE(Table2[6M Return vs Nifty]))/_xlfn.STDEV.P(Table2[6M Return vs Nifty])</f>
        <v>-1.1667378901394838</v>
      </c>
      <c r="M335">
        <v>-4.4338646874456504</v>
      </c>
      <c r="N335">
        <f>(Table2[[#This Row],[1W Return vs Nifty]]-AVERAGE(Table2[1W Return vs Nifty]))/_xlfn.STDEV.P(Table2[1W Return vs Nifty])</f>
        <v>-0.85686708970650471</v>
      </c>
      <c r="O335">
        <v>893.31</v>
      </c>
      <c r="P335">
        <v>888.94025131914805</v>
      </c>
      <c r="Q335">
        <v>782.85544506103997</v>
      </c>
      <c r="R335">
        <v>54.585406528081499</v>
      </c>
      <c r="S335" s="1">
        <f>(Table2[[#This Row],[Close Price]]-Table2[[#This Row],[20D EMA]])/Table2[[#This Row],[20D EMA]]</f>
        <v>1.5604885202225494E-2</v>
      </c>
      <c r="T335" s="1">
        <f>(Table2[[#This Row],[Close Price]]-Table2[[#This Row],[50D EMA]])/Table2[[#This Row],[50D EMA]]</f>
        <v>2.0597277098973858E-2</v>
      </c>
      <c r="U335" s="1">
        <f>(Table2[[#This Row],[Close Price]]-Table2[[#This Row],[200D EMA]])/Table2[[#This Row],[200D EMA]]</f>
        <v>0.15889849872508821</v>
      </c>
      <c r="V335">
        <v>1.7185623940009001</v>
      </c>
      <c r="W335">
        <v>891.25</v>
      </c>
      <c r="X335">
        <v>921</v>
      </c>
      <c r="Y335">
        <v>836.1</v>
      </c>
      <c r="Z335">
        <v>919</v>
      </c>
      <c r="AA335">
        <v>836.1</v>
      </c>
      <c r="AB335">
        <v>944.85</v>
      </c>
      <c r="AC335" s="1">
        <f>(Table2[[#This Row],[Close Price]]/Table2[[#This Row],[Day Low]])-1</f>
        <v>1.7952314165497807E-2</v>
      </c>
      <c r="AD335" s="1">
        <f>(Table2[[#This Row],[Day High]]/Table2[[#This Row],[Close Price]])-1</f>
        <v>1.5155690272802502E-2</v>
      </c>
      <c r="AE335" s="1">
        <f>(Table2[[#This Row],[Close Price]]/Table2[[#This Row],[Current Week Low]])-1</f>
        <v>8.5097476378423575E-2</v>
      </c>
      <c r="AF335" s="1">
        <f>(Table2[[#This Row],[Current Week High]]/Table2[[#This Row],[Close Price]])-1</f>
        <v>1.2951226233122171E-2</v>
      </c>
      <c r="AG335" s="1">
        <f>(Table2[[#This Row],[Close Price]]/Table2[[#This Row],[Current Month Low]])-1</f>
        <v>8.5097476378423575E-2</v>
      </c>
      <c r="AH335" s="1">
        <f>(Table2[[#This Row],[Current Month High]]/Table2[[#This Row],[Close Price]])-1</f>
        <v>4.1443923945990724E-2</v>
      </c>
      <c r="AI335">
        <v>28.410030311380499</v>
      </c>
      <c r="AJ335">
        <v>141.28989361702099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-0.21</v>
      </c>
      <c r="AM335" t="s">
        <v>3113</v>
      </c>
      <c r="AN335">
        <v>6.32</v>
      </c>
      <c r="AO335" t="s">
        <v>3114</v>
      </c>
      <c r="AP335">
        <v>0.107410572558242</v>
      </c>
      <c r="AQ335">
        <f>(Table2[[#This Row],[Sharpe Ratio]]-AVERAGE(Table2[Sharpe Ratio]))/_xlfn.STDEV.P(Table2[Sharpe Ratio])</f>
        <v>0.55060532454064914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-1.1291790727412252</v>
      </c>
      <c r="AS335">
        <f>_xlfn.RANK.AVG(Table2[[#This Row],[1Y Return vs Nifty Z-Score]],Table2[1Y Return vs Nifty Z-Score])</f>
        <v>150</v>
      </c>
      <c r="AT335">
        <f>_xlfn.RANK.AVG(Table2[[#This Row],[6M Return vs Nifty Z-Score]],Table2[6M Return vs Nifty Z-Score])</f>
        <v>678</v>
      </c>
      <c r="AU335">
        <f>_xlfn.RANK.AVG(Table2[[#This Row],[Sharpe Ratio Z-Score]],Table2[Sharpe Ratio Z-Score])</f>
        <v>205</v>
      </c>
      <c r="AV335">
        <f>(Table2[[#This Row],[Rank 1Y]]+Table2[[#This Row],[Rank 6M]]+Table2[[#This Row],[Rank Sharpe]])/3</f>
        <v>344.33333333333331</v>
      </c>
    </row>
    <row r="336" spans="1:48" x14ac:dyDescent="0.3">
      <c r="A336" t="s">
        <v>41</v>
      </c>
      <c r="B336" t="s">
        <v>42</v>
      </c>
      <c r="C336" t="s">
        <v>3071</v>
      </c>
      <c r="D336" t="s">
        <v>43</v>
      </c>
      <c r="E336">
        <v>618645.81552647497</v>
      </c>
      <c r="F336">
        <v>494.75</v>
      </c>
      <c r="G336">
        <v>-13.855917443831199</v>
      </c>
      <c r="H336">
        <f>(Table2[[#This Row],[1Y Return vs Nifty]]-AVERAGE(Table2[1Y Return vs Nifty]))/_xlfn.STDEV.P(Table2[1Y Return vs Nifty])</f>
        <v>-0.73479642029143077</v>
      </c>
      <c r="I336">
        <v>14.232241522807501</v>
      </c>
      <c r="J336">
        <f>(Table2[[#This Row],[1M Return vs Nifty]]-AVERAGE(Table2[1M Return vs Nifty]))/_xlfn.STDEV.P(Table2[1M Return vs Nifty])</f>
        <v>1.4192189860582021</v>
      </c>
      <c r="K336">
        <v>8.2998865976039493</v>
      </c>
      <c r="L336">
        <f>(Table2[[#This Row],[6M Return vs Nifty]]-AVERAGE(Table2[6M Return vs Nifty]))/_xlfn.STDEV.P(Table2[6M Return vs Nifty])</f>
        <v>0.14090321428474223</v>
      </c>
      <c r="M336">
        <v>2.8588206036778598</v>
      </c>
      <c r="N336">
        <f>(Table2[[#This Row],[1W Return vs Nifty]]-AVERAGE(Table2[1W Return vs Nifty]))/_xlfn.STDEV.P(Table2[1W Return vs Nifty])</f>
        <v>0.63065066780395862</v>
      </c>
      <c r="O336">
        <v>480.59</v>
      </c>
      <c r="P336">
        <v>461.00980366094802</v>
      </c>
      <c r="Q336">
        <v>439.77727060771002</v>
      </c>
      <c r="R336">
        <v>64.480205169746299</v>
      </c>
      <c r="S336" s="1">
        <f>(Table2[[#This Row],[Close Price]]-Table2[[#This Row],[20D EMA]])/Table2[[#This Row],[20D EMA]]</f>
        <v>2.9463784098712052E-2</v>
      </c>
      <c r="T336" s="1">
        <f>(Table2[[#This Row],[Close Price]]-Table2[[#This Row],[50D EMA]])/Table2[[#This Row],[50D EMA]]</f>
        <v>7.3187589658866292E-2</v>
      </c>
      <c r="U336" s="1">
        <f>(Table2[[#This Row],[Close Price]]-Table2[[#This Row],[200D EMA]])/Table2[[#This Row],[200D EMA]]</f>
        <v>0.12500129739839769</v>
      </c>
      <c r="V336">
        <v>0.942339505186779</v>
      </c>
      <c r="W336">
        <v>493.1</v>
      </c>
      <c r="X336">
        <v>498</v>
      </c>
      <c r="Y336">
        <v>479.55</v>
      </c>
      <c r="Z336">
        <v>498</v>
      </c>
      <c r="AA336">
        <v>479.55</v>
      </c>
      <c r="AB336">
        <v>499.45</v>
      </c>
      <c r="AC336" s="1">
        <f>(Table2[[#This Row],[Close Price]]/Table2[[#This Row],[Day Low]])-1</f>
        <v>3.3461772459946193E-3</v>
      </c>
      <c r="AD336" s="1">
        <f>(Table2[[#This Row],[Day High]]/Table2[[#This Row],[Close Price]])-1</f>
        <v>6.5689742294088305E-3</v>
      </c>
      <c r="AE336" s="1">
        <f>(Table2[[#This Row],[Close Price]]/Table2[[#This Row],[Current Week Low]])-1</f>
        <v>3.169638202481484E-2</v>
      </c>
      <c r="AF336" s="1">
        <f>(Table2[[#This Row],[Current Week High]]/Table2[[#This Row],[Close Price]])-1</f>
        <v>6.5689742294088305E-3</v>
      </c>
      <c r="AG336" s="1">
        <f>(Table2[[#This Row],[Close Price]]/Table2[[#This Row],[Current Month Low]])-1</f>
        <v>3.169638202481484E-2</v>
      </c>
      <c r="AH336" s="1">
        <f>(Table2[[#This Row],[Current Month High]]/Table2[[#This Row],[Close Price]])-1</f>
        <v>9.4997473471449823E-3</v>
      </c>
      <c r="AI336">
        <v>3.2137443153107599</v>
      </c>
      <c r="AJ336">
        <v>23.888819331413501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0.01</v>
      </c>
      <c r="AM336" t="s">
        <v>3114</v>
      </c>
      <c r="AN336">
        <v>0.52</v>
      </c>
      <c r="AO336" t="s">
        <v>3114</v>
      </c>
      <c r="AP336">
        <v>0.12520006021083099</v>
      </c>
      <c r="AQ336">
        <f>(Table2[[#This Row],[Sharpe Ratio]]-AVERAGE(Table2[Sharpe Ratio]))/_xlfn.STDEV.P(Table2[Sharpe Ratio])</f>
        <v>0.75802979054186581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2.2140062383973378</v>
      </c>
      <c r="AS336">
        <f>_xlfn.RANK.AVG(Table2[[#This Row],[1Y Return vs Nifty Z-Score]],Table2[1Y Return vs Nifty Z-Score])</f>
        <v>591</v>
      </c>
      <c r="AT336">
        <f>_xlfn.RANK.AVG(Table2[[#This Row],[6M Return vs Nifty Z-Score]],Table2[6M Return vs Nifty Z-Score])</f>
        <v>279</v>
      </c>
      <c r="AU336">
        <f>_xlfn.RANK.AVG(Table2[[#This Row],[Sharpe Ratio Z-Score]],Table2[Sharpe Ratio Z-Score])</f>
        <v>166</v>
      </c>
      <c r="AV336">
        <f>(Table2[[#This Row],[Rank 1Y]]+Table2[[#This Row],[Rank 6M]]+Table2[[#This Row],[Rank Sharpe]])/3</f>
        <v>345.33333333333331</v>
      </c>
    </row>
    <row r="337" spans="1:48" x14ac:dyDescent="0.3">
      <c r="A337" t="s">
        <v>680</v>
      </c>
      <c r="B337" t="s">
        <v>681</v>
      </c>
      <c r="C337" t="s">
        <v>3080</v>
      </c>
      <c r="D337" t="s">
        <v>411</v>
      </c>
      <c r="E337">
        <v>25096.09014</v>
      </c>
      <c r="F337">
        <v>3580.45</v>
      </c>
      <c r="G337">
        <v>14.5493142849562</v>
      </c>
      <c r="H337">
        <f>(Table2[[#This Row],[1Y Return vs Nifty]]-AVERAGE(Table2[1Y Return vs Nifty]))/_xlfn.STDEV.P(Table2[1Y Return vs Nifty])</f>
        <v>-0.30245233349428585</v>
      </c>
      <c r="I337">
        <v>0.36349645151071402</v>
      </c>
      <c r="J337">
        <f>(Table2[[#This Row],[1M Return vs Nifty]]-AVERAGE(Table2[1M Return vs Nifty]))/_xlfn.STDEV.P(Table2[1M Return vs Nifty])</f>
        <v>7.1888677199736045E-2</v>
      </c>
      <c r="K337">
        <v>-7.4963447806305696</v>
      </c>
      <c r="L337">
        <f>(Table2[[#This Row],[6M Return vs Nifty]]-AVERAGE(Table2[6M Return vs Nifty]))/_xlfn.STDEV.P(Table2[6M Return vs Nifty])</f>
        <v>-0.41517495131984933</v>
      </c>
      <c r="M337">
        <v>2.0235583075715202</v>
      </c>
      <c r="N337">
        <f>(Table2[[#This Row],[1W Return vs Nifty]]-AVERAGE(Table2[1W Return vs Nifty]))/_xlfn.STDEV.P(Table2[1W Return vs Nifty])</f>
        <v>0.46027892570376877</v>
      </c>
      <c r="O337">
        <v>3579.41</v>
      </c>
      <c r="P337">
        <v>3505.9542945929702</v>
      </c>
      <c r="Q337">
        <v>3189.7892229013601</v>
      </c>
      <c r="R337">
        <v>49.8498463849605</v>
      </c>
      <c r="S337" s="1">
        <f>(Table2[[#This Row],[Close Price]]-Table2[[#This Row],[20D EMA]])/Table2[[#This Row],[20D EMA]]</f>
        <v>2.9055067734625644E-4</v>
      </c>
      <c r="T337" s="1">
        <f>(Table2[[#This Row],[Close Price]]-Table2[[#This Row],[50D EMA]])/Table2[[#This Row],[50D EMA]]</f>
        <v>2.1248339010556987E-2</v>
      </c>
      <c r="U337" s="1">
        <f>(Table2[[#This Row],[Close Price]]-Table2[[#This Row],[200D EMA]])/Table2[[#This Row],[200D EMA]]</f>
        <v>0.12247228572153226</v>
      </c>
      <c r="V337">
        <v>1.01028180528081</v>
      </c>
      <c r="W337">
        <v>3560.1</v>
      </c>
      <c r="X337">
        <v>3612.7</v>
      </c>
      <c r="Y337">
        <v>3453.8</v>
      </c>
      <c r="Z337">
        <v>3640</v>
      </c>
      <c r="AA337">
        <v>3453.8</v>
      </c>
      <c r="AB337">
        <v>3738.55</v>
      </c>
      <c r="AC337" s="1">
        <f>(Table2[[#This Row],[Close Price]]/Table2[[#This Row],[Day Low]])-1</f>
        <v>5.7161315693379233E-3</v>
      </c>
      <c r="AD337" s="1">
        <f>(Table2[[#This Row],[Day High]]/Table2[[#This Row],[Close Price]])-1</f>
        <v>9.007247692329079E-3</v>
      </c>
      <c r="AE337" s="1">
        <f>(Table2[[#This Row],[Close Price]]/Table2[[#This Row],[Current Week Low]])-1</f>
        <v>3.6669755052405995E-2</v>
      </c>
      <c r="AF337" s="1">
        <f>(Table2[[#This Row],[Current Week High]]/Table2[[#This Row],[Close Price]])-1</f>
        <v>1.6631987599324161E-2</v>
      </c>
      <c r="AG337" s="1">
        <f>(Table2[[#This Row],[Close Price]]/Table2[[#This Row],[Current Month Low]])-1</f>
        <v>3.6669755052405995E-2</v>
      </c>
      <c r="AH337" s="1">
        <f>(Table2[[#This Row],[Current Month High]]/Table2[[#This Row],[Close Price]])-1</f>
        <v>4.415646078006974E-2</v>
      </c>
      <c r="AI337">
        <v>10.008518482313599</v>
      </c>
      <c r="AJ337">
        <v>42.8693986672519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0.21</v>
      </c>
      <c r="AM337" t="s">
        <v>3114</v>
      </c>
      <c r="AN337">
        <v>0.2</v>
      </c>
      <c r="AO337" t="s">
        <v>3114</v>
      </c>
      <c r="AP337">
        <v>0.10549668720819499</v>
      </c>
      <c r="AQ337">
        <f>(Table2[[#This Row],[Sharpe Ratio]]-AVERAGE(Table2[Sharpe Ratio]))/_xlfn.STDEV.P(Table2[Sharpe Ratio])</f>
        <v>0.52828952464388945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0.34282984273325912</v>
      </c>
      <c r="AS337">
        <f>_xlfn.RANK.AVG(Table2[[#This Row],[1Y Return vs Nifty Z-Score]],Table2[1Y Return vs Nifty Z-Score])</f>
        <v>383</v>
      </c>
      <c r="AT337">
        <f>_xlfn.RANK.AVG(Table2[[#This Row],[6M Return vs Nifty Z-Score]],Table2[6M Return vs Nifty Z-Score])</f>
        <v>446</v>
      </c>
      <c r="AU337">
        <f>_xlfn.RANK.AVG(Table2[[#This Row],[Sharpe Ratio Z-Score]],Table2[Sharpe Ratio Z-Score])</f>
        <v>210</v>
      </c>
      <c r="AV337">
        <f>(Table2[[#This Row],[Rank 1Y]]+Table2[[#This Row],[Rank 6M]]+Table2[[#This Row],[Rank Sharpe]])/3</f>
        <v>346.33333333333331</v>
      </c>
    </row>
    <row r="338" spans="1:48" x14ac:dyDescent="0.3">
      <c r="A338" t="s">
        <v>235</v>
      </c>
      <c r="B338" t="s">
        <v>236</v>
      </c>
      <c r="C338" t="s">
        <v>3081</v>
      </c>
      <c r="D338" t="s">
        <v>237</v>
      </c>
      <c r="E338">
        <v>111939.53454384999</v>
      </c>
      <c r="F338">
        <v>1785.55</v>
      </c>
      <c r="G338">
        <v>11.6769333305429</v>
      </c>
      <c r="H338">
        <f>(Table2[[#This Row],[1Y Return vs Nifty]]-AVERAGE(Table2[1Y Return vs Nifty]))/_xlfn.STDEV.P(Table2[1Y Return vs Nifty])</f>
        <v>-0.34617163606947882</v>
      </c>
      <c r="I338">
        <v>-3.0946390821231602</v>
      </c>
      <c r="J338">
        <f>(Table2[[#This Row],[1M Return vs Nifty]]-AVERAGE(Table2[1M Return vs Nifty]))/_xlfn.STDEV.P(Table2[1M Return vs Nifty])</f>
        <v>-0.26406463311442524</v>
      </c>
      <c r="K338">
        <v>21.280283306657001</v>
      </c>
      <c r="L338">
        <f>(Table2[[#This Row],[6M Return vs Nifty]]-AVERAGE(Table2[6M Return vs Nifty]))/_xlfn.STDEV.P(Table2[6M Return vs Nifty])</f>
        <v>0.59785494017145424</v>
      </c>
      <c r="M338">
        <v>2.0185220450622299</v>
      </c>
      <c r="N338">
        <f>(Table2[[#This Row],[1W Return vs Nifty]]-AVERAGE(Table2[1W Return vs Nifty]))/_xlfn.STDEV.P(Table2[1W Return vs Nifty])</f>
        <v>0.45925165939307627</v>
      </c>
      <c r="O338">
        <v>1823.91</v>
      </c>
      <c r="P338">
        <v>1812.0361027547499</v>
      </c>
      <c r="Q338">
        <v>1609.49894452064</v>
      </c>
      <c r="R338">
        <v>39.884372604397598</v>
      </c>
      <c r="S338" s="1">
        <f>(Table2[[#This Row],[Close Price]]-Table2[[#This Row],[20D EMA]])/Table2[[#This Row],[20D EMA]]</f>
        <v>-2.103173950469054E-2</v>
      </c>
      <c r="T338" s="1">
        <f>(Table2[[#This Row],[Close Price]]-Table2[[#This Row],[50D EMA]])/Table2[[#This Row],[50D EMA]]</f>
        <v>-1.4616763272257329E-2</v>
      </c>
      <c r="U338" s="1">
        <f>(Table2[[#This Row],[Close Price]]-Table2[[#This Row],[200D EMA]])/Table2[[#This Row],[200D EMA]]</f>
        <v>0.10938252310056258</v>
      </c>
      <c r="V338">
        <v>0.60503056851797798</v>
      </c>
      <c r="W338">
        <v>1793.05</v>
      </c>
      <c r="X338">
        <v>1807.55</v>
      </c>
      <c r="Y338">
        <v>1765.1</v>
      </c>
      <c r="Z338">
        <v>1832.9</v>
      </c>
      <c r="AA338">
        <v>1765.1</v>
      </c>
      <c r="AB338">
        <v>1865</v>
      </c>
      <c r="AC338" s="1">
        <f>(Table2[[#This Row],[Close Price]]/Table2[[#This Row],[Day Low]])-1</f>
        <v>-4.1828169878140864E-3</v>
      </c>
      <c r="AD338" s="1">
        <f>(Table2[[#This Row],[Day High]]/Table2[[#This Row],[Close Price]])-1</f>
        <v>1.23211335442861E-2</v>
      </c>
      <c r="AE338" s="1">
        <f>(Table2[[#This Row],[Close Price]]/Table2[[#This Row],[Current Week Low]])-1</f>
        <v>1.1585745850093421E-2</v>
      </c>
      <c r="AF338" s="1">
        <f>(Table2[[#This Row],[Current Week High]]/Table2[[#This Row],[Close Price]])-1</f>
        <v>2.6518439696452178E-2</v>
      </c>
      <c r="AG338" s="1">
        <f>(Table2[[#This Row],[Close Price]]/Table2[[#This Row],[Current Month Low]])-1</f>
        <v>1.1585745850093421E-2</v>
      </c>
      <c r="AH338" s="1">
        <f>(Table2[[#This Row],[Current Month High]]/Table2[[#This Row],[Close Price]])-1</f>
        <v>4.4496093640614909E-2</v>
      </c>
      <c r="AI338">
        <v>11.1926297219344</v>
      </c>
      <c r="AJ338">
        <v>44.831082451230799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-0.09</v>
      </c>
      <c r="AM338" t="s">
        <v>3113</v>
      </c>
      <c r="AN338">
        <v>1.33</v>
      </c>
      <c r="AO338" t="s">
        <v>3114</v>
      </c>
      <c r="AP338">
        <v>1.6879241954594001E-2</v>
      </c>
      <c r="AQ338">
        <f>(Table2[[#This Row],[Sharpe Ratio]]-AVERAGE(Table2[Sharpe Ratio]))/_xlfn.STDEV.P(Table2[Sharpe Ratio])</f>
        <v>-0.50498510468165481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-5.8114774301028238E-2</v>
      </c>
      <c r="AS338">
        <f>_xlfn.RANK.AVG(Table2[[#This Row],[1Y Return vs Nifty Z-Score]],Table2[1Y Return vs Nifty Z-Score])</f>
        <v>405</v>
      </c>
      <c r="AT338">
        <f>_xlfn.RANK.AVG(Table2[[#This Row],[6M Return vs Nifty Z-Score]],Table2[6M Return vs Nifty Z-Score])</f>
        <v>156</v>
      </c>
      <c r="AU338">
        <f>_xlfn.RANK.AVG(Table2[[#This Row],[Sharpe Ratio Z-Score]],Table2[Sharpe Ratio Z-Score])</f>
        <v>479</v>
      </c>
      <c r="AV338">
        <f>(Table2[[#This Row],[Rank 1Y]]+Table2[[#This Row],[Rank 6M]]+Table2[[#This Row],[Rank Sharpe]])/3</f>
        <v>346.66666666666669</v>
      </c>
    </row>
    <row r="339" spans="1:48" x14ac:dyDescent="0.3">
      <c r="A339" t="s">
        <v>1701</v>
      </c>
      <c r="B339" t="s">
        <v>1702</v>
      </c>
      <c r="C339" t="s">
        <v>3071</v>
      </c>
      <c r="D339" t="s">
        <v>246</v>
      </c>
      <c r="E339">
        <v>4602.2566389800004</v>
      </c>
      <c r="F339">
        <v>238.7</v>
      </c>
      <c r="G339">
        <v>10.0855262076426</v>
      </c>
      <c r="H339">
        <f>(Table2[[#This Row],[1Y Return vs Nifty]]-AVERAGE(Table2[1Y Return vs Nifty]))/_xlfn.STDEV.P(Table2[1Y Return vs Nifty])</f>
        <v>-0.3703937746474053</v>
      </c>
      <c r="I339">
        <v>-1.83546506363369</v>
      </c>
      <c r="J339">
        <f>(Table2[[#This Row],[1M Return vs Nifty]]-AVERAGE(Table2[1M Return vs Nifty]))/_xlfn.STDEV.P(Table2[1M Return vs Nifty])</f>
        <v>-0.14173753642929296</v>
      </c>
      <c r="K339">
        <v>-13.9941461086699</v>
      </c>
      <c r="L339">
        <f>(Table2[[#This Row],[6M Return vs Nifty]]-AVERAGE(Table2[6M Return vs Nifty]))/_xlfn.STDEV.P(Table2[6M Return vs Nifty])</f>
        <v>-0.64391846339184278</v>
      </c>
      <c r="M339">
        <v>-0.90858071504835802</v>
      </c>
      <c r="N339">
        <f>(Table2[[#This Row],[1W Return vs Nifty]]-AVERAGE(Table2[1W Return vs Nifty]))/_xlfn.STDEV.P(Table2[1W Return vs Nifty])</f>
        <v>-0.13780102557910007</v>
      </c>
      <c r="O339">
        <v>243.99</v>
      </c>
      <c r="P339">
        <v>243.61714256162199</v>
      </c>
      <c r="Q339">
        <v>227.49181896247401</v>
      </c>
      <c r="R339">
        <v>43.794015686244698</v>
      </c>
      <c r="S339" s="1">
        <f>(Table2[[#This Row],[Close Price]]-Table2[[#This Row],[20D EMA]])/Table2[[#This Row],[20D EMA]]</f>
        <v>-2.1681216443296941E-2</v>
      </c>
      <c r="T339" s="1">
        <f>(Table2[[#This Row],[Close Price]]-Table2[[#This Row],[50D EMA]])/Table2[[#This Row],[50D EMA]]</f>
        <v>-2.0183893916160801E-2</v>
      </c>
      <c r="U339" s="1">
        <f>(Table2[[#This Row],[Close Price]]-Table2[[#This Row],[200D EMA]])/Table2[[#This Row],[200D EMA]]</f>
        <v>4.9268501560378417E-2</v>
      </c>
      <c r="V339">
        <v>0.99031100400624705</v>
      </c>
      <c r="W339">
        <v>238.95</v>
      </c>
      <c r="X339">
        <v>242</v>
      </c>
      <c r="Y339">
        <v>231</v>
      </c>
      <c r="Z339">
        <v>244.55</v>
      </c>
      <c r="AA339">
        <v>231</v>
      </c>
      <c r="AB339">
        <v>259.85000000000002</v>
      </c>
      <c r="AC339" s="1">
        <f>(Table2[[#This Row],[Close Price]]/Table2[[#This Row],[Day Low]])-1</f>
        <v>-1.0462439840971394E-3</v>
      </c>
      <c r="AD339" s="1">
        <f>(Table2[[#This Row],[Day High]]/Table2[[#This Row],[Close Price]])-1</f>
        <v>1.3824884792626779E-2</v>
      </c>
      <c r="AE339" s="1">
        <f>(Table2[[#This Row],[Close Price]]/Table2[[#This Row],[Current Week Low]])-1</f>
        <v>3.3333333333333215E-2</v>
      </c>
      <c r="AF339" s="1">
        <f>(Table2[[#This Row],[Current Week High]]/Table2[[#This Row],[Close Price]])-1</f>
        <v>2.4507750314201937E-2</v>
      </c>
      <c r="AG339" s="1">
        <f>(Table2[[#This Row],[Close Price]]/Table2[[#This Row],[Current Month Low]])-1</f>
        <v>3.3333333333333215E-2</v>
      </c>
      <c r="AH339" s="1">
        <f>(Table2[[#This Row],[Current Month High]]/Table2[[#This Row],[Close Price]])-1</f>
        <v>8.8604943443653328E-2</v>
      </c>
      <c r="AI339">
        <v>22.077922077922</v>
      </c>
      <c r="AJ339">
        <v>39.509059029807098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-0.09</v>
      </c>
      <c r="AM339" t="s">
        <v>3113</v>
      </c>
      <c r="AN339">
        <v>1.36</v>
      </c>
      <c r="AO339" t="s">
        <v>3114</v>
      </c>
      <c r="AP339">
        <v>0.16966556002681499</v>
      </c>
      <c r="AQ339">
        <f>(Table2[[#This Row],[Sharpe Ratio]]-AVERAGE(Table2[Sharpe Ratio]))/_xlfn.STDEV.P(Table2[Sharpe Ratio])</f>
        <v>1.2764951187698754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-1.7355681277765711E-2</v>
      </c>
      <c r="AS339">
        <f>_xlfn.RANK.AVG(Table2[[#This Row],[1Y Return vs Nifty Z-Score]],Table2[1Y Return vs Nifty Z-Score])</f>
        <v>420</v>
      </c>
      <c r="AT339">
        <f>_xlfn.RANK.AVG(Table2[[#This Row],[6M Return vs Nifty Z-Score]],Table2[6M Return vs Nifty Z-Score])</f>
        <v>543</v>
      </c>
      <c r="AU339">
        <f>_xlfn.RANK.AVG(Table2[[#This Row],[Sharpe Ratio Z-Score]],Table2[Sharpe Ratio Z-Score])</f>
        <v>77</v>
      </c>
      <c r="AV339">
        <f>(Table2[[#This Row],[Rank 1Y]]+Table2[[#This Row],[Rank 6M]]+Table2[[#This Row],[Rank Sharpe]])/3</f>
        <v>346.66666666666669</v>
      </c>
    </row>
    <row r="340" spans="1:48" x14ac:dyDescent="0.3">
      <c r="A340" t="s">
        <v>345</v>
      </c>
      <c r="B340" t="s">
        <v>346</v>
      </c>
      <c r="C340" t="s">
        <v>3069</v>
      </c>
      <c r="D340" t="s">
        <v>37</v>
      </c>
      <c r="E340">
        <v>68605.812000000005</v>
      </c>
      <c r="F340">
        <v>391.05</v>
      </c>
      <c r="G340">
        <v>68.744300075121103</v>
      </c>
      <c r="H340">
        <f>(Table2[[#This Row],[1Y Return vs Nifty]]-AVERAGE(Table2[1Y Return vs Nifty]))/_xlfn.STDEV.P(Table2[1Y Return vs Nifty])</f>
        <v>0.52242675441989461</v>
      </c>
      <c r="I340">
        <v>-2.69301303632328</v>
      </c>
      <c r="J340">
        <f>(Table2[[#This Row],[1M Return vs Nifty]]-AVERAGE(Table2[1M Return vs Nifty]))/_xlfn.STDEV.P(Table2[1M Return vs Nifty])</f>
        <v>-0.225047191986815</v>
      </c>
      <c r="K340">
        <v>-22.3930259166718</v>
      </c>
      <c r="L340">
        <f>(Table2[[#This Row],[6M Return vs Nifty]]-AVERAGE(Table2[6M Return vs Nifty]))/_xlfn.STDEV.P(Table2[6M Return vs Nifty])</f>
        <v>-0.93958605428333142</v>
      </c>
      <c r="M340">
        <v>-6.3046411244766496</v>
      </c>
      <c r="N340">
        <f>(Table2[[#This Row],[1W Return vs Nifty]]-AVERAGE(Table2[1W Return vs Nifty]))/_xlfn.STDEV.P(Table2[1W Return vs Nifty])</f>
        <v>-1.2384567318377704</v>
      </c>
      <c r="O340">
        <v>396.19</v>
      </c>
      <c r="P340">
        <v>387.43749061911302</v>
      </c>
      <c r="Q340">
        <v>337.75158296175999</v>
      </c>
      <c r="R340">
        <v>46.421210638841899</v>
      </c>
      <c r="S340" s="1">
        <f>(Table2[[#This Row],[Close Price]]-Table2[[#This Row],[20D EMA]])/Table2[[#This Row],[20D EMA]]</f>
        <v>-1.2973573285544779E-2</v>
      </c>
      <c r="T340" s="1">
        <f>(Table2[[#This Row],[Close Price]]-Table2[[#This Row],[50D EMA]])/Table2[[#This Row],[50D EMA]]</f>
        <v>9.324108968170099E-3</v>
      </c>
      <c r="U340" s="1">
        <f>(Table2[[#This Row],[Close Price]]-Table2[[#This Row],[200D EMA]])/Table2[[#This Row],[200D EMA]]</f>
        <v>0.15780360397089369</v>
      </c>
      <c r="V340">
        <v>2.03377080783677</v>
      </c>
      <c r="W340">
        <v>390.8</v>
      </c>
      <c r="X340">
        <v>399.3</v>
      </c>
      <c r="Y340">
        <v>374</v>
      </c>
      <c r="Z340">
        <v>407</v>
      </c>
      <c r="AA340">
        <v>374</v>
      </c>
      <c r="AB340">
        <v>442.5</v>
      </c>
      <c r="AC340" s="1">
        <f>(Table2[[#This Row],[Close Price]]/Table2[[#This Row],[Day Low]])-1</f>
        <v>6.3971340839308333E-4</v>
      </c>
      <c r="AD340" s="1">
        <f>(Table2[[#This Row],[Day High]]/Table2[[#This Row],[Close Price]])-1</f>
        <v>2.1097046413502074E-2</v>
      </c>
      <c r="AE340" s="1">
        <f>(Table2[[#This Row],[Close Price]]/Table2[[#This Row],[Current Week Low]])-1</f>
        <v>4.5588235294117707E-2</v>
      </c>
      <c r="AF340" s="1">
        <f>(Table2[[#This Row],[Current Week High]]/Table2[[#This Row],[Close Price]])-1</f>
        <v>4.0787623066103951E-2</v>
      </c>
      <c r="AG340" s="1">
        <f>(Table2[[#This Row],[Close Price]]/Table2[[#This Row],[Current Month Low]])-1</f>
        <v>4.5588235294117707E-2</v>
      </c>
      <c r="AH340" s="1">
        <f>(Table2[[#This Row],[Current Month High]]/Table2[[#This Row],[Close Price]])-1</f>
        <v>0.1315688530878405</v>
      </c>
      <c r="AI340">
        <v>19.626646208924601</v>
      </c>
      <c r="AJ340">
        <v>101.053984575835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0.06</v>
      </c>
      <c r="AM340" t="s">
        <v>3114</v>
      </c>
      <c r="AN340">
        <v>4.04</v>
      </c>
      <c r="AO340" t="s">
        <v>3114</v>
      </c>
      <c r="AP340">
        <v>8.7995283174472999E-2</v>
      </c>
      <c r="AQ340">
        <f>(Table2[[#This Row],[Sharpe Ratio]]-AVERAGE(Table2[Sharpe Ratio]))/_xlfn.STDEV.P(Table2[Sharpe Ratio])</f>
        <v>0.32422409809193364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-1.5564391255960885</v>
      </c>
      <c r="AS340">
        <f>_xlfn.RANK.AVG(Table2[[#This Row],[1Y Return vs Nifty Z-Score]],Table2[1Y Return vs Nifty Z-Score])</f>
        <v>165</v>
      </c>
      <c r="AT340">
        <f>_xlfn.RANK.AVG(Table2[[#This Row],[6M Return vs Nifty Z-Score]],Table2[6M Return vs Nifty Z-Score])</f>
        <v>632</v>
      </c>
      <c r="AU340">
        <f>_xlfn.RANK.AVG(Table2[[#This Row],[Sharpe Ratio Z-Score]],Table2[Sharpe Ratio Z-Score])</f>
        <v>250</v>
      </c>
      <c r="AV340">
        <f>(Table2[[#This Row],[Rank 1Y]]+Table2[[#This Row],[Rank 6M]]+Table2[[#This Row],[Rank Sharpe]])/3</f>
        <v>349</v>
      </c>
    </row>
    <row r="341" spans="1:48" x14ac:dyDescent="0.3">
      <c r="A341" t="s">
        <v>1903</v>
      </c>
      <c r="B341" t="s">
        <v>1904</v>
      </c>
      <c r="C341" t="s">
        <v>3067</v>
      </c>
      <c r="D341" t="s">
        <v>57</v>
      </c>
      <c r="E341">
        <v>3530.2345998549999</v>
      </c>
      <c r="F341">
        <v>266.95</v>
      </c>
      <c r="G341">
        <v>-7.3403255809769101</v>
      </c>
      <c r="H341">
        <f>(Table2[[#This Row],[1Y Return vs Nifty]]-AVERAGE(Table2[1Y Return vs Nifty]))/_xlfn.STDEV.P(Table2[1Y Return vs Nifty])</f>
        <v>-0.63562533657047771</v>
      </c>
      <c r="I341">
        <v>22.740312569040899</v>
      </c>
      <c r="J341">
        <f>(Table2[[#This Row],[1M Return vs Nifty]]-AVERAGE(Table2[1M Return vs Nifty]))/_xlfn.STDEV.P(Table2[1M Return vs Nifty])</f>
        <v>2.2457668771313459</v>
      </c>
      <c r="K341">
        <v>31.745797925034399</v>
      </c>
      <c r="L341">
        <f>(Table2[[#This Row],[6M Return vs Nifty]]-AVERAGE(Table2[6M Return vs Nifty]))/_xlfn.STDEV.P(Table2[6M Return vs Nifty])</f>
        <v>0.96627472535605041</v>
      </c>
      <c r="M341">
        <v>-4.1076047388898897E-2</v>
      </c>
      <c r="N341">
        <f>(Table2[[#This Row],[1W Return vs Nifty]]-AVERAGE(Table2[1W Return vs Nifty]))/_xlfn.STDEV.P(Table2[1W Return vs Nifty])</f>
        <v>3.9147320106039891E-2</v>
      </c>
      <c r="O341">
        <v>254.28</v>
      </c>
      <c r="P341">
        <v>230.966058085383</v>
      </c>
      <c r="Q341">
        <v>198.92410367663999</v>
      </c>
      <c r="R341">
        <v>56.965730773824397</v>
      </c>
      <c r="S341" s="1">
        <f>(Table2[[#This Row],[Close Price]]-Table2[[#This Row],[20D EMA]])/Table2[[#This Row],[20D EMA]]</f>
        <v>4.982696240364947E-2</v>
      </c>
      <c r="T341" s="1">
        <f>(Table2[[#This Row],[Close Price]]-Table2[[#This Row],[50D EMA]])/Table2[[#This Row],[50D EMA]]</f>
        <v>0.15579753238596872</v>
      </c>
      <c r="U341" s="1">
        <f>(Table2[[#This Row],[Close Price]]-Table2[[#This Row],[200D EMA]])/Table2[[#This Row],[200D EMA]]</f>
        <v>0.34196909809350773</v>
      </c>
      <c r="V341">
        <v>1.4745877121911399</v>
      </c>
      <c r="W341">
        <v>268</v>
      </c>
      <c r="X341">
        <v>281.2</v>
      </c>
      <c r="Y341">
        <v>252.6</v>
      </c>
      <c r="Z341">
        <v>278.8</v>
      </c>
      <c r="AA341">
        <v>252.6</v>
      </c>
      <c r="AB341">
        <v>293.55</v>
      </c>
      <c r="AC341" s="1">
        <f>(Table2[[#This Row],[Close Price]]/Table2[[#This Row],[Day Low]])-1</f>
        <v>-3.9179104477612414E-3</v>
      </c>
      <c r="AD341" s="1">
        <f>(Table2[[#This Row],[Day High]]/Table2[[#This Row],[Close Price]])-1</f>
        <v>5.3380782918149405E-2</v>
      </c>
      <c r="AE341" s="1">
        <f>(Table2[[#This Row],[Close Price]]/Table2[[#This Row],[Current Week Low]])-1</f>
        <v>5.6809184481393382E-2</v>
      </c>
      <c r="AF341" s="1">
        <f>(Table2[[#This Row],[Current Week High]]/Table2[[#This Row],[Close Price]])-1</f>
        <v>4.4390335268777115E-2</v>
      </c>
      <c r="AG341" s="1">
        <f>(Table2[[#This Row],[Close Price]]/Table2[[#This Row],[Current Month Low]])-1</f>
        <v>5.6809184481393382E-2</v>
      </c>
      <c r="AH341" s="1">
        <f>(Table2[[#This Row],[Current Month High]]/Table2[[#This Row],[Close Price]])-1</f>
        <v>9.9644128113879127E-2</v>
      </c>
      <c r="AI341">
        <v>9.9644128113879091</v>
      </c>
      <c r="AJ341">
        <v>72.559793148028405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0.3</v>
      </c>
      <c r="AM341" t="s">
        <v>3114</v>
      </c>
      <c r="AN341">
        <v>10.46</v>
      </c>
      <c r="AO341" t="s">
        <v>3114</v>
      </c>
      <c r="AP341">
        <v>4.4367592897286E-2</v>
      </c>
      <c r="AQ341">
        <f>(Table2[[#This Row],[Sharpe Ratio]]-AVERAGE(Table2[Sharpe Ratio]))/_xlfn.STDEV.P(Table2[Sharpe Ratio])</f>
        <v>-0.18447241612695528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2.4310911698960029</v>
      </c>
      <c r="AS341">
        <f>_xlfn.RANK.AVG(Table2[[#This Row],[1Y Return vs Nifty Z-Score]],Table2[1Y Return vs Nifty Z-Score])</f>
        <v>550</v>
      </c>
      <c r="AT341">
        <f>_xlfn.RANK.AVG(Table2[[#This Row],[6M Return vs Nifty Z-Score]],Table2[6M Return vs Nifty Z-Score])</f>
        <v>108</v>
      </c>
      <c r="AU341">
        <f>_xlfn.RANK.AVG(Table2[[#This Row],[Sharpe Ratio Z-Score]],Table2[Sharpe Ratio Z-Score])</f>
        <v>391</v>
      </c>
      <c r="AV341">
        <f>(Table2[[#This Row],[Rank 1Y]]+Table2[[#This Row],[Rank 6M]]+Table2[[#This Row],[Rank Sharpe]])/3</f>
        <v>349.66666666666669</v>
      </c>
    </row>
    <row r="342" spans="1:48" x14ac:dyDescent="0.3">
      <c r="A342" t="s">
        <v>381</v>
      </c>
      <c r="B342" t="s">
        <v>382</v>
      </c>
      <c r="C342" t="s">
        <v>3069</v>
      </c>
      <c r="D342" t="s">
        <v>34</v>
      </c>
      <c r="E342">
        <v>61537.316731872001</v>
      </c>
      <c r="F342">
        <v>51.47</v>
      </c>
      <c r="G342">
        <v>62.2482871254999</v>
      </c>
      <c r="H342">
        <f>(Table2[[#This Row],[1Y Return vs Nifty]]-AVERAGE(Table2[1Y Return vs Nifty]))/_xlfn.STDEV.P(Table2[1Y Return vs Nifty])</f>
        <v>0.42355367310367675</v>
      </c>
      <c r="I342">
        <v>-4.0472672140702901</v>
      </c>
      <c r="J342">
        <f>(Table2[[#This Row],[1M Return vs Nifty]]-AVERAGE(Table2[1M Return vs Nifty]))/_xlfn.STDEV.P(Table2[1M Return vs Nifty])</f>
        <v>-0.35661120085687903</v>
      </c>
      <c r="K342">
        <v>-29.735176070513099</v>
      </c>
      <c r="L342">
        <f>(Table2[[#This Row],[6M Return vs Nifty]]-AVERAGE(Table2[6M Return vs Nifty]))/_xlfn.STDEV.P(Table2[6M Return vs Nifty])</f>
        <v>-1.1980533615403779</v>
      </c>
      <c r="M342">
        <v>-4.4739639299122098</v>
      </c>
      <c r="N342">
        <f>(Table2[[#This Row],[1W Return vs Nifty]]-AVERAGE(Table2[1W Return vs Nifty]))/_xlfn.STDEV.P(Table2[1W Return vs Nifty])</f>
        <v>-0.86504629021366586</v>
      </c>
      <c r="O342">
        <v>54.34</v>
      </c>
      <c r="P342">
        <v>54.8969852823734</v>
      </c>
      <c r="Q342">
        <v>49.588694924302601</v>
      </c>
      <c r="R342">
        <v>31.950414965181299</v>
      </c>
      <c r="S342" s="1">
        <f>(Table2[[#This Row],[Close Price]]-Table2[[#This Row],[20D EMA]])/Table2[[#This Row],[20D EMA]]</f>
        <v>-5.2815605447184472E-2</v>
      </c>
      <c r="T342" s="1">
        <f>(Table2[[#This Row],[Close Price]]-Table2[[#This Row],[50D EMA]])/Table2[[#This Row],[50D EMA]]</f>
        <v>-6.2425746418424091E-2</v>
      </c>
      <c r="U342" s="1">
        <f>(Table2[[#This Row],[Close Price]]-Table2[[#This Row],[200D EMA]])/Table2[[#This Row],[200D EMA]]</f>
        <v>3.7938184873976211E-2</v>
      </c>
      <c r="V342">
        <v>0.82512033970876097</v>
      </c>
      <c r="W342">
        <v>51.6</v>
      </c>
      <c r="X342">
        <v>52.28</v>
      </c>
      <c r="Y342">
        <v>50.26</v>
      </c>
      <c r="Z342">
        <v>54.25</v>
      </c>
      <c r="AA342">
        <v>50.26</v>
      </c>
      <c r="AB342">
        <v>57.34</v>
      </c>
      <c r="AC342" s="1">
        <f>(Table2[[#This Row],[Close Price]]/Table2[[#This Row],[Day Low]])-1</f>
        <v>-2.5193798449613114E-3</v>
      </c>
      <c r="AD342" s="1">
        <f>(Table2[[#This Row],[Day High]]/Table2[[#This Row],[Close Price]])-1</f>
        <v>1.5737322712259694E-2</v>
      </c>
      <c r="AE342" s="1">
        <f>(Table2[[#This Row],[Close Price]]/Table2[[#This Row],[Current Week Low]])-1</f>
        <v>2.4074810982888994E-2</v>
      </c>
      <c r="AF342" s="1">
        <f>(Table2[[#This Row],[Current Week High]]/Table2[[#This Row],[Close Price]])-1</f>
        <v>5.4012045851952628E-2</v>
      </c>
      <c r="AG342" s="1">
        <f>(Table2[[#This Row],[Close Price]]/Table2[[#This Row],[Current Month Low]])-1</f>
        <v>2.4074810982888994E-2</v>
      </c>
      <c r="AH342" s="1">
        <f>(Table2[[#This Row],[Current Month High]]/Table2[[#This Row],[Close Price]])-1</f>
        <v>0.1140470176802022</v>
      </c>
      <c r="AI342">
        <v>37.264425879152903</v>
      </c>
      <c r="AJ342">
        <v>90.629629629629605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-0.13</v>
      </c>
      <c r="AM342" t="s">
        <v>3113</v>
      </c>
      <c r="AN342">
        <v>-5.47</v>
      </c>
      <c r="AO342" t="s">
        <v>3113</v>
      </c>
      <c r="AP342">
        <v>0.116114323968808</v>
      </c>
      <c r="AQ342">
        <f>(Table2[[#This Row],[Sharpe Ratio]]-AVERAGE(Table2[Sharpe Ratio]))/_xlfn.STDEV.P(Table2[Sharpe Ratio])</f>
        <v>0.652090596280965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184</v>
      </c>
      <c r="AT342">
        <f>_xlfn.RANK.AVG(Table2[[#This Row],[6M Return vs Nifty Z-Score]],Table2[6M Return vs Nifty Z-Score])</f>
        <v>681</v>
      </c>
      <c r="AU342">
        <f>_xlfn.RANK.AVG(Table2[[#This Row],[Sharpe Ratio Z-Score]],Table2[Sharpe Ratio Z-Score])</f>
        <v>185</v>
      </c>
      <c r="AV342">
        <f>(Table2[[#This Row],[Rank 1Y]]+Table2[[#This Row],[Rank 6M]]+Table2[[#This Row],[Rank Sharpe]])/3</f>
        <v>350</v>
      </c>
    </row>
    <row r="343" spans="1:48" x14ac:dyDescent="0.3">
      <c r="A343" t="s">
        <v>1165</v>
      </c>
      <c r="B343" t="s">
        <v>1166</v>
      </c>
      <c r="C343" t="s">
        <v>3072</v>
      </c>
      <c r="D343" t="s">
        <v>46</v>
      </c>
      <c r="E343">
        <v>10190.535731</v>
      </c>
      <c r="F343">
        <v>362.35</v>
      </c>
      <c r="G343">
        <v>25.183670594162098</v>
      </c>
      <c r="H343">
        <f>(Table2[[#This Row],[1Y Return vs Nifty]]-AVERAGE(Table2[1Y Return vs Nifty]))/_xlfn.STDEV.P(Table2[1Y Return vs Nifty])</f>
        <v>-0.14059126821314888</v>
      </c>
      <c r="I343">
        <v>4.2871066185147102</v>
      </c>
      <c r="J343">
        <f>(Table2[[#This Row],[1M Return vs Nifty]]-AVERAGE(Table2[1M Return vs Nifty]))/_xlfn.STDEV.P(Table2[1M Return vs Nifty])</f>
        <v>0.45306223479079871</v>
      </c>
      <c r="K343">
        <v>15.9380126163106</v>
      </c>
      <c r="L343">
        <f>(Table2[[#This Row],[6M Return vs Nifty]]-AVERAGE(Table2[6M Return vs Nifty]))/_xlfn.STDEV.P(Table2[6M Return vs Nifty])</f>
        <v>0.40978982422586668</v>
      </c>
      <c r="M343">
        <v>-4.0196466451080903</v>
      </c>
      <c r="N343">
        <f>(Table2[[#This Row],[1W Return vs Nifty]]-AVERAGE(Table2[1W Return vs Nifty]))/_xlfn.STDEV.P(Table2[1W Return vs Nifty])</f>
        <v>-0.77237740327943316</v>
      </c>
      <c r="O343">
        <v>370.18</v>
      </c>
      <c r="P343">
        <v>351.69976498623203</v>
      </c>
      <c r="Q343">
        <v>301.50611832685001</v>
      </c>
      <c r="R343">
        <v>43.778647480674998</v>
      </c>
      <c r="S343" s="1">
        <f>(Table2[[#This Row],[Close Price]]-Table2[[#This Row],[20D EMA]])/Table2[[#This Row],[20D EMA]]</f>
        <v>-2.1151872062239948E-2</v>
      </c>
      <c r="T343" s="1">
        <f>(Table2[[#This Row],[Close Price]]-Table2[[#This Row],[50D EMA]])/Table2[[#This Row],[50D EMA]]</f>
        <v>3.0282178363653219E-2</v>
      </c>
      <c r="U343" s="1">
        <f>(Table2[[#This Row],[Close Price]]-Table2[[#This Row],[200D EMA]])/Table2[[#This Row],[200D EMA]]</f>
        <v>0.20179982419856479</v>
      </c>
      <c r="V343">
        <v>0.90675627573247297</v>
      </c>
      <c r="W343">
        <v>364.5</v>
      </c>
      <c r="X343">
        <v>373.95</v>
      </c>
      <c r="Y343">
        <v>352</v>
      </c>
      <c r="Z343">
        <v>375.3</v>
      </c>
      <c r="AA343">
        <v>352</v>
      </c>
      <c r="AB343">
        <v>409.05</v>
      </c>
      <c r="AC343" s="1">
        <f>(Table2[[#This Row],[Close Price]]/Table2[[#This Row],[Day Low]])-1</f>
        <v>-5.8984910836762383E-3</v>
      </c>
      <c r="AD343" s="1">
        <f>(Table2[[#This Row],[Day High]]/Table2[[#This Row],[Close Price]])-1</f>
        <v>3.2013246860769895E-2</v>
      </c>
      <c r="AE343" s="1">
        <f>(Table2[[#This Row],[Close Price]]/Table2[[#This Row],[Current Week Low]])-1</f>
        <v>2.9403409090909216E-2</v>
      </c>
      <c r="AF343" s="1">
        <f>(Table2[[#This Row],[Current Week High]]/Table2[[#This Row],[Close Price]])-1</f>
        <v>3.5738926452325126E-2</v>
      </c>
      <c r="AG343" s="1">
        <f>(Table2[[#This Row],[Close Price]]/Table2[[#This Row],[Current Month Low]])-1</f>
        <v>2.9403409090909216E-2</v>
      </c>
      <c r="AH343" s="1">
        <f>(Table2[[#This Row],[Current Month High]]/Table2[[#This Row],[Close Price]])-1</f>
        <v>0.12888091624120324</v>
      </c>
      <c r="AI343">
        <v>14.6405409134814</v>
      </c>
      <c r="AJ343">
        <v>53.0517423442449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0.32</v>
      </c>
      <c r="AM343" t="s">
        <v>3114</v>
      </c>
      <c r="AN343">
        <v>1.0900000000000001</v>
      </c>
      <c r="AO343" t="s">
        <v>3114</v>
      </c>
      <c r="AP343">
        <v>1.3058022123380001E-3</v>
      </c>
      <c r="AQ343">
        <f>(Table2[[#This Row],[Sharpe Ratio]]-AVERAGE(Table2[Sharpe Ratio]))/_xlfn.STDEV.P(Table2[Sharpe Ratio])</f>
        <v>-0.68657057163969015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-0.73668718411560685</v>
      </c>
      <c r="AS343">
        <f>_xlfn.RANK.AVG(Table2[[#This Row],[1Y Return vs Nifty Z-Score]],Table2[1Y Return vs Nifty Z-Score])</f>
        <v>328</v>
      </c>
      <c r="AT343">
        <f>_xlfn.RANK.AVG(Table2[[#This Row],[6M Return vs Nifty Z-Score]],Table2[6M Return vs Nifty Z-Score])</f>
        <v>205</v>
      </c>
      <c r="AU343">
        <f>_xlfn.RANK.AVG(Table2[[#This Row],[Sharpe Ratio Z-Score]],Table2[Sharpe Ratio Z-Score])</f>
        <v>521</v>
      </c>
      <c r="AV343">
        <f>(Table2[[#This Row],[Rank 1Y]]+Table2[[#This Row],[Rank 6M]]+Table2[[#This Row],[Rank Sharpe]])/3</f>
        <v>351.33333333333331</v>
      </c>
    </row>
    <row r="344" spans="1:48" x14ac:dyDescent="0.3">
      <c r="A344" t="s">
        <v>782</v>
      </c>
      <c r="B344" t="s">
        <v>783</v>
      </c>
      <c r="C344" t="s">
        <v>3080</v>
      </c>
      <c r="D344" t="s">
        <v>133</v>
      </c>
      <c r="E344">
        <v>20024.337595339999</v>
      </c>
      <c r="F344">
        <v>720.2</v>
      </c>
      <c r="G344">
        <v>47.7990689688488</v>
      </c>
      <c r="H344">
        <f>(Table2[[#This Row],[1Y Return vs Nifty]]-AVERAGE(Table2[1Y Return vs Nifty]))/_xlfn.STDEV.P(Table2[1Y Return vs Nifty])</f>
        <v>0.20362819991913794</v>
      </c>
      <c r="I344">
        <v>1.8869144781357601</v>
      </c>
      <c r="J344">
        <f>(Table2[[#This Row],[1M Return vs Nifty]]-AVERAGE(Table2[1M Return vs Nifty]))/_xlfn.STDEV.P(Table2[1M Return vs Nifty])</f>
        <v>0.21988673108143139</v>
      </c>
      <c r="K344">
        <v>-6.3052639370948498</v>
      </c>
      <c r="L344">
        <f>(Table2[[#This Row],[6M Return vs Nifty]]-AVERAGE(Table2[6M Return vs Nifty]))/_xlfn.STDEV.P(Table2[6M Return vs Nifty])</f>
        <v>-0.37324507357237996</v>
      </c>
      <c r="M344">
        <v>2.02089171444924</v>
      </c>
      <c r="N344">
        <f>(Table2[[#This Row],[1W Return vs Nifty]]-AVERAGE(Table2[1W Return vs Nifty]))/_xlfn.STDEV.P(Table2[1W Return vs Nifty])</f>
        <v>0.45973501019622925</v>
      </c>
      <c r="O344">
        <v>705.27</v>
      </c>
      <c r="P344">
        <v>681.64668950154703</v>
      </c>
      <c r="Q344">
        <v>603.16495801548797</v>
      </c>
      <c r="R344">
        <v>54.707702588947001</v>
      </c>
      <c r="S344" s="1">
        <f>(Table2[[#This Row],[Close Price]]-Table2[[#This Row],[20D EMA]])/Table2[[#This Row],[20D EMA]]</f>
        <v>2.1169197612262061E-2</v>
      </c>
      <c r="T344" s="1">
        <f>(Table2[[#This Row],[Close Price]]-Table2[[#This Row],[50D EMA]])/Table2[[#This Row],[50D EMA]]</f>
        <v>5.6559081254608685E-2</v>
      </c>
      <c r="U344" s="1">
        <f>(Table2[[#This Row],[Close Price]]-Table2[[#This Row],[200D EMA]])/Table2[[#This Row],[200D EMA]]</f>
        <v>0.19403488287777301</v>
      </c>
      <c r="V344">
        <v>1.46971919300161</v>
      </c>
      <c r="W344">
        <v>722.35</v>
      </c>
      <c r="X344">
        <v>764.5</v>
      </c>
      <c r="Y344">
        <v>673.05</v>
      </c>
      <c r="Z344">
        <v>740.8</v>
      </c>
      <c r="AA344">
        <v>673.05</v>
      </c>
      <c r="AB344">
        <v>769.95</v>
      </c>
      <c r="AC344" s="1">
        <f>(Table2[[#This Row],[Close Price]]/Table2[[#This Row],[Day Low]])-1</f>
        <v>-2.976396483698962E-3</v>
      </c>
      <c r="AD344" s="1">
        <f>(Table2[[#This Row],[Day High]]/Table2[[#This Row],[Close Price]])-1</f>
        <v>6.1510691474590429E-2</v>
      </c>
      <c r="AE344" s="1">
        <f>(Table2[[#This Row],[Close Price]]/Table2[[#This Row],[Current Week Low]])-1</f>
        <v>7.0054230740658419E-2</v>
      </c>
      <c r="AF344" s="1">
        <f>(Table2[[#This Row],[Current Week High]]/Table2[[#This Row],[Close Price]])-1</f>
        <v>2.8603165787281171E-2</v>
      </c>
      <c r="AG344" s="1">
        <f>(Table2[[#This Row],[Close Price]]/Table2[[#This Row],[Current Month Low]])-1</f>
        <v>7.0054230740658419E-2</v>
      </c>
      <c r="AH344" s="1">
        <f>(Table2[[#This Row],[Current Month High]]/Table2[[#This Row],[Close Price]])-1</f>
        <v>6.9078033879477863E-2</v>
      </c>
      <c r="AI344">
        <v>6.90780338794778</v>
      </c>
      <c r="AJ344">
        <v>78.289392251516304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0.27</v>
      </c>
      <c r="AM344" t="s">
        <v>3114</v>
      </c>
      <c r="AN344">
        <v>5.38</v>
      </c>
      <c r="AO344" t="s">
        <v>3114</v>
      </c>
      <c r="AP344">
        <v>4.9493314558611001E-2</v>
      </c>
      <c r="AQ344">
        <f>(Table2[[#This Row],[Sharpe Ratio]]-AVERAGE(Table2[Sharpe Ratio]))/_xlfn.STDEV.P(Table2[Sharpe Ratio])</f>
        <v>-0.12470677817073933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0.38529808945367927</v>
      </c>
      <c r="AS344">
        <f>_xlfn.RANK.AVG(Table2[[#This Row],[1Y Return vs Nifty Z-Score]],Table2[1Y Return vs Nifty Z-Score])</f>
        <v>244</v>
      </c>
      <c r="AT344">
        <f>_xlfn.RANK.AVG(Table2[[#This Row],[6M Return vs Nifty Z-Score]],Table2[6M Return vs Nifty Z-Score])</f>
        <v>436</v>
      </c>
      <c r="AU344">
        <f>_xlfn.RANK.AVG(Table2[[#This Row],[Sharpe Ratio Z-Score]],Table2[Sharpe Ratio Z-Score])</f>
        <v>380</v>
      </c>
      <c r="AV344">
        <f>(Table2[[#This Row],[Rank 1Y]]+Table2[[#This Row],[Rank 6M]]+Table2[[#This Row],[Rank Sharpe]])/3</f>
        <v>353.33333333333331</v>
      </c>
    </row>
    <row r="345" spans="1:48" x14ac:dyDescent="0.3">
      <c r="A345" t="s">
        <v>99</v>
      </c>
      <c r="B345" t="s">
        <v>100</v>
      </c>
      <c r="C345" t="s">
        <v>3074</v>
      </c>
      <c r="D345" t="s">
        <v>101</v>
      </c>
      <c r="E345">
        <v>281664.73507557</v>
      </c>
      <c r="F345">
        <v>1778.15</v>
      </c>
      <c r="G345">
        <v>57.422033868280501</v>
      </c>
      <c r="H345">
        <f>(Table2[[#This Row],[1Y Return vs Nifty]]-AVERAGE(Table2[1Y Return vs Nifty]))/_xlfn.STDEV.P(Table2[1Y Return vs Nifty])</f>
        <v>0.35009530187590071</v>
      </c>
      <c r="I345">
        <v>2.10202547462558</v>
      </c>
      <c r="J345">
        <f>(Table2[[#This Row],[1M Return vs Nifty]]-AVERAGE(Table2[1M Return vs Nifty]))/_xlfn.STDEV.P(Table2[1M Return vs Nifty])</f>
        <v>0.24078448093908172</v>
      </c>
      <c r="K345">
        <v>-13.7707558580728</v>
      </c>
      <c r="L345">
        <f>(Table2[[#This Row],[6M Return vs Nifty]]-AVERAGE(Table2[6M Return vs Nifty]))/_xlfn.STDEV.P(Table2[6M Return vs Nifty])</f>
        <v>-0.63605440785913192</v>
      </c>
      <c r="M345">
        <v>-0.15149088735820801</v>
      </c>
      <c r="N345">
        <f>(Table2[[#This Row],[1W Return vs Nifty]]-AVERAGE(Table2[1W Return vs Nifty]))/_xlfn.STDEV.P(Table2[1W Return vs Nifty])</f>
        <v>1.6625570079758428E-2</v>
      </c>
      <c r="O345">
        <v>1791.42</v>
      </c>
      <c r="P345">
        <v>1795.0408286258501</v>
      </c>
      <c r="Q345">
        <v>1663.8996016994099</v>
      </c>
      <c r="R345">
        <v>45.870053737778697</v>
      </c>
      <c r="S345" s="1">
        <f>(Table2[[#This Row],[Close Price]]-Table2[[#This Row],[20D EMA]])/Table2[[#This Row],[20D EMA]]</f>
        <v>-7.4075314554933967E-3</v>
      </c>
      <c r="T345" s="1">
        <f>(Table2[[#This Row],[Close Price]]-Table2[[#This Row],[50D EMA]])/Table2[[#This Row],[50D EMA]]</f>
        <v>-9.4097183509638197E-3</v>
      </c>
      <c r="U345" s="1">
        <f>(Table2[[#This Row],[Close Price]]-Table2[[#This Row],[200D EMA]])/Table2[[#This Row],[200D EMA]]</f>
        <v>6.8664238024879323E-2</v>
      </c>
      <c r="V345">
        <v>2.1262049938284502</v>
      </c>
      <c r="W345">
        <v>1781.1</v>
      </c>
      <c r="X345">
        <v>1806</v>
      </c>
      <c r="Y345">
        <v>1742.3</v>
      </c>
      <c r="Z345">
        <v>1854.5</v>
      </c>
      <c r="AA345">
        <v>1742.3</v>
      </c>
      <c r="AB345">
        <v>1920</v>
      </c>
      <c r="AC345" s="1">
        <f>(Table2[[#This Row],[Close Price]]/Table2[[#This Row],[Day Low]])-1</f>
        <v>-1.6562798270730594E-3</v>
      </c>
      <c r="AD345" s="1">
        <f>(Table2[[#This Row],[Day High]]/Table2[[#This Row],[Close Price]])-1</f>
        <v>1.5662345696369817E-2</v>
      </c>
      <c r="AE345" s="1">
        <f>(Table2[[#This Row],[Close Price]]/Table2[[#This Row],[Current Week Low]])-1</f>
        <v>2.0576249784767242E-2</v>
      </c>
      <c r="AF345" s="1">
        <f>(Table2[[#This Row],[Current Week High]]/Table2[[#This Row],[Close Price]])-1</f>
        <v>4.2937884880353216E-2</v>
      </c>
      <c r="AG345" s="1">
        <f>(Table2[[#This Row],[Close Price]]/Table2[[#This Row],[Current Month Low]])-1</f>
        <v>2.0576249784767242E-2</v>
      </c>
      <c r="AH345" s="1">
        <f>(Table2[[#This Row],[Current Month High]]/Table2[[#This Row],[Close Price]])-1</f>
        <v>7.9773922335011127E-2</v>
      </c>
      <c r="AI345">
        <v>22.267525236903499</v>
      </c>
      <c r="AJ345">
        <v>118.030776776408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-0.08</v>
      </c>
      <c r="AM345" t="s">
        <v>3113</v>
      </c>
      <c r="AN345">
        <v>3.36</v>
      </c>
      <c r="AO345" t="s">
        <v>3114</v>
      </c>
      <c r="AP345">
        <v>6.5038810246452E-2</v>
      </c>
      <c r="AQ345">
        <f>(Table2[[#This Row],[Sharpe Ratio]]-AVERAGE(Table2[Sharpe Ratio]))/_xlfn.STDEV.P(Table2[Sharpe Ratio])</f>
        <v>5.6552862620846689E-2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197</v>
      </c>
      <c r="AT345">
        <f>_xlfn.RANK.AVG(Table2[[#This Row],[6M Return vs Nifty Z-Score]],Table2[6M Return vs Nifty Z-Score])</f>
        <v>539</v>
      </c>
      <c r="AU345">
        <f>_xlfn.RANK.AVG(Table2[[#This Row],[Sharpe Ratio Z-Score]],Table2[Sharpe Ratio Z-Score])</f>
        <v>325</v>
      </c>
      <c r="AV345">
        <f>(Table2[[#This Row],[Rank 1Y]]+Table2[[#This Row],[Rank 6M]]+Table2[[#This Row],[Rank Sharpe]])/3</f>
        <v>353.66666666666669</v>
      </c>
    </row>
    <row r="346" spans="1:48" x14ac:dyDescent="0.3">
      <c r="A346" t="s">
        <v>1213</v>
      </c>
      <c r="B346" t="s">
        <v>1214</v>
      </c>
      <c r="C346" t="s">
        <v>3085</v>
      </c>
      <c r="D346" t="s">
        <v>1173</v>
      </c>
      <c r="E346">
        <v>9426.9180617999991</v>
      </c>
      <c r="F346">
        <v>490.2</v>
      </c>
      <c r="G346">
        <v>1.48776677815854</v>
      </c>
      <c r="H346">
        <f>(Table2[[#This Row],[1Y Return vs Nifty]]-AVERAGE(Table2[1Y Return vs Nifty]))/_xlfn.STDEV.P(Table2[1Y Return vs Nifty])</f>
        <v>-0.50125665527916674</v>
      </c>
      <c r="I346">
        <v>-10.0698282928102</v>
      </c>
      <c r="J346">
        <f>(Table2[[#This Row],[1M Return vs Nifty]]-AVERAGE(Table2[1M Return vs Nifty]))/_xlfn.STDEV.P(Table2[1M Return vs Nifty])</f>
        <v>-0.9416950737396107</v>
      </c>
      <c r="K346">
        <v>21.745155650945101</v>
      </c>
      <c r="L346">
        <f>(Table2[[#This Row],[6M Return vs Nifty]]-AVERAGE(Table2[6M Return vs Nifty]))/_xlfn.STDEV.P(Table2[6M Return vs Nifty])</f>
        <v>0.61421994232052535</v>
      </c>
      <c r="M346">
        <v>-8.9884136711968008</v>
      </c>
      <c r="N346">
        <f>(Table2[[#This Row],[1W Return vs Nifty]]-AVERAGE(Table2[1W Return vs Nifty]))/_xlfn.STDEV.P(Table2[1W Return vs Nifty])</f>
        <v>-1.7858763942801452</v>
      </c>
      <c r="O346">
        <v>524.23</v>
      </c>
      <c r="P346">
        <v>517.14895706140896</v>
      </c>
      <c r="Q346">
        <v>443.48590908838099</v>
      </c>
      <c r="R346">
        <v>28.6921182273875</v>
      </c>
      <c r="S346" s="1">
        <f>(Table2[[#This Row],[Close Price]]-Table2[[#This Row],[20D EMA]])/Table2[[#This Row],[20D EMA]]</f>
        <v>-6.491425519333123E-2</v>
      </c>
      <c r="T346" s="1">
        <f>(Table2[[#This Row],[Close Price]]-Table2[[#This Row],[50D EMA]])/Table2[[#This Row],[50D EMA]]</f>
        <v>-5.2110628269543074E-2</v>
      </c>
      <c r="U346" s="1">
        <f>(Table2[[#This Row],[Close Price]]-Table2[[#This Row],[200D EMA]])/Table2[[#This Row],[200D EMA]]</f>
        <v>0.10533387860652295</v>
      </c>
      <c r="V346">
        <v>0.919597621709632</v>
      </c>
      <c r="W346">
        <v>478.5</v>
      </c>
      <c r="X346">
        <v>500</v>
      </c>
      <c r="Y346">
        <v>482.05</v>
      </c>
      <c r="Z346">
        <v>520</v>
      </c>
      <c r="AA346">
        <v>482.05</v>
      </c>
      <c r="AB346">
        <v>573.85</v>
      </c>
      <c r="AC346" s="1">
        <f>(Table2[[#This Row],[Close Price]]/Table2[[#This Row],[Day Low]])-1</f>
        <v>2.4451410658307138E-2</v>
      </c>
      <c r="AD346" s="1">
        <f>(Table2[[#This Row],[Day High]]/Table2[[#This Row],[Close Price]])-1</f>
        <v>1.9991840065279431E-2</v>
      </c>
      <c r="AE346" s="1">
        <f>(Table2[[#This Row],[Close Price]]/Table2[[#This Row],[Current Week Low]])-1</f>
        <v>1.6906959858935755E-2</v>
      </c>
      <c r="AF346" s="1">
        <f>(Table2[[#This Row],[Current Week High]]/Table2[[#This Row],[Close Price]])-1</f>
        <v>6.0791513667890706E-2</v>
      </c>
      <c r="AG346" s="1">
        <f>(Table2[[#This Row],[Close Price]]/Table2[[#This Row],[Current Month Low]])-1</f>
        <v>1.6906959858935755E-2</v>
      </c>
      <c r="AH346" s="1">
        <f>(Table2[[#This Row],[Current Month High]]/Table2[[#This Row],[Close Price]])-1</f>
        <v>0.17064463484292136</v>
      </c>
      <c r="AI346">
        <v>18.604651162790599</v>
      </c>
      <c r="AJ346">
        <v>58.3333333333333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0.04</v>
      </c>
      <c r="AM346" t="s">
        <v>3114</v>
      </c>
      <c r="AN346">
        <v>-8.01</v>
      </c>
      <c r="AO346" t="s">
        <v>3113</v>
      </c>
      <c r="AP346">
        <v>3.1841041699792003E-2</v>
      </c>
      <c r="AQ346">
        <f>(Table2[[#This Row],[Sharpe Ratio]]-AVERAGE(Table2[Sharpe Ratio]))/_xlfn.STDEV.P(Table2[Sharpe Ratio])</f>
        <v>-0.33053132708153515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-2.9451395080599321</v>
      </c>
      <c r="AS346">
        <f>_xlfn.RANK.AVG(Table2[[#This Row],[1Y Return vs Nifty Z-Score]],Table2[1Y Return vs Nifty Z-Score])</f>
        <v>480</v>
      </c>
      <c r="AT346">
        <f>_xlfn.RANK.AVG(Table2[[#This Row],[6M Return vs Nifty Z-Score]],Table2[6M Return vs Nifty Z-Score])</f>
        <v>155</v>
      </c>
      <c r="AU346">
        <f>_xlfn.RANK.AVG(Table2[[#This Row],[Sharpe Ratio Z-Score]],Table2[Sharpe Ratio Z-Score])</f>
        <v>426</v>
      </c>
      <c r="AV346">
        <f>(Table2[[#This Row],[Rank 1Y]]+Table2[[#This Row],[Rank 6M]]+Table2[[#This Row],[Rank Sharpe]])/3</f>
        <v>353.66666666666669</v>
      </c>
    </row>
    <row r="347" spans="1:48" x14ac:dyDescent="0.3">
      <c r="A347" t="s">
        <v>1249</v>
      </c>
      <c r="B347" t="s">
        <v>1250</v>
      </c>
      <c r="C347" t="s">
        <v>3067</v>
      </c>
      <c r="D347" t="s">
        <v>1235</v>
      </c>
      <c r="E347">
        <v>8989.6983602399996</v>
      </c>
      <c r="F347">
        <v>554.79999999999995</v>
      </c>
      <c r="G347">
        <v>155.85695511018901</v>
      </c>
      <c r="H347">
        <f>(Table2[[#This Row],[1Y Return vs Nifty]]-AVERAGE(Table2[1Y Return vs Nifty]))/_xlfn.STDEV.P(Table2[1Y Return vs Nifty])</f>
        <v>1.848331842933634</v>
      </c>
      <c r="I347">
        <v>0.34109209166354798</v>
      </c>
      <c r="J347">
        <f>(Table2[[#This Row],[1M Return vs Nifty]]-AVERAGE(Table2[1M Return vs Nifty]))/_xlfn.STDEV.P(Table2[1M Return vs Nifty])</f>
        <v>6.9712123162764636E-2</v>
      </c>
      <c r="K347">
        <v>-9.4811751089086105</v>
      </c>
      <c r="L347">
        <f>(Table2[[#This Row],[6M Return vs Nifty]]-AVERAGE(Table2[6M Return vs Nifty]))/_xlfn.STDEV.P(Table2[6M Return vs Nifty])</f>
        <v>-0.48504736465421078</v>
      </c>
      <c r="M347">
        <v>-1.0488921664864601</v>
      </c>
      <c r="N347">
        <f>(Table2[[#This Row],[1W Return vs Nifty]]-AVERAGE(Table2[1W Return vs Nifty]))/_xlfn.STDEV.P(Table2[1W Return vs Nifty])</f>
        <v>-0.16642090526186765</v>
      </c>
      <c r="O347">
        <v>559.12</v>
      </c>
      <c r="P347">
        <v>547.89463746888703</v>
      </c>
      <c r="Q347">
        <v>453.208767973124</v>
      </c>
      <c r="R347">
        <v>46.755922384076797</v>
      </c>
      <c r="S347" s="1">
        <f>(Table2[[#This Row],[Close Price]]-Table2[[#This Row],[20D EMA]])/Table2[[#This Row],[20D EMA]]</f>
        <v>-7.72642724281022E-3</v>
      </c>
      <c r="T347" s="1">
        <f>(Table2[[#This Row],[Close Price]]-Table2[[#This Row],[50D EMA]])/Table2[[#This Row],[50D EMA]]</f>
        <v>1.2603449749049714E-2</v>
      </c>
      <c r="U347" s="1">
        <f>(Table2[[#This Row],[Close Price]]-Table2[[#This Row],[200D EMA]])/Table2[[#This Row],[200D EMA]]</f>
        <v>0.22415989982104778</v>
      </c>
      <c r="V347">
        <v>0.96493919346875701</v>
      </c>
      <c r="W347">
        <v>554.79999999999995</v>
      </c>
      <c r="X347">
        <v>565</v>
      </c>
      <c r="Y347">
        <v>536.85</v>
      </c>
      <c r="Z347">
        <v>575</v>
      </c>
      <c r="AA347">
        <v>536.85</v>
      </c>
      <c r="AB347">
        <v>614.65</v>
      </c>
      <c r="AC347" s="1">
        <f>(Table2[[#This Row],[Close Price]]/Table2[[#This Row],[Day Low]])-1</f>
        <v>0</v>
      </c>
      <c r="AD347" s="1">
        <f>(Table2[[#This Row],[Day High]]/Table2[[#This Row],[Close Price]])-1</f>
        <v>1.8385003604902694E-2</v>
      </c>
      <c r="AE347" s="1">
        <f>(Table2[[#This Row],[Close Price]]/Table2[[#This Row],[Current Week Low]])-1</f>
        <v>3.3435782807115455E-2</v>
      </c>
      <c r="AF347" s="1">
        <f>(Table2[[#This Row],[Current Week High]]/Table2[[#This Row],[Close Price]])-1</f>
        <v>3.640951694304273E-2</v>
      </c>
      <c r="AG347" s="1">
        <f>(Table2[[#This Row],[Close Price]]/Table2[[#This Row],[Current Month Low]])-1</f>
        <v>3.3435782807115455E-2</v>
      </c>
      <c r="AH347" s="1">
        <f>(Table2[[#This Row],[Current Month High]]/Table2[[#This Row],[Close Price]])-1</f>
        <v>0.10787671232876717</v>
      </c>
      <c r="AI347">
        <v>14.419610670511799</v>
      </c>
      <c r="AJ347">
        <v>179.731092436974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0.17</v>
      </c>
      <c r="AM347" t="s">
        <v>3114</v>
      </c>
      <c r="AN347">
        <v>0.57999999999999996</v>
      </c>
      <c r="AO347" t="s">
        <v>3114</v>
      </c>
      <c r="AQ347">
        <f>(Table2[[#This Row],[Sharpe Ratio]]-AVERAGE(Table2[Sharpe Ratio]))/_xlfn.STDEV.P(Table2[Sharpe Ratio])</f>
        <v>-0.70179615496659375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0.56477954121372642</v>
      </c>
      <c r="AS347">
        <f>_xlfn.RANK.AVG(Table2[[#This Row],[1Y Return vs Nifty Z-Score]],Table2[1Y Return vs Nifty Z-Score])</f>
        <v>35</v>
      </c>
      <c r="AT347">
        <f>_xlfn.RANK.AVG(Table2[[#This Row],[6M Return vs Nifty Z-Score]],Table2[6M Return vs Nifty Z-Score])</f>
        <v>482</v>
      </c>
      <c r="AU347">
        <f>_xlfn.RANK.AVG(Table2[[#This Row],[Sharpe Ratio Z-Score]],Table2[Sharpe Ratio Z-Score])</f>
        <v>545.5</v>
      </c>
      <c r="AV347">
        <f>(Table2[[#This Row],[Rank 1Y]]+Table2[[#This Row],[Rank 6M]]+Table2[[#This Row],[Rank Sharpe]])/3</f>
        <v>354.16666666666669</v>
      </c>
    </row>
    <row r="348" spans="1:48" x14ac:dyDescent="0.3">
      <c r="A348" t="s">
        <v>300</v>
      </c>
      <c r="B348" t="s">
        <v>301</v>
      </c>
      <c r="C348" t="s">
        <v>3079</v>
      </c>
      <c r="D348" t="s">
        <v>127</v>
      </c>
      <c r="E348">
        <v>89292.311855159904</v>
      </c>
      <c r="F348">
        <v>6912.6</v>
      </c>
      <c r="G348">
        <v>23.382614776445099</v>
      </c>
      <c r="H348">
        <f>(Table2[[#This Row],[1Y Return vs Nifty]]-AVERAGE(Table2[1Y Return vs Nifty]))/_xlfn.STDEV.P(Table2[1Y Return vs Nifty])</f>
        <v>-0.16800438141061624</v>
      </c>
      <c r="I348">
        <v>3.4073965626379001</v>
      </c>
      <c r="J348">
        <f>(Table2[[#This Row],[1M Return vs Nifty]]-AVERAGE(Table2[1M Return vs Nifty]))/_xlfn.STDEV.P(Table2[1M Return vs Nifty])</f>
        <v>0.3675995620545715</v>
      </c>
      <c r="K348">
        <v>14.682963629288601</v>
      </c>
      <c r="L348">
        <f>(Table2[[#This Row],[6M Return vs Nifty]]-AVERAGE(Table2[6M Return vs Nifty]))/_xlfn.STDEV.P(Table2[6M Return vs Nifty])</f>
        <v>0.3656080620234764</v>
      </c>
      <c r="M348">
        <v>3.3834535158583798</v>
      </c>
      <c r="N348">
        <f>(Table2[[#This Row],[1W Return vs Nifty]]-AVERAGE(Table2[1W Return vs Nifty]))/_xlfn.STDEV.P(Table2[1W Return vs Nifty])</f>
        <v>0.73766211035075779</v>
      </c>
      <c r="O348">
        <v>6924.56</v>
      </c>
      <c r="P348">
        <v>6669.1260064488497</v>
      </c>
      <c r="Q348">
        <v>5752.9618123085402</v>
      </c>
      <c r="R348">
        <v>47.571436625518999</v>
      </c>
      <c r="S348" s="1">
        <f>(Table2[[#This Row],[Close Price]]-Table2[[#This Row],[20D EMA]])/Table2[[#This Row],[20D EMA]]</f>
        <v>-1.7271855540279867E-3</v>
      </c>
      <c r="T348" s="1">
        <f>(Table2[[#This Row],[Close Price]]-Table2[[#This Row],[50D EMA]])/Table2[[#This Row],[50D EMA]]</f>
        <v>3.6507631332159333E-2</v>
      </c>
      <c r="U348" s="1">
        <f>(Table2[[#This Row],[Close Price]]-Table2[[#This Row],[200D EMA]])/Table2[[#This Row],[200D EMA]]</f>
        <v>0.20157237706852121</v>
      </c>
      <c r="V348">
        <v>1.0355395678066801</v>
      </c>
      <c r="W348">
        <v>6981</v>
      </c>
      <c r="X348">
        <v>7078.05</v>
      </c>
      <c r="Y348">
        <v>6782</v>
      </c>
      <c r="Z348">
        <v>7143.95</v>
      </c>
      <c r="AA348">
        <v>6782</v>
      </c>
      <c r="AB348">
        <v>7327.75</v>
      </c>
      <c r="AC348" s="1">
        <f>(Table2[[#This Row],[Close Price]]/Table2[[#This Row],[Day Low]])-1</f>
        <v>-9.7980232058443306E-3</v>
      </c>
      <c r="AD348" s="1">
        <f>(Table2[[#This Row],[Day High]]/Table2[[#This Row],[Close Price]])-1</f>
        <v>2.3934554292162069E-2</v>
      </c>
      <c r="AE348" s="1">
        <f>(Table2[[#This Row],[Close Price]]/Table2[[#This Row],[Current Week Low]])-1</f>
        <v>1.9256856384547438E-2</v>
      </c>
      <c r="AF348" s="1">
        <f>(Table2[[#This Row],[Current Week High]]/Table2[[#This Row],[Close Price]])-1</f>
        <v>3.3467870265891264E-2</v>
      </c>
      <c r="AG348" s="1">
        <f>(Table2[[#This Row],[Close Price]]/Table2[[#This Row],[Current Month Low]])-1</f>
        <v>1.9256856384547438E-2</v>
      </c>
      <c r="AH348" s="1">
        <f>(Table2[[#This Row],[Current Month High]]/Table2[[#This Row],[Close Price]])-1</f>
        <v>6.0056997367126552E-2</v>
      </c>
      <c r="AI348">
        <v>6.0056997367126499</v>
      </c>
      <c r="AJ348">
        <v>74.031041905313302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-0.06</v>
      </c>
      <c r="AM348" t="s">
        <v>3113</v>
      </c>
      <c r="AN348">
        <v>0.25</v>
      </c>
      <c r="AO348" t="s">
        <v>3114</v>
      </c>
      <c r="AP348">
        <v>5.2903719720249999E-3</v>
      </c>
      <c r="AQ348">
        <f>(Table2[[#This Row],[Sharpe Ratio]]-AVERAGE(Table2[Sharpe Ratio]))/_xlfn.STDEV.P(Table2[Sharpe Ratio])</f>
        <v>-0.64011070327313901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0.66275464974505049</v>
      </c>
      <c r="AS348">
        <f>_xlfn.RANK.AVG(Table2[[#This Row],[1Y Return vs Nifty Z-Score]],Table2[1Y Return vs Nifty Z-Score])</f>
        <v>334</v>
      </c>
      <c r="AT348">
        <f>_xlfn.RANK.AVG(Table2[[#This Row],[6M Return vs Nifty Z-Score]],Table2[6M Return vs Nifty Z-Score])</f>
        <v>217</v>
      </c>
      <c r="AU348">
        <f>_xlfn.RANK.AVG(Table2[[#This Row],[Sharpe Ratio Z-Score]],Table2[Sharpe Ratio Z-Score])</f>
        <v>512</v>
      </c>
      <c r="AV348">
        <f>(Table2[[#This Row],[Rank 1Y]]+Table2[[#This Row],[Rank 6M]]+Table2[[#This Row],[Rank Sharpe]])/3</f>
        <v>354.33333333333331</v>
      </c>
    </row>
    <row r="349" spans="1:48" x14ac:dyDescent="0.3">
      <c r="A349" t="s">
        <v>1456</v>
      </c>
      <c r="B349" t="s">
        <v>1457</v>
      </c>
      <c r="C349" t="s">
        <v>605</v>
      </c>
      <c r="D349" t="s">
        <v>467</v>
      </c>
      <c r="E349">
        <v>6894.3839444649902</v>
      </c>
      <c r="F349">
        <v>2292.65</v>
      </c>
      <c r="G349">
        <v>23.004385359210001</v>
      </c>
      <c r="H349">
        <f>(Table2[[#This Row],[1Y Return vs Nifty]]-AVERAGE(Table2[1Y Return vs Nifty]))/_xlfn.STDEV.P(Table2[1Y Return vs Nifty])</f>
        <v>-0.17376125231227482</v>
      </c>
      <c r="I349">
        <v>54.2080130794903</v>
      </c>
      <c r="J349">
        <f>(Table2[[#This Row],[1M Return vs Nifty]]-AVERAGE(Table2[1M Return vs Nifty]))/_xlfn.STDEV.P(Table2[1M Return vs Nifty])</f>
        <v>5.3028125167946305</v>
      </c>
      <c r="K349">
        <v>74.233226054821699</v>
      </c>
      <c r="L349">
        <f>(Table2[[#This Row],[6M Return vs Nifty]]-AVERAGE(Table2[6M Return vs Nifty]))/_xlfn.STDEV.P(Table2[6M Return vs Nifty])</f>
        <v>2.4619688899922778</v>
      </c>
      <c r="M349">
        <v>15.007615699054799</v>
      </c>
      <c r="N349">
        <f>(Table2[[#This Row],[1W Return vs Nifty]]-AVERAGE(Table2[1W Return vs Nifty]))/_xlfn.STDEV.P(Table2[1W Return vs Nifty])</f>
        <v>3.1086882788229744</v>
      </c>
      <c r="O349">
        <v>2031.81</v>
      </c>
      <c r="P349">
        <v>1791.58800557157</v>
      </c>
      <c r="Q349">
        <v>1505.7319721998299</v>
      </c>
      <c r="R349">
        <v>72.878250436931197</v>
      </c>
      <c r="S349" s="1">
        <f>(Table2[[#This Row],[Close Price]]-Table2[[#This Row],[20D EMA]])/Table2[[#This Row],[20D EMA]]</f>
        <v>0.12837814559432237</v>
      </c>
      <c r="T349" s="1">
        <f>(Table2[[#This Row],[Close Price]]-Table2[[#This Row],[50D EMA]])/Table2[[#This Row],[50D EMA]]</f>
        <v>0.27967478732286805</v>
      </c>
      <c r="U349" s="1">
        <f>(Table2[[#This Row],[Close Price]]-Table2[[#This Row],[200D EMA]])/Table2[[#This Row],[200D EMA]]</f>
        <v>0.52261494231971861</v>
      </c>
      <c r="V349">
        <v>1.9747735942014</v>
      </c>
      <c r="W349">
        <v>2285.0500000000002</v>
      </c>
      <c r="X349">
        <v>2340</v>
      </c>
      <c r="Y349">
        <v>2035.05</v>
      </c>
      <c r="Z349">
        <v>2493</v>
      </c>
      <c r="AA349">
        <v>1937.15</v>
      </c>
      <c r="AB349">
        <v>2493</v>
      </c>
      <c r="AC349" s="1">
        <f>(Table2[[#This Row],[Close Price]]/Table2[[#This Row],[Day Low]])-1</f>
        <v>3.3259666090457163E-3</v>
      </c>
      <c r="AD349" s="1">
        <f>(Table2[[#This Row],[Day High]]/Table2[[#This Row],[Close Price]])-1</f>
        <v>2.0652956186072879E-2</v>
      </c>
      <c r="AE349" s="1">
        <f>(Table2[[#This Row],[Close Price]]/Table2[[#This Row],[Current Week Low]])-1</f>
        <v>0.12658165647035702</v>
      </c>
      <c r="AF349" s="1">
        <f>(Table2[[#This Row],[Current Week High]]/Table2[[#This Row],[Close Price]])-1</f>
        <v>8.7387957167469832E-2</v>
      </c>
      <c r="AG349" s="1">
        <f>(Table2[[#This Row],[Close Price]]/Table2[[#This Row],[Current Month Low]])-1</f>
        <v>0.18351702242985835</v>
      </c>
      <c r="AH349" s="1">
        <f>(Table2[[#This Row],[Current Month High]]/Table2[[#This Row],[Close Price]])-1</f>
        <v>8.7387957167469832E-2</v>
      </c>
      <c r="AI349">
        <v>8.7387957167469796</v>
      </c>
      <c r="AJ349">
        <v>113.91649171915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0.32</v>
      </c>
      <c r="AM349" t="s">
        <v>3114</v>
      </c>
      <c r="AN349">
        <v>19.420000000000002</v>
      </c>
      <c r="AO349" t="s">
        <v>3114</v>
      </c>
      <c r="AP349">
        <v>-9.0466279530000998E-2</v>
      </c>
      <c r="AQ349">
        <f>(Table2[[#This Row],[Sharpe Ratio]]-AVERAGE(Table2[Sharpe Ratio]))/_xlfn.STDEV.P(Table2[Sharpe Ratio])</f>
        <v>-1.7566280921807216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8.943080341116886</v>
      </c>
      <c r="AS349">
        <f>_xlfn.RANK.AVG(Table2[[#This Row],[1Y Return vs Nifty Z-Score]],Table2[1Y Return vs Nifty Z-Score])</f>
        <v>335</v>
      </c>
      <c r="AT349">
        <f>_xlfn.RANK.AVG(Table2[[#This Row],[6M Return vs Nifty Z-Score]],Table2[6M Return vs Nifty Z-Score])</f>
        <v>19</v>
      </c>
      <c r="AU349">
        <f>_xlfn.RANK.AVG(Table2[[#This Row],[Sharpe Ratio Z-Score]],Table2[Sharpe Ratio Z-Score])</f>
        <v>709</v>
      </c>
      <c r="AV349">
        <f>(Table2[[#This Row],[Rank 1Y]]+Table2[[#This Row],[Rank 6M]]+Table2[[#This Row],[Rank Sharpe]])/3</f>
        <v>354.33333333333331</v>
      </c>
    </row>
    <row r="350" spans="1:48" x14ac:dyDescent="0.3">
      <c r="A350" t="s">
        <v>1267</v>
      </c>
      <c r="B350" t="s">
        <v>1268</v>
      </c>
      <c r="C350" t="s">
        <v>3075</v>
      </c>
      <c r="D350" t="s">
        <v>210</v>
      </c>
      <c r="E350">
        <v>8705.0051399999993</v>
      </c>
      <c r="F350">
        <v>569.75</v>
      </c>
      <c r="G350">
        <v>47.1038508399593</v>
      </c>
      <c r="H350">
        <f>(Table2[[#This Row],[1Y Return vs Nifty]]-AVERAGE(Table2[1Y Return vs Nifty]))/_xlfn.STDEV.P(Table2[1Y Return vs Nifty])</f>
        <v>0.19304657714170664</v>
      </c>
      <c r="I350">
        <v>-13.643876450059199</v>
      </c>
      <c r="J350">
        <f>(Table2[[#This Row],[1M Return vs Nifty]]-AVERAGE(Table2[1M Return vs Nifty]))/_xlfn.STDEV.P(Table2[1M Return vs Nifty])</f>
        <v>-1.288909142700146</v>
      </c>
      <c r="K350">
        <v>-8.3424718152197102</v>
      </c>
      <c r="L350">
        <f>(Table2[[#This Row],[6M Return vs Nifty]]-AVERAGE(Table2[6M Return vs Nifty]))/_xlfn.STDEV.P(Table2[6M Return vs Nifty])</f>
        <v>-0.44496134517522778</v>
      </c>
      <c r="M350">
        <v>-5.9493963915407901</v>
      </c>
      <c r="N350">
        <f>(Table2[[#This Row],[1W Return vs Nifty]]-AVERAGE(Table2[1W Return vs Nifty]))/_xlfn.STDEV.P(Table2[1W Return vs Nifty])</f>
        <v>-1.165996063728679</v>
      </c>
      <c r="O350">
        <v>624.59</v>
      </c>
      <c r="P350">
        <v>619.41896494797197</v>
      </c>
      <c r="Q350">
        <v>545.43623663238895</v>
      </c>
      <c r="R350">
        <v>19.797288799253401</v>
      </c>
      <c r="S350" s="1">
        <f>(Table2[[#This Row],[Close Price]]-Table2[[#This Row],[20D EMA]])/Table2[[#This Row],[20D EMA]]</f>
        <v>-8.7801597848188459E-2</v>
      </c>
      <c r="T350" s="1">
        <f>(Table2[[#This Row],[Close Price]]-Table2[[#This Row],[50D EMA]])/Table2[[#This Row],[50D EMA]]</f>
        <v>-8.0186380719137182E-2</v>
      </c>
      <c r="U350" s="1">
        <f>(Table2[[#This Row],[Close Price]]-Table2[[#This Row],[200D EMA]])/Table2[[#This Row],[200D EMA]]</f>
        <v>4.4576729110863869E-2</v>
      </c>
      <c r="V350">
        <v>0.48527808104831899</v>
      </c>
      <c r="W350">
        <v>567.04999999999995</v>
      </c>
      <c r="X350">
        <v>575.70000000000005</v>
      </c>
      <c r="Y350">
        <v>566</v>
      </c>
      <c r="Z350">
        <v>644</v>
      </c>
      <c r="AA350">
        <v>566</v>
      </c>
      <c r="AB350">
        <v>644</v>
      </c>
      <c r="AC350" s="1">
        <f>(Table2[[#This Row],[Close Price]]/Table2[[#This Row],[Day Low]])-1</f>
        <v>4.7614848778767538E-3</v>
      </c>
      <c r="AD350" s="1">
        <f>(Table2[[#This Row],[Day High]]/Table2[[#This Row],[Close Price]])-1</f>
        <v>1.0443176831943957E-2</v>
      </c>
      <c r="AE350" s="1">
        <f>(Table2[[#This Row],[Close Price]]/Table2[[#This Row],[Current Week Low]])-1</f>
        <v>6.6254416961131213E-3</v>
      </c>
      <c r="AF350" s="1">
        <f>(Table2[[#This Row],[Current Week High]]/Table2[[#This Row],[Close Price]])-1</f>
        <v>0.13032031592803861</v>
      </c>
      <c r="AG350" s="1">
        <f>(Table2[[#This Row],[Close Price]]/Table2[[#This Row],[Current Month Low]])-1</f>
        <v>6.6254416961131213E-3</v>
      </c>
      <c r="AH350" s="1">
        <f>(Table2[[#This Row],[Current Month High]]/Table2[[#This Row],[Close Price]])-1</f>
        <v>0.13032031592803861</v>
      </c>
      <c r="AI350">
        <v>24.229925405879701</v>
      </c>
      <c r="AJ350">
        <v>67.820324005890996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-0.08</v>
      </c>
      <c r="AM350" t="s">
        <v>3113</v>
      </c>
      <c r="AN350">
        <v>-11.5</v>
      </c>
      <c r="AO350" t="s">
        <v>3113</v>
      </c>
      <c r="AP350">
        <v>5.8374764727871002E-2</v>
      </c>
      <c r="AQ350">
        <f>(Table2[[#This Row],[Sharpe Ratio]]-AVERAGE(Table2[Sharpe Ratio]))/_xlfn.STDEV.P(Table2[Sharpe Ratio])</f>
        <v>-2.114954849374736E-2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-2.7279695229560934</v>
      </c>
      <c r="AS350">
        <f>_xlfn.RANK.AVG(Table2[[#This Row],[1Y Return vs Nifty Z-Score]],Table2[1Y Return vs Nifty Z-Score])</f>
        <v>251</v>
      </c>
      <c r="AT350">
        <f>_xlfn.RANK.AVG(Table2[[#This Row],[6M Return vs Nifty Z-Score]],Table2[6M Return vs Nifty Z-Score])</f>
        <v>463</v>
      </c>
      <c r="AU350">
        <f>_xlfn.RANK.AVG(Table2[[#This Row],[Sharpe Ratio Z-Score]],Table2[Sharpe Ratio Z-Score])</f>
        <v>350</v>
      </c>
      <c r="AV350">
        <f>(Table2[[#This Row],[Rank 1Y]]+Table2[[#This Row],[Rank 6M]]+Table2[[#This Row],[Rank Sharpe]])/3</f>
        <v>354.66666666666669</v>
      </c>
    </row>
    <row r="351" spans="1:48" x14ac:dyDescent="0.3">
      <c r="A351" t="s">
        <v>263</v>
      </c>
      <c r="B351" t="s">
        <v>264</v>
      </c>
      <c r="C351" t="s">
        <v>3069</v>
      </c>
      <c r="D351" t="s">
        <v>265</v>
      </c>
      <c r="E351">
        <v>101384.400108075</v>
      </c>
      <c r="F351">
        <v>94.29</v>
      </c>
      <c r="G351">
        <v>22.730561970003802</v>
      </c>
      <c r="H351">
        <f>(Table2[[#This Row],[1Y Return vs Nifty]]-AVERAGE(Table2[1Y Return vs Nifty]))/_xlfn.STDEV.P(Table2[1Y Return vs Nifty])</f>
        <v>-0.17792900296752029</v>
      </c>
      <c r="I351">
        <v>12.9253817744128</v>
      </c>
      <c r="J351">
        <f>(Table2[[#This Row],[1M Return vs Nifty]]-AVERAGE(Table2[1M Return vs Nifty]))/_xlfn.STDEV.P(Table2[1M Return vs Nifty])</f>
        <v>1.292259283548169</v>
      </c>
      <c r="K351">
        <v>-8.8350103863918097</v>
      </c>
      <c r="L351">
        <f>(Table2[[#This Row],[6M Return vs Nifty]]-AVERAGE(Table2[6M Return vs Nifty]))/_xlfn.STDEV.P(Table2[6M Return vs Nifty])</f>
        <v>-0.46230028752094954</v>
      </c>
      <c r="M351">
        <v>-4.9186088730238096</v>
      </c>
      <c r="N351">
        <f>(Table2[[#This Row],[1W Return vs Nifty]]-AVERAGE(Table2[1W Return vs Nifty]))/_xlfn.STDEV.P(Table2[1W Return vs Nifty])</f>
        <v>-0.95574227149655444</v>
      </c>
      <c r="O351">
        <v>94.88</v>
      </c>
      <c r="P351">
        <v>91.006860468884696</v>
      </c>
      <c r="Q351">
        <v>81.258583584826198</v>
      </c>
      <c r="R351">
        <v>45.230748462484101</v>
      </c>
      <c r="S351" s="1">
        <f>(Table2[[#This Row],[Close Price]]-Table2[[#This Row],[20D EMA]])/Table2[[#This Row],[20D EMA]]</f>
        <v>-6.2183811129847095E-3</v>
      </c>
      <c r="T351" s="1">
        <f>(Table2[[#This Row],[Close Price]]-Table2[[#This Row],[50D EMA]])/Table2[[#This Row],[50D EMA]]</f>
        <v>3.6075736644467782E-2</v>
      </c>
      <c r="U351" s="1">
        <f>(Table2[[#This Row],[Close Price]]-Table2[[#This Row],[200D EMA]])/Table2[[#This Row],[200D EMA]]</f>
        <v>0.16036972145312198</v>
      </c>
      <c r="V351">
        <v>2.4063879739469098</v>
      </c>
      <c r="W351">
        <v>94.4</v>
      </c>
      <c r="X351">
        <v>95.89</v>
      </c>
      <c r="Y351">
        <v>91.1</v>
      </c>
      <c r="Z351">
        <v>98.89</v>
      </c>
      <c r="AA351">
        <v>91.1</v>
      </c>
      <c r="AB351">
        <v>104.29</v>
      </c>
      <c r="AC351" s="1">
        <f>(Table2[[#This Row],[Close Price]]/Table2[[#This Row],[Day Low]])-1</f>
        <v>-1.1652542372880825E-3</v>
      </c>
      <c r="AD351" s="1">
        <f>(Table2[[#This Row],[Day High]]/Table2[[#This Row],[Close Price]])-1</f>
        <v>1.6968925654894385E-2</v>
      </c>
      <c r="AE351" s="1">
        <f>(Table2[[#This Row],[Close Price]]/Table2[[#This Row],[Current Week Low]])-1</f>
        <v>3.5016465422612608E-2</v>
      </c>
      <c r="AF351" s="1">
        <f>(Table2[[#This Row],[Current Week High]]/Table2[[#This Row],[Close Price]])-1</f>
        <v>4.8785661257821467E-2</v>
      </c>
      <c r="AG351" s="1">
        <f>(Table2[[#This Row],[Close Price]]/Table2[[#This Row],[Current Month Low]])-1</f>
        <v>3.5016465422612608E-2</v>
      </c>
      <c r="AH351" s="1">
        <f>(Table2[[#This Row],[Current Month High]]/Table2[[#This Row],[Close Price]])-1</f>
        <v>0.10605578534309057</v>
      </c>
      <c r="AI351">
        <v>14.434192385194599</v>
      </c>
      <c r="AJ351">
        <v>59.139240506329102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0.02</v>
      </c>
      <c r="AM351" t="s">
        <v>3114</v>
      </c>
      <c r="AN351">
        <v>9.11</v>
      </c>
      <c r="AO351" t="s">
        <v>3114</v>
      </c>
      <c r="AP351">
        <v>8.6370193311632995E-2</v>
      </c>
      <c r="AQ351">
        <f>(Table2[[#This Row],[Sharpe Ratio]]-AVERAGE(Table2[Sharpe Ratio]))/_xlfn.STDEV.P(Table2[Sharpe Ratio])</f>
        <v>0.30527563799086266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1.5633595540073264E-3</v>
      </c>
      <c r="AS351">
        <f>_xlfn.RANK.AVG(Table2[[#This Row],[1Y Return vs Nifty Z-Score]],Table2[1Y Return vs Nifty Z-Score])</f>
        <v>339</v>
      </c>
      <c r="AT351">
        <f>_xlfn.RANK.AVG(Table2[[#This Row],[6M Return vs Nifty Z-Score]],Table2[6M Return vs Nifty Z-Score])</f>
        <v>472</v>
      </c>
      <c r="AU351">
        <f>_xlfn.RANK.AVG(Table2[[#This Row],[Sharpe Ratio Z-Score]],Table2[Sharpe Ratio Z-Score])</f>
        <v>254</v>
      </c>
      <c r="AV351">
        <f>(Table2[[#This Row],[Rank 1Y]]+Table2[[#This Row],[Rank 6M]]+Table2[[#This Row],[Rank Sharpe]])/3</f>
        <v>355</v>
      </c>
    </row>
    <row r="352" spans="1:48" x14ac:dyDescent="0.3">
      <c r="A352" t="s">
        <v>390</v>
      </c>
      <c r="B352" t="s">
        <v>391</v>
      </c>
      <c r="C352" t="s">
        <v>3075</v>
      </c>
      <c r="D352" t="s">
        <v>392</v>
      </c>
      <c r="E352">
        <v>60474.449961749997</v>
      </c>
      <c r="F352">
        <v>3128.25</v>
      </c>
      <c r="G352">
        <v>8.6309512767528194</v>
      </c>
      <c r="H352">
        <f>(Table2[[#This Row],[1Y Return vs Nifty]]-AVERAGE(Table2[1Y Return vs Nifty]))/_xlfn.STDEV.P(Table2[1Y Return vs Nifty])</f>
        <v>-0.39253324797323724</v>
      </c>
      <c r="I352">
        <v>1.54994966367737</v>
      </c>
      <c r="J352">
        <f>(Table2[[#This Row],[1M Return vs Nifty]]-AVERAGE(Table2[1M Return vs Nifty]))/_xlfn.STDEV.P(Table2[1M Return vs Nifty])</f>
        <v>0.18715104337466992</v>
      </c>
      <c r="K352">
        <v>24.287806072142601</v>
      </c>
      <c r="L352">
        <f>(Table2[[#This Row],[6M Return vs Nifty]]-AVERAGE(Table2[6M Return vs Nifty]))/_xlfn.STDEV.P(Table2[6M Return vs Nifty])</f>
        <v>0.70372941759584096</v>
      </c>
      <c r="M352">
        <v>-0.86009001871590296</v>
      </c>
      <c r="N352">
        <f>(Table2[[#This Row],[1W Return vs Nifty]]-AVERAGE(Table2[1W Return vs Nifty]))/_xlfn.STDEV.P(Table2[1W Return vs Nifty])</f>
        <v>-0.1279101871582552</v>
      </c>
      <c r="O352">
        <v>3201.6</v>
      </c>
      <c r="P352">
        <v>3110.09639369458</v>
      </c>
      <c r="Q352">
        <v>2738.4461857190399</v>
      </c>
      <c r="R352">
        <v>38.832392831478401</v>
      </c>
      <c r="S352" s="1">
        <f>(Table2[[#This Row],[Close Price]]-Table2[[#This Row],[20D EMA]])/Table2[[#This Row],[20D EMA]]</f>
        <v>-2.291041979010492E-2</v>
      </c>
      <c r="T352" s="1">
        <f>(Table2[[#This Row],[Close Price]]-Table2[[#This Row],[50D EMA]])/Table2[[#This Row],[50D EMA]]</f>
        <v>5.8369915293380236E-3</v>
      </c>
      <c r="U352" s="1">
        <f>(Table2[[#This Row],[Close Price]]-Table2[[#This Row],[200D EMA]])/Table2[[#This Row],[200D EMA]]</f>
        <v>0.14234488751825095</v>
      </c>
      <c r="V352">
        <v>0.72749005594310501</v>
      </c>
      <c r="W352">
        <v>3108.95</v>
      </c>
      <c r="X352">
        <v>3167.95</v>
      </c>
      <c r="Y352">
        <v>3104</v>
      </c>
      <c r="Z352">
        <v>3240</v>
      </c>
      <c r="AA352">
        <v>3104</v>
      </c>
      <c r="AB352">
        <v>3375</v>
      </c>
      <c r="AC352" s="1">
        <f>(Table2[[#This Row],[Close Price]]/Table2[[#This Row],[Day Low]])-1</f>
        <v>6.2078836906351853E-3</v>
      </c>
      <c r="AD352" s="1">
        <f>(Table2[[#This Row],[Day High]]/Table2[[#This Row],[Close Price]])-1</f>
        <v>1.2690801566370924E-2</v>
      </c>
      <c r="AE352" s="1">
        <f>(Table2[[#This Row],[Close Price]]/Table2[[#This Row],[Current Week Low]])-1</f>
        <v>7.8125E-3</v>
      </c>
      <c r="AF352" s="1">
        <f>(Table2[[#This Row],[Current Week High]]/Table2[[#This Row],[Close Price]])-1</f>
        <v>3.5722848237832672E-2</v>
      </c>
      <c r="AG352" s="1">
        <f>(Table2[[#This Row],[Close Price]]/Table2[[#This Row],[Current Month Low]])-1</f>
        <v>7.8125E-3</v>
      </c>
      <c r="AH352" s="1">
        <f>(Table2[[#This Row],[Current Month High]]/Table2[[#This Row],[Close Price]])-1</f>
        <v>7.887796691440907E-2</v>
      </c>
      <c r="AI352">
        <v>7.8877966914408999</v>
      </c>
      <c r="AJ352">
        <v>42.595040568875902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-0.04</v>
      </c>
      <c r="AM352" t="s">
        <v>3113</v>
      </c>
      <c r="AN352">
        <v>-1.46</v>
      </c>
      <c r="AO352" t="s">
        <v>3113</v>
      </c>
      <c r="AP352">
        <v>1.0255456627121001E-2</v>
      </c>
      <c r="AQ352">
        <f>(Table2[[#This Row],[Sharpe Ratio]]-AVERAGE(Table2[Sharpe Ratio]))/_xlfn.STDEV.P(Table2[Sharpe Ratio])</f>
        <v>-0.58221808414061216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-0.21178105830159377</v>
      </c>
      <c r="AS352">
        <f>_xlfn.RANK.AVG(Table2[[#This Row],[1Y Return vs Nifty Z-Score]],Table2[1Y Return vs Nifty Z-Score])</f>
        <v>427</v>
      </c>
      <c r="AT352">
        <f>_xlfn.RANK.AVG(Table2[[#This Row],[6M Return vs Nifty Z-Score]],Table2[6M Return vs Nifty Z-Score])</f>
        <v>140</v>
      </c>
      <c r="AU352">
        <f>_xlfn.RANK.AVG(Table2[[#This Row],[Sharpe Ratio Z-Score]],Table2[Sharpe Ratio Z-Score])</f>
        <v>501</v>
      </c>
      <c r="AV352">
        <f>(Table2[[#This Row],[Rank 1Y]]+Table2[[#This Row],[Rank 6M]]+Table2[[#This Row],[Rank Sharpe]])/3</f>
        <v>356</v>
      </c>
    </row>
    <row r="353" spans="1:48" x14ac:dyDescent="0.3">
      <c r="A353" t="s">
        <v>1596</v>
      </c>
      <c r="B353" t="s">
        <v>1597</v>
      </c>
      <c r="C353" t="s">
        <v>3073</v>
      </c>
      <c r="D353" t="s">
        <v>198</v>
      </c>
      <c r="E353">
        <v>5477.8890535599903</v>
      </c>
      <c r="F353">
        <v>604.45000000000005</v>
      </c>
      <c r="G353">
        <v>54.864504403473198</v>
      </c>
      <c r="H353">
        <f>(Table2[[#This Row],[1Y Return vs Nifty]]-AVERAGE(Table2[1Y Return vs Nifty]))/_xlfn.STDEV.P(Table2[1Y Return vs Nifty])</f>
        <v>0.31116822141845479</v>
      </c>
      <c r="I353">
        <v>-3.8441029329442502</v>
      </c>
      <c r="J353">
        <f>(Table2[[#This Row],[1M Return vs Nifty]]-AVERAGE(Table2[1M Return vs Nifty]))/_xlfn.STDEV.P(Table2[1M Return vs Nifty])</f>
        <v>-0.33687405865465664</v>
      </c>
      <c r="K353">
        <v>5.3955262052387898</v>
      </c>
      <c r="L353">
        <f>(Table2[[#This Row],[6M Return vs Nifty]]-AVERAGE(Table2[6M Return vs Nifty]))/_xlfn.STDEV.P(Table2[6M Return vs Nifty])</f>
        <v>3.8660384297685063E-2</v>
      </c>
      <c r="M353">
        <v>1.4171167649227901E-2</v>
      </c>
      <c r="N353">
        <f>(Table2[[#This Row],[1W Return vs Nifty]]-AVERAGE(Table2[1W Return vs Nifty]))/_xlfn.STDEV.P(Table2[1W Return vs Nifty])</f>
        <v>5.0416312273059878E-2</v>
      </c>
      <c r="O353">
        <v>608.66</v>
      </c>
      <c r="P353">
        <v>598.081969175533</v>
      </c>
      <c r="Q353">
        <v>521.61018257134299</v>
      </c>
      <c r="R353">
        <v>47.324692685656998</v>
      </c>
      <c r="S353" s="1">
        <f>(Table2[[#This Row],[Close Price]]-Table2[[#This Row],[20D EMA]])/Table2[[#This Row],[20D EMA]]</f>
        <v>-6.9168337002594596E-3</v>
      </c>
      <c r="T353" s="1">
        <f>(Table2[[#This Row],[Close Price]]-Table2[[#This Row],[50D EMA]])/Table2[[#This Row],[50D EMA]]</f>
        <v>1.0647421511879867E-2</v>
      </c>
      <c r="U353" s="1">
        <f>(Table2[[#This Row],[Close Price]]-Table2[[#This Row],[200D EMA]])/Table2[[#This Row],[200D EMA]]</f>
        <v>0.15881556801726485</v>
      </c>
      <c r="V353">
        <v>0.69281008834694302</v>
      </c>
      <c r="W353">
        <v>597.29999999999995</v>
      </c>
      <c r="X353">
        <v>609.85</v>
      </c>
      <c r="Y353">
        <v>590.04999999999995</v>
      </c>
      <c r="Z353">
        <v>669.95</v>
      </c>
      <c r="AA353">
        <v>590.04999999999995</v>
      </c>
      <c r="AB353">
        <v>669.95</v>
      </c>
      <c r="AC353" s="1">
        <f>(Table2[[#This Row],[Close Price]]/Table2[[#This Row],[Day Low]])-1</f>
        <v>1.1970534069981831E-2</v>
      </c>
      <c r="AD353" s="1">
        <f>(Table2[[#This Row],[Day High]]/Table2[[#This Row],[Close Price]])-1</f>
        <v>8.9337414178178864E-3</v>
      </c>
      <c r="AE353" s="1">
        <f>(Table2[[#This Row],[Close Price]]/Table2[[#This Row],[Current Week Low]])-1</f>
        <v>2.4404711465130235E-2</v>
      </c>
      <c r="AF353" s="1">
        <f>(Table2[[#This Row],[Current Week High]]/Table2[[#This Row],[Close Price]])-1</f>
        <v>0.10836297460501276</v>
      </c>
      <c r="AG353" s="1">
        <f>(Table2[[#This Row],[Close Price]]/Table2[[#This Row],[Current Month Low]])-1</f>
        <v>2.4404711465130235E-2</v>
      </c>
      <c r="AH353" s="1">
        <f>(Table2[[#This Row],[Current Month High]]/Table2[[#This Row],[Close Price]])-1</f>
        <v>0.10836297460501276</v>
      </c>
      <c r="AI353">
        <v>10.8362974605012</v>
      </c>
      <c r="AJ353">
        <v>83.138918345705093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-0.09</v>
      </c>
      <c r="AM353" t="s">
        <v>3113</v>
      </c>
      <c r="AN353">
        <v>5.81</v>
      </c>
      <c r="AO353" t="s">
        <v>3114</v>
      </c>
      <c r="AQ353">
        <f>(Table2[[#This Row],[Sharpe Ratio]]-AVERAGE(Table2[Sharpe Ratio]))/_xlfn.STDEV.P(Table2[Sharpe Ratio])</f>
        <v>-0.70179615496659375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-0.63842529563205075</v>
      </c>
      <c r="AS353">
        <f>_xlfn.RANK.AVG(Table2[[#This Row],[1Y Return vs Nifty Z-Score]],Table2[1Y Return vs Nifty Z-Score])</f>
        <v>213</v>
      </c>
      <c r="AT353">
        <f>_xlfn.RANK.AVG(Table2[[#This Row],[6M Return vs Nifty Z-Score]],Table2[6M Return vs Nifty Z-Score])</f>
        <v>311</v>
      </c>
      <c r="AU353">
        <f>_xlfn.RANK.AVG(Table2[[#This Row],[Sharpe Ratio Z-Score]],Table2[Sharpe Ratio Z-Score])</f>
        <v>545.5</v>
      </c>
      <c r="AV353">
        <f>(Table2[[#This Row],[Rank 1Y]]+Table2[[#This Row],[Rank 6M]]+Table2[[#This Row],[Rank Sharpe]])/3</f>
        <v>356.5</v>
      </c>
    </row>
    <row r="354" spans="1:48" x14ac:dyDescent="0.3">
      <c r="A354" t="s">
        <v>1023</v>
      </c>
      <c r="B354" t="s">
        <v>1024</v>
      </c>
      <c r="C354" t="s">
        <v>3072</v>
      </c>
      <c r="D354" t="s">
        <v>46</v>
      </c>
      <c r="E354">
        <v>12822.996739995</v>
      </c>
      <c r="F354">
        <v>228.15</v>
      </c>
      <c r="G354">
        <v>24.345195159018498</v>
      </c>
      <c r="H354">
        <f>(Table2[[#This Row],[1Y Return vs Nifty]]-AVERAGE(Table2[1Y Return vs Nifty]))/_xlfn.STDEV.P(Table2[1Y Return vs Nifty])</f>
        <v>-0.15335335020460156</v>
      </c>
      <c r="I354">
        <v>-11.9178789624192</v>
      </c>
      <c r="J354">
        <f>(Table2[[#This Row],[1M Return vs Nifty]]-AVERAGE(Table2[1M Return vs Nifty]))/_xlfn.STDEV.P(Table2[1M Return vs Nifty])</f>
        <v>-1.1212307611194039</v>
      </c>
      <c r="K354">
        <v>-16.201245961031901</v>
      </c>
      <c r="L354">
        <f>(Table2[[#This Row],[6M Return vs Nifty]]-AVERAGE(Table2[6M Return vs Nifty]))/_xlfn.STDEV.P(Table2[6M Return vs Nifty])</f>
        <v>-0.72161547907994794</v>
      </c>
      <c r="M354">
        <v>-7.8226696789003496</v>
      </c>
      <c r="N354">
        <f>(Table2[[#This Row],[1W Return vs Nifty]]-AVERAGE(Table2[1W Return vs Nifty]))/_xlfn.STDEV.P(Table2[1W Return vs Nifty])</f>
        <v>-1.5480949982609347</v>
      </c>
      <c r="O354">
        <v>252.21</v>
      </c>
      <c r="P354">
        <v>253.174700087914</v>
      </c>
      <c r="Q354">
        <v>216.363240704086</v>
      </c>
      <c r="R354">
        <v>23.546622093533902</v>
      </c>
      <c r="S354" s="1">
        <f>(Table2[[#This Row],[Close Price]]-Table2[[#This Row],[20D EMA]])/Table2[[#This Row],[20D EMA]]</f>
        <v>-9.5396693231830629E-2</v>
      </c>
      <c r="T354" s="1">
        <f>(Table2[[#This Row],[Close Price]]-Table2[[#This Row],[50D EMA]])/Table2[[#This Row],[50D EMA]]</f>
        <v>-9.8843605143895744E-2</v>
      </c>
      <c r="U354" s="1">
        <f>(Table2[[#This Row],[Close Price]]-Table2[[#This Row],[200D EMA]])/Table2[[#This Row],[200D EMA]]</f>
        <v>5.4476718214969029E-2</v>
      </c>
      <c r="V354">
        <v>0.452164516297969</v>
      </c>
      <c r="W354">
        <v>225.7</v>
      </c>
      <c r="X354">
        <v>231.8</v>
      </c>
      <c r="Y354">
        <v>226.85</v>
      </c>
      <c r="Z354">
        <v>248.95</v>
      </c>
      <c r="AA354">
        <v>226.85</v>
      </c>
      <c r="AB354">
        <v>266.75</v>
      </c>
      <c r="AC354" s="1">
        <f>(Table2[[#This Row],[Close Price]]/Table2[[#This Row],[Day Low]])-1</f>
        <v>1.0855117412494453E-2</v>
      </c>
      <c r="AD354" s="1">
        <f>(Table2[[#This Row],[Day High]]/Table2[[#This Row],[Close Price]])-1</f>
        <v>1.599824676747752E-2</v>
      </c>
      <c r="AE354" s="1">
        <f>(Table2[[#This Row],[Close Price]]/Table2[[#This Row],[Current Week Low]])-1</f>
        <v>5.7306590257879542E-3</v>
      </c>
      <c r="AF354" s="1">
        <f>(Table2[[#This Row],[Current Week High]]/Table2[[#This Row],[Close Price]])-1</f>
        <v>9.1168091168090992E-2</v>
      </c>
      <c r="AG354" s="1">
        <f>(Table2[[#This Row],[Close Price]]/Table2[[#This Row],[Current Month Low]])-1</f>
        <v>5.7306590257879542E-3</v>
      </c>
      <c r="AH354" s="1">
        <f>(Table2[[#This Row],[Current Month High]]/Table2[[#This Row],[Close Price]])-1</f>
        <v>0.1691869384177076</v>
      </c>
      <c r="AI354">
        <v>33.201840894148503</v>
      </c>
      <c r="AJ354">
        <v>95.920996135680497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-0.2</v>
      </c>
      <c r="AM354" t="s">
        <v>3113</v>
      </c>
      <c r="AN354">
        <v>-12.38</v>
      </c>
      <c r="AO354" t="s">
        <v>3113</v>
      </c>
      <c r="AP354">
        <v>0.12226078061461799</v>
      </c>
      <c r="AQ354">
        <f>(Table2[[#This Row],[Sharpe Ratio]]-AVERAGE(Table2[Sharpe Ratio]))/_xlfn.STDEV.P(Table2[Sharpe Ratio])</f>
        <v>0.72375794907126423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331</v>
      </c>
      <c r="AT354">
        <f>_xlfn.RANK.AVG(Table2[[#This Row],[6M Return vs Nifty Z-Score]],Table2[6M Return vs Nifty Z-Score])</f>
        <v>564</v>
      </c>
      <c r="AU354">
        <f>_xlfn.RANK.AVG(Table2[[#This Row],[Sharpe Ratio Z-Score]],Table2[Sharpe Ratio Z-Score])</f>
        <v>175</v>
      </c>
      <c r="AV354">
        <f>(Table2[[#This Row],[Rank 1Y]]+Table2[[#This Row],[Rank 6M]]+Table2[[#This Row],[Rank Sharpe]])/3</f>
        <v>356.66666666666669</v>
      </c>
    </row>
    <row r="355" spans="1:48" x14ac:dyDescent="0.3">
      <c r="A355" t="s">
        <v>174</v>
      </c>
      <c r="B355" t="s">
        <v>175</v>
      </c>
      <c r="C355" t="s">
        <v>3071</v>
      </c>
      <c r="D355" t="s">
        <v>176</v>
      </c>
      <c r="E355">
        <v>149741.59129133</v>
      </c>
      <c r="F355">
        <v>1463.9</v>
      </c>
      <c r="G355">
        <v>21.790374757735599</v>
      </c>
      <c r="H355">
        <f>(Table2[[#This Row],[1Y Return vs Nifty]]-AVERAGE(Table2[1Y Return vs Nifty]))/_xlfn.STDEV.P(Table2[1Y Return vs Nifty])</f>
        <v>-0.19223919714539409</v>
      </c>
      <c r="I355">
        <v>9.1713976919258595</v>
      </c>
      <c r="J355">
        <f>(Table2[[#This Row],[1M Return vs Nifty]]-AVERAGE(Table2[1M Return vs Nifty]))/_xlfn.STDEV.P(Table2[1M Return vs Nifty])</f>
        <v>0.92756467655198138</v>
      </c>
      <c r="K355">
        <v>9.2263758520854395</v>
      </c>
      <c r="L355">
        <f>(Table2[[#This Row],[6M Return vs Nifty]]-AVERAGE(Table2[6M Return vs Nifty]))/_xlfn.STDEV.P(Table2[6M Return vs Nifty])</f>
        <v>0.17351861682906825</v>
      </c>
      <c r="M355">
        <v>7.4427893280859703</v>
      </c>
      <c r="N355">
        <f>(Table2[[#This Row],[1W Return vs Nifty]]-AVERAGE(Table2[1W Return vs Nifty]))/_xlfn.STDEV.P(Table2[1W Return vs Nifty])</f>
        <v>1.5656608328153652</v>
      </c>
      <c r="O355">
        <v>1456.96</v>
      </c>
      <c r="P355">
        <v>1412.5688842526799</v>
      </c>
      <c r="Q355">
        <v>1255.0627135065099</v>
      </c>
      <c r="R355">
        <v>49.655798355044098</v>
      </c>
      <c r="S355" s="1">
        <f>(Table2[[#This Row],[Close Price]]-Table2[[#This Row],[20D EMA]])/Table2[[#This Row],[20D EMA]]</f>
        <v>4.7633428508675971E-3</v>
      </c>
      <c r="T355" s="1">
        <f>(Table2[[#This Row],[Close Price]]-Table2[[#This Row],[50D EMA]])/Table2[[#This Row],[50D EMA]]</f>
        <v>3.6338840759951259E-2</v>
      </c>
      <c r="U355" s="1">
        <f>(Table2[[#This Row],[Close Price]]-Table2[[#This Row],[200D EMA]])/Table2[[#This Row],[200D EMA]]</f>
        <v>0.1663958973890805</v>
      </c>
      <c r="V355">
        <v>0.98470667293932701</v>
      </c>
      <c r="W355">
        <v>1464.95</v>
      </c>
      <c r="X355">
        <v>1475.9</v>
      </c>
      <c r="Y355">
        <v>1426.5</v>
      </c>
      <c r="Z355">
        <v>1509</v>
      </c>
      <c r="AA355">
        <v>1426.5</v>
      </c>
      <c r="AB355">
        <v>1509</v>
      </c>
      <c r="AC355" s="1">
        <f>(Table2[[#This Row],[Close Price]]/Table2[[#This Row],[Day Low]])-1</f>
        <v>-7.1674801187748827E-4</v>
      </c>
      <c r="AD355" s="1">
        <f>(Table2[[#This Row],[Day High]]/Table2[[#This Row],[Close Price]])-1</f>
        <v>8.1972812350570301E-3</v>
      </c>
      <c r="AE355" s="1">
        <f>(Table2[[#This Row],[Close Price]]/Table2[[#This Row],[Current Week Low]])-1</f>
        <v>2.6218016123378929E-2</v>
      </c>
      <c r="AF355" s="1">
        <f>(Table2[[#This Row],[Current Week High]]/Table2[[#This Row],[Close Price]])-1</f>
        <v>3.0808115308422535E-2</v>
      </c>
      <c r="AG355" s="1">
        <f>(Table2[[#This Row],[Close Price]]/Table2[[#This Row],[Current Month Low]])-1</f>
        <v>2.6218016123378929E-2</v>
      </c>
      <c r="AH355" s="1">
        <f>(Table2[[#This Row],[Current Month High]]/Table2[[#This Row],[Close Price]])-1</f>
        <v>3.0808115308422535E-2</v>
      </c>
      <c r="AI355">
        <v>4.1737823621831902</v>
      </c>
      <c r="AJ355">
        <v>52.5213586163784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0.01</v>
      </c>
      <c r="AM355" t="s">
        <v>3114</v>
      </c>
      <c r="AN355">
        <v>-3.48</v>
      </c>
      <c r="AO355" t="s">
        <v>3113</v>
      </c>
      <c r="AP355">
        <v>2.0974919961556999E-2</v>
      </c>
      <c r="AQ355">
        <f>(Table2[[#This Row],[Sharpe Ratio]]-AVERAGE(Table2[Sharpe Ratio]))/_xlfn.STDEV.P(Table2[Sharpe Ratio])</f>
        <v>-0.45722972014793617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2.0172752089030848</v>
      </c>
      <c r="AS355">
        <f>_xlfn.RANK.AVG(Table2[[#This Row],[1Y Return vs Nifty Z-Score]],Table2[1Y Return vs Nifty Z-Score])</f>
        <v>342</v>
      </c>
      <c r="AT355">
        <f>_xlfn.RANK.AVG(Table2[[#This Row],[6M Return vs Nifty Z-Score]],Table2[6M Return vs Nifty Z-Score])</f>
        <v>267</v>
      </c>
      <c r="AU355">
        <f>_xlfn.RANK.AVG(Table2[[#This Row],[Sharpe Ratio Z-Score]],Table2[Sharpe Ratio Z-Score])</f>
        <v>466</v>
      </c>
      <c r="AV355">
        <f>(Table2[[#This Row],[Rank 1Y]]+Table2[[#This Row],[Rank 6M]]+Table2[[#This Row],[Rank Sharpe]])/3</f>
        <v>358.33333333333331</v>
      </c>
    </row>
    <row r="356" spans="1:48" x14ac:dyDescent="0.3">
      <c r="A356" t="s">
        <v>1705</v>
      </c>
      <c r="B356" t="s">
        <v>1706</v>
      </c>
      <c r="C356" t="s">
        <v>3080</v>
      </c>
      <c r="D356" t="s">
        <v>1707</v>
      </c>
      <c r="E356">
        <v>4575.5498714879996</v>
      </c>
      <c r="F356">
        <v>67.680000000000007</v>
      </c>
      <c r="G356">
        <v>20.312697240811399</v>
      </c>
      <c r="H356">
        <f>(Table2[[#This Row],[1Y Return vs Nifty]]-AVERAGE(Table2[1Y Return vs Nifty]))/_xlfn.STDEV.P(Table2[1Y Return vs Nifty])</f>
        <v>-0.21473030521784842</v>
      </c>
      <c r="I356">
        <v>-4.0566537201099502</v>
      </c>
      <c r="J356">
        <f>(Table2[[#This Row],[1M Return vs Nifty]]-AVERAGE(Table2[1M Return vs Nifty]))/_xlfn.STDEV.P(Table2[1M Return vs Nifty])</f>
        <v>-0.35752308755005152</v>
      </c>
      <c r="K356">
        <v>-7.32225456917846</v>
      </c>
      <c r="L356">
        <f>(Table2[[#This Row],[6M Return vs Nifty]]-AVERAGE(Table2[6M Return vs Nifty]))/_xlfn.STDEV.P(Table2[6M Return vs Nifty])</f>
        <v>-0.40904641577766965</v>
      </c>
      <c r="M356">
        <v>-1.9242400691305399</v>
      </c>
      <c r="N356">
        <f>(Table2[[#This Row],[1W Return vs Nifty]]-AVERAGE(Table2[1W Return vs Nifty]))/_xlfn.STDEV.P(Table2[1W Return vs Nifty])</f>
        <v>-0.34496906649508169</v>
      </c>
      <c r="O356">
        <v>70.8</v>
      </c>
      <c r="P356">
        <v>70.561636789587496</v>
      </c>
      <c r="Q356">
        <v>63.455986815265902</v>
      </c>
      <c r="R356">
        <v>40.129791762235797</v>
      </c>
      <c r="S356" s="1">
        <f>(Table2[[#This Row],[Close Price]]-Table2[[#This Row],[20D EMA]])/Table2[[#This Row],[20D EMA]]</f>
        <v>-4.4067796610169359E-2</v>
      </c>
      <c r="T356" s="1">
        <f>(Table2[[#This Row],[Close Price]]-Table2[[#This Row],[50D EMA]])/Table2[[#This Row],[50D EMA]]</f>
        <v>-4.0838576324135394E-2</v>
      </c>
      <c r="U356" s="1">
        <f>(Table2[[#This Row],[Close Price]]-Table2[[#This Row],[200D EMA]])/Table2[[#This Row],[200D EMA]]</f>
        <v>6.656603098823631E-2</v>
      </c>
      <c r="V356">
        <v>0.72056877664801</v>
      </c>
      <c r="W356">
        <v>67.56</v>
      </c>
      <c r="X356">
        <v>68.8</v>
      </c>
      <c r="Y356">
        <v>63.95</v>
      </c>
      <c r="Z356">
        <v>69.31</v>
      </c>
      <c r="AA356">
        <v>63.95</v>
      </c>
      <c r="AB356">
        <v>73.260000000000005</v>
      </c>
      <c r="AC356" s="1">
        <f>(Table2[[#This Row],[Close Price]]/Table2[[#This Row],[Day Low]])-1</f>
        <v>1.7761989342806039E-3</v>
      </c>
      <c r="AD356" s="1">
        <f>(Table2[[#This Row],[Day High]]/Table2[[#This Row],[Close Price]])-1</f>
        <v>1.6548463356973908E-2</v>
      </c>
      <c r="AE356" s="1">
        <f>(Table2[[#This Row],[Close Price]]/Table2[[#This Row],[Current Week Low]])-1</f>
        <v>5.8326817826426902E-2</v>
      </c>
      <c r="AF356" s="1">
        <f>(Table2[[#This Row],[Current Week High]]/Table2[[#This Row],[Close Price]])-1</f>
        <v>2.4083924349881825E-2</v>
      </c>
      <c r="AG356" s="1">
        <f>(Table2[[#This Row],[Close Price]]/Table2[[#This Row],[Current Month Low]])-1</f>
        <v>5.8326817826426902E-2</v>
      </c>
      <c r="AH356" s="1">
        <f>(Table2[[#This Row],[Current Month High]]/Table2[[#This Row],[Close Price]])-1</f>
        <v>8.2446808510638236E-2</v>
      </c>
      <c r="AI356">
        <v>24.394208037824999</v>
      </c>
      <c r="AJ356">
        <v>55.229357798165097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-0.04</v>
      </c>
      <c r="AM356" t="s">
        <v>3113</v>
      </c>
      <c r="AN356">
        <v>-5.75</v>
      </c>
      <c r="AO356" t="s">
        <v>3113</v>
      </c>
      <c r="AP356">
        <v>7.5189478561171003E-2</v>
      </c>
      <c r="AQ356">
        <f>(Table2[[#This Row],[Sharpe Ratio]]-AVERAGE(Table2[Sharpe Ratio]))/_xlfn.STDEV.P(Table2[Sharpe Ratio])</f>
        <v>0.17490910737922991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-1.1513597676614213</v>
      </c>
      <c r="AS356">
        <f>_xlfn.RANK.AVG(Table2[[#This Row],[1Y Return vs Nifty Z-Score]],Table2[1Y Return vs Nifty Z-Score])</f>
        <v>349</v>
      </c>
      <c r="AT356">
        <f>_xlfn.RANK.AVG(Table2[[#This Row],[6M Return vs Nifty Z-Score]],Table2[6M Return vs Nifty Z-Score])</f>
        <v>444</v>
      </c>
      <c r="AU356">
        <f>_xlfn.RANK.AVG(Table2[[#This Row],[Sharpe Ratio Z-Score]],Table2[Sharpe Ratio Z-Score])</f>
        <v>291</v>
      </c>
      <c r="AV356">
        <f>(Table2[[#This Row],[Rank 1Y]]+Table2[[#This Row],[Rank 6M]]+Table2[[#This Row],[Rank Sharpe]])/3</f>
        <v>361.33333333333331</v>
      </c>
    </row>
    <row r="357" spans="1:48" x14ac:dyDescent="0.3">
      <c r="A357" t="s">
        <v>656</v>
      </c>
      <c r="B357" t="s">
        <v>657</v>
      </c>
      <c r="C357" t="s">
        <v>3081</v>
      </c>
      <c r="D357" t="s">
        <v>349</v>
      </c>
      <c r="E357">
        <v>26613.903779100001</v>
      </c>
      <c r="F357">
        <v>2097.6999999999998</v>
      </c>
      <c r="G357">
        <v>16.7972252535493</v>
      </c>
      <c r="H357">
        <f>(Table2[[#This Row],[1Y Return vs Nifty]]-AVERAGE(Table2[1Y Return vs Nifty]))/_xlfn.STDEV.P(Table2[1Y Return vs Nifty])</f>
        <v>-0.26823782596281859</v>
      </c>
      <c r="I357">
        <v>2.9260673489183402</v>
      </c>
      <c r="J357">
        <f>(Table2[[#This Row],[1M Return vs Nifty]]-AVERAGE(Table2[1M Return vs Nifty]))/_xlfn.STDEV.P(Table2[1M Return vs Nifty])</f>
        <v>0.32083906318827149</v>
      </c>
      <c r="K357">
        <v>42.6537833497284</v>
      </c>
      <c r="L357">
        <f>(Table2[[#This Row],[6M Return vs Nifty]]-AVERAGE(Table2[6M Return vs Nifty]))/_xlfn.STDEV.P(Table2[6M Return vs Nifty])</f>
        <v>1.3502709064808294</v>
      </c>
      <c r="M357">
        <v>0.114693743967098</v>
      </c>
      <c r="N357">
        <f>(Table2[[#This Row],[1W Return vs Nifty]]-AVERAGE(Table2[1W Return vs Nifty]))/_xlfn.STDEV.P(Table2[1W Return vs Nifty])</f>
        <v>7.0920298299378057E-2</v>
      </c>
      <c r="O357">
        <v>2051.5</v>
      </c>
      <c r="P357">
        <v>1909.2983783500599</v>
      </c>
      <c r="Q357">
        <v>1620.3438142550499</v>
      </c>
      <c r="R357">
        <v>56.679738656688599</v>
      </c>
      <c r="S357" s="1">
        <f>(Table2[[#This Row],[Close Price]]-Table2[[#This Row],[20D EMA]])/Table2[[#This Row],[20D EMA]]</f>
        <v>2.252010723860581E-2</v>
      </c>
      <c r="T357" s="1">
        <f>(Table2[[#This Row],[Close Price]]-Table2[[#This Row],[50D EMA]])/Table2[[#This Row],[50D EMA]]</f>
        <v>9.8675840186251626E-2</v>
      </c>
      <c r="U357" s="1">
        <f>(Table2[[#This Row],[Close Price]]-Table2[[#This Row],[200D EMA]])/Table2[[#This Row],[200D EMA]]</f>
        <v>0.29460178854968105</v>
      </c>
      <c r="V357">
        <v>1.3748394686918399</v>
      </c>
      <c r="W357">
        <v>2078.6</v>
      </c>
      <c r="X357">
        <v>2117.9499999999998</v>
      </c>
      <c r="Y357">
        <v>2000.25</v>
      </c>
      <c r="Z357">
        <v>2107.6</v>
      </c>
      <c r="AA357">
        <v>2000.25</v>
      </c>
      <c r="AB357">
        <v>2150.5</v>
      </c>
      <c r="AC357" s="1">
        <f>(Table2[[#This Row],[Close Price]]/Table2[[#This Row],[Day Low]])-1</f>
        <v>9.1888771288366478E-3</v>
      </c>
      <c r="AD357" s="1">
        <f>(Table2[[#This Row],[Day High]]/Table2[[#This Row],[Close Price]])-1</f>
        <v>9.6534299470849572E-3</v>
      </c>
      <c r="AE357" s="1">
        <f>(Table2[[#This Row],[Close Price]]/Table2[[#This Row],[Current Week Low]])-1</f>
        <v>4.8718910136232862E-2</v>
      </c>
      <c r="AF357" s="1">
        <f>(Table2[[#This Row],[Current Week High]]/Table2[[#This Row],[Close Price]])-1</f>
        <v>4.7194546407971494E-3</v>
      </c>
      <c r="AG357" s="1">
        <f>(Table2[[#This Row],[Close Price]]/Table2[[#This Row],[Current Month Low]])-1</f>
        <v>4.8718910136232862E-2</v>
      </c>
      <c r="AH357" s="1">
        <f>(Table2[[#This Row],[Current Month High]]/Table2[[#This Row],[Close Price]])-1</f>
        <v>2.5170424750917686E-2</v>
      </c>
      <c r="AI357">
        <v>4.87676979549029</v>
      </c>
      <c r="AJ357">
        <v>76.856926060197196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0.23</v>
      </c>
      <c r="AM357" t="s">
        <v>3114</v>
      </c>
      <c r="AN357">
        <v>2.46</v>
      </c>
      <c r="AO357" t="s">
        <v>3114</v>
      </c>
      <c r="AP357">
        <v>-4.7014264758287003E-2</v>
      </c>
      <c r="AQ357">
        <f>(Table2[[#This Row],[Sharpe Ratio]]-AVERAGE(Table2[Sharpe Ratio]))/_xlfn.STDEV.P(Table2[Sharpe Ratio])</f>
        <v>-1.249979944875139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0.22381249713052143</v>
      </c>
      <c r="AS357">
        <f>_xlfn.RANK.AVG(Table2[[#This Row],[1Y Return vs Nifty Z-Score]],Table2[1Y Return vs Nifty Z-Score])</f>
        <v>370</v>
      </c>
      <c r="AT357">
        <f>_xlfn.RANK.AVG(Table2[[#This Row],[6M Return vs Nifty Z-Score]],Table2[6M Return vs Nifty Z-Score])</f>
        <v>66</v>
      </c>
      <c r="AU357">
        <f>_xlfn.RANK.AVG(Table2[[#This Row],[Sharpe Ratio Z-Score]],Table2[Sharpe Ratio Z-Score])</f>
        <v>656</v>
      </c>
      <c r="AV357">
        <f>(Table2[[#This Row],[Rank 1Y]]+Table2[[#This Row],[Rank 6M]]+Table2[[#This Row],[Rank Sharpe]])/3</f>
        <v>364</v>
      </c>
    </row>
    <row r="358" spans="1:48" x14ac:dyDescent="0.3">
      <c r="A358" t="s">
        <v>971</v>
      </c>
      <c r="B358" t="s">
        <v>972</v>
      </c>
      <c r="C358" t="s">
        <v>3071</v>
      </c>
      <c r="D358" t="s">
        <v>121</v>
      </c>
      <c r="E358">
        <v>14587.669012</v>
      </c>
      <c r="F358">
        <v>2292.5</v>
      </c>
      <c r="G358">
        <v>28.982585996364801</v>
      </c>
      <c r="H358">
        <f>(Table2[[#This Row],[1Y Return vs Nifty]]-AVERAGE(Table2[1Y Return vs Nifty]))/_xlfn.STDEV.P(Table2[1Y Return vs Nifty])</f>
        <v>-8.2769574446771341E-2</v>
      </c>
      <c r="I358">
        <v>10.270962359857601</v>
      </c>
      <c r="J358">
        <f>(Table2[[#This Row],[1M Return vs Nifty]]-AVERAGE(Table2[1M Return vs Nifty]))/_xlfn.STDEV.P(Table2[1M Return vs Nifty])</f>
        <v>1.0343859351473565</v>
      </c>
      <c r="K358">
        <v>29.000646199808401</v>
      </c>
      <c r="L358">
        <f>(Table2[[#This Row],[6M Return vs Nifty]]-AVERAGE(Table2[6M Return vs Nifty]))/_xlfn.STDEV.P(Table2[6M Return vs Nifty])</f>
        <v>0.86963655267308193</v>
      </c>
      <c r="M358">
        <v>-0.28726639881622101</v>
      </c>
      <c r="N358">
        <f>(Table2[[#This Row],[1W Return vs Nifty]]-AVERAGE(Table2[1W Return vs Nifty]))/_xlfn.STDEV.P(Table2[1W Return vs Nifty])</f>
        <v>-1.1069096050245994E-2</v>
      </c>
      <c r="O358">
        <v>2242.9499999999998</v>
      </c>
      <c r="P358">
        <v>2081.04874023095</v>
      </c>
      <c r="Q358">
        <v>1780.2218039310101</v>
      </c>
      <c r="R358">
        <v>53.859355727311801</v>
      </c>
      <c r="S358" s="1">
        <f>(Table2[[#This Row],[Close Price]]-Table2[[#This Row],[20D EMA]])/Table2[[#This Row],[20D EMA]]</f>
        <v>2.2091442074054342E-2</v>
      </c>
      <c r="T358" s="1">
        <f>(Table2[[#This Row],[Close Price]]-Table2[[#This Row],[50D EMA]])/Table2[[#This Row],[50D EMA]]</f>
        <v>0.10160802852968434</v>
      </c>
      <c r="U358" s="1">
        <f>(Table2[[#This Row],[Close Price]]-Table2[[#This Row],[200D EMA]])/Table2[[#This Row],[200D EMA]]</f>
        <v>0.28776088178326936</v>
      </c>
      <c r="V358">
        <v>1.2297838438145099</v>
      </c>
      <c r="W358">
        <v>2291</v>
      </c>
      <c r="X358">
        <v>2319</v>
      </c>
      <c r="Y358">
        <v>2189.1</v>
      </c>
      <c r="Z358">
        <v>2360</v>
      </c>
      <c r="AA358">
        <v>2189.1</v>
      </c>
      <c r="AB358">
        <v>2425</v>
      </c>
      <c r="AC358" s="1">
        <f>(Table2[[#This Row],[Close Price]]/Table2[[#This Row],[Day Low]])-1</f>
        <v>6.5473592317766283E-4</v>
      </c>
      <c r="AD358" s="1">
        <f>(Table2[[#This Row],[Day High]]/Table2[[#This Row],[Close Price]])-1</f>
        <v>1.1559432933478719E-2</v>
      </c>
      <c r="AE358" s="1">
        <f>(Table2[[#This Row],[Close Price]]/Table2[[#This Row],[Current Week Low]])-1</f>
        <v>4.7234023114522072E-2</v>
      </c>
      <c r="AF358" s="1">
        <f>(Table2[[#This Row],[Current Week High]]/Table2[[#This Row],[Close Price]])-1</f>
        <v>2.9443838604144013E-2</v>
      </c>
      <c r="AG358" s="1">
        <f>(Table2[[#This Row],[Close Price]]/Table2[[#This Row],[Current Month Low]])-1</f>
        <v>4.7234023114522072E-2</v>
      </c>
      <c r="AH358" s="1">
        <f>(Table2[[#This Row],[Current Month High]]/Table2[[#This Row],[Close Price]])-1</f>
        <v>5.7797164667393597E-2</v>
      </c>
      <c r="AI358">
        <v>8.3533260632497193</v>
      </c>
      <c r="AJ358">
        <v>59.184807138145302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0.18</v>
      </c>
      <c r="AM358" t="s">
        <v>3114</v>
      </c>
      <c r="AN358">
        <v>0.67</v>
      </c>
      <c r="AO358" t="s">
        <v>3114</v>
      </c>
      <c r="AP358">
        <v>-5.2657198710531997E-2</v>
      </c>
      <c r="AQ358">
        <f>(Table2[[#This Row],[Sharpe Ratio]]-AVERAGE(Table2[Sharpe Ratio]))/_xlfn.STDEV.P(Table2[Sharpe Ratio])</f>
        <v>-1.3157762502315895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0.49440756709183165</v>
      </c>
      <c r="AS358">
        <f>_xlfn.RANK.AVG(Table2[[#This Row],[1Y Return vs Nifty Z-Score]],Table2[1Y Return vs Nifty Z-Score])</f>
        <v>311</v>
      </c>
      <c r="AT358">
        <f>_xlfn.RANK.AVG(Table2[[#This Row],[6M Return vs Nifty Z-Score]],Table2[6M Return vs Nifty Z-Score])</f>
        <v>119</v>
      </c>
      <c r="AU358">
        <f>_xlfn.RANK.AVG(Table2[[#This Row],[Sharpe Ratio Z-Score]],Table2[Sharpe Ratio Z-Score])</f>
        <v>662</v>
      </c>
      <c r="AV358">
        <f>(Table2[[#This Row],[Rank 1Y]]+Table2[[#This Row],[Rank 6M]]+Table2[[#This Row],[Rank Sharpe]])/3</f>
        <v>364</v>
      </c>
    </row>
    <row r="359" spans="1:48" x14ac:dyDescent="0.3">
      <c r="A359" t="s">
        <v>1792</v>
      </c>
      <c r="B359" t="s">
        <v>1793</v>
      </c>
      <c r="C359" t="s">
        <v>3075</v>
      </c>
      <c r="D359" t="s">
        <v>260</v>
      </c>
      <c r="E359">
        <v>4126.5330832</v>
      </c>
      <c r="F359">
        <v>1314.5</v>
      </c>
      <c r="G359">
        <v>4.5286092398194899</v>
      </c>
      <c r="H359">
        <f>(Table2[[#This Row],[1Y Return vs Nifty]]-AVERAGE(Table2[1Y Return vs Nifty]))/_xlfn.STDEV.P(Table2[1Y Return vs Nifty])</f>
        <v>-0.45497327094583612</v>
      </c>
      <c r="I359">
        <v>-12.2800184389646</v>
      </c>
      <c r="J359">
        <f>(Table2[[#This Row],[1M Return vs Nifty]]-AVERAGE(Table2[1M Return vs Nifty]))/_xlfn.STDEV.P(Table2[1M Return vs Nifty])</f>
        <v>-1.1564121340753157</v>
      </c>
      <c r="K359">
        <v>-7.6604945097296504</v>
      </c>
      <c r="L359">
        <f>(Table2[[#This Row],[6M Return vs Nifty]]-AVERAGE(Table2[6M Return vs Nifty]))/_xlfn.STDEV.P(Table2[6M Return vs Nifty])</f>
        <v>-0.42095354990176687</v>
      </c>
      <c r="M359">
        <v>-6.2652383690267301</v>
      </c>
      <c r="N359">
        <f>(Table2[[#This Row],[1W Return vs Nifty]]-AVERAGE(Table2[1W Return vs Nifty]))/_xlfn.STDEV.P(Table2[1W Return vs Nifty])</f>
        <v>-1.2304195965320774</v>
      </c>
      <c r="O359">
        <v>1375.13</v>
      </c>
      <c r="P359">
        <v>1358.0046698147601</v>
      </c>
      <c r="Q359">
        <v>1240.5274917239401</v>
      </c>
      <c r="R359">
        <v>32.640770604632401</v>
      </c>
      <c r="S359" s="1">
        <f>(Table2[[#This Row],[Close Price]]-Table2[[#This Row],[20D EMA]])/Table2[[#This Row],[20D EMA]]</f>
        <v>-4.4090376909819512E-2</v>
      </c>
      <c r="T359" s="1">
        <f>(Table2[[#This Row],[Close Price]]-Table2[[#This Row],[50D EMA]])/Table2[[#This Row],[50D EMA]]</f>
        <v>-3.2035729170721013E-2</v>
      </c>
      <c r="U359" s="1">
        <f>(Table2[[#This Row],[Close Price]]-Table2[[#This Row],[200D EMA]])/Table2[[#This Row],[200D EMA]]</f>
        <v>5.9629882263440653E-2</v>
      </c>
      <c r="V359">
        <v>0.83903691334256603</v>
      </c>
      <c r="W359">
        <v>1332.6</v>
      </c>
      <c r="X359">
        <v>1356.55</v>
      </c>
      <c r="Y359">
        <v>1273.95</v>
      </c>
      <c r="Z359">
        <v>1342.1</v>
      </c>
      <c r="AA359">
        <v>1273.95</v>
      </c>
      <c r="AB359">
        <v>1440.55</v>
      </c>
      <c r="AC359" s="1">
        <f>(Table2[[#This Row],[Close Price]]/Table2[[#This Row],[Day Low]])-1</f>
        <v>-1.3582470358697196E-2</v>
      </c>
      <c r="AD359" s="1">
        <f>(Table2[[#This Row],[Day High]]/Table2[[#This Row],[Close Price]])-1</f>
        <v>3.1989349562571379E-2</v>
      </c>
      <c r="AE359" s="1">
        <f>(Table2[[#This Row],[Close Price]]/Table2[[#This Row],[Current Week Low]])-1</f>
        <v>3.1830134620667971E-2</v>
      </c>
      <c r="AF359" s="1">
        <f>(Table2[[#This Row],[Current Week High]]/Table2[[#This Row],[Close Price]])-1</f>
        <v>2.0996576645112119E-2</v>
      </c>
      <c r="AG359" s="1">
        <f>(Table2[[#This Row],[Close Price]]/Table2[[#This Row],[Current Month Low]])-1</f>
        <v>3.1830134620667971E-2</v>
      </c>
      <c r="AH359" s="1">
        <f>(Table2[[#This Row],[Current Month High]]/Table2[[#This Row],[Close Price]])-1</f>
        <v>9.5891974134652003E-2</v>
      </c>
      <c r="AI359">
        <v>16.1354127044503</v>
      </c>
      <c r="AJ359">
        <v>36.373067745616702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-0.04</v>
      </c>
      <c r="AM359" t="s">
        <v>3113</v>
      </c>
      <c r="AN359">
        <v>-7.11</v>
      </c>
      <c r="AO359" t="s">
        <v>3113</v>
      </c>
      <c r="AP359">
        <v>0.113353589513881</v>
      </c>
      <c r="AQ359">
        <f>(Table2[[#This Row],[Sharpe Ratio]]-AVERAGE(Table2[Sharpe Ratio]))/_xlfn.STDEV.P(Table2[Sharpe Ratio])</f>
        <v>0.61990058152238636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-2.64285796993261</v>
      </c>
      <c r="AS359">
        <f>_xlfn.RANK.AVG(Table2[[#This Row],[1Y Return vs Nifty Z-Score]],Table2[1Y Return vs Nifty Z-Score])</f>
        <v>453</v>
      </c>
      <c r="AT359">
        <f>_xlfn.RANK.AVG(Table2[[#This Row],[6M Return vs Nifty Z-Score]],Table2[6M Return vs Nifty Z-Score])</f>
        <v>451</v>
      </c>
      <c r="AU359">
        <f>_xlfn.RANK.AVG(Table2[[#This Row],[Sharpe Ratio Z-Score]],Table2[Sharpe Ratio Z-Score])</f>
        <v>190</v>
      </c>
      <c r="AV359">
        <f>(Table2[[#This Row],[Rank 1Y]]+Table2[[#This Row],[Rank 6M]]+Table2[[#This Row],[Rank Sharpe]])/3</f>
        <v>364.66666666666669</v>
      </c>
    </row>
    <row r="360" spans="1:48" x14ac:dyDescent="0.3">
      <c r="A360" t="s">
        <v>961</v>
      </c>
      <c r="B360" t="s">
        <v>962</v>
      </c>
      <c r="C360" t="s">
        <v>605</v>
      </c>
      <c r="D360" t="s">
        <v>605</v>
      </c>
      <c r="E360">
        <v>14775.386406</v>
      </c>
      <c r="F360">
        <v>510.95</v>
      </c>
      <c r="G360">
        <v>27.9962998441008</v>
      </c>
      <c r="H360">
        <f>(Table2[[#This Row],[1Y Return vs Nifty]]-AVERAGE(Table2[1Y Return vs Nifty]))/_xlfn.STDEV.P(Table2[1Y Return vs Nifty])</f>
        <v>-9.778142120418036E-2</v>
      </c>
      <c r="I360">
        <v>-1.47309168267895</v>
      </c>
      <c r="J360">
        <f>(Table2[[#This Row],[1M Return vs Nifty]]-AVERAGE(Table2[1M Return vs Nifty]))/_xlfn.STDEV.P(Table2[1M Return vs Nifty])</f>
        <v>-0.10653343996822907</v>
      </c>
      <c r="K360">
        <v>3.7480357181649202</v>
      </c>
      <c r="L360">
        <f>(Table2[[#This Row],[6M Return vs Nifty]]-AVERAGE(Table2[6M Return vs Nifty]))/_xlfn.STDEV.P(Table2[6M Return vs Nifty])</f>
        <v>-1.9336581305476733E-2</v>
      </c>
      <c r="M360">
        <v>-1.3603177208489801</v>
      </c>
      <c r="N360">
        <f>(Table2[[#This Row],[1W Return vs Nifty]]-AVERAGE(Table2[1W Return vs Nifty]))/_xlfn.STDEV.P(Table2[1W Return vs Nifty])</f>
        <v>-0.22994360283674412</v>
      </c>
      <c r="O360">
        <v>526.58000000000004</v>
      </c>
      <c r="P360">
        <v>506.73581666562097</v>
      </c>
      <c r="Q360">
        <v>447.81284358919697</v>
      </c>
      <c r="R360">
        <v>40.175591240952798</v>
      </c>
      <c r="S360" s="1">
        <f>(Table2[[#This Row],[Close Price]]-Table2[[#This Row],[20D EMA]])/Table2[[#This Row],[20D EMA]]</f>
        <v>-2.9682099586007923E-2</v>
      </c>
      <c r="T360" s="1">
        <f>(Table2[[#This Row],[Close Price]]-Table2[[#This Row],[50D EMA]])/Table2[[#This Row],[50D EMA]]</f>
        <v>8.3163320921517229E-3</v>
      </c>
      <c r="U360" s="1">
        <f>(Table2[[#This Row],[Close Price]]-Table2[[#This Row],[200D EMA]])/Table2[[#This Row],[200D EMA]]</f>
        <v>0.14099005268531814</v>
      </c>
      <c r="V360">
        <v>1.6332093834105299</v>
      </c>
      <c r="W360">
        <v>504.8</v>
      </c>
      <c r="X360">
        <v>516.95000000000005</v>
      </c>
      <c r="Y360">
        <v>495</v>
      </c>
      <c r="Z360">
        <v>569.75</v>
      </c>
      <c r="AA360">
        <v>495</v>
      </c>
      <c r="AB360">
        <v>569.75</v>
      </c>
      <c r="AC360" s="1">
        <f>(Table2[[#This Row],[Close Price]]/Table2[[#This Row],[Day Low]])-1</f>
        <v>1.2183042789223331E-2</v>
      </c>
      <c r="AD360" s="1">
        <f>(Table2[[#This Row],[Day High]]/Table2[[#This Row],[Close Price]])-1</f>
        <v>1.1742831979645763E-2</v>
      </c>
      <c r="AE360" s="1">
        <f>(Table2[[#This Row],[Close Price]]/Table2[[#This Row],[Current Week Low]])-1</f>
        <v>3.2222222222222152E-2</v>
      </c>
      <c r="AF360" s="1">
        <f>(Table2[[#This Row],[Current Week High]]/Table2[[#This Row],[Close Price]])-1</f>
        <v>0.11507975340052856</v>
      </c>
      <c r="AG360" s="1">
        <f>(Table2[[#This Row],[Close Price]]/Table2[[#This Row],[Current Month Low]])-1</f>
        <v>3.2222222222222152E-2</v>
      </c>
      <c r="AH360" s="1">
        <f>(Table2[[#This Row],[Current Month High]]/Table2[[#This Row],[Close Price]])-1</f>
        <v>0.11507975340052856</v>
      </c>
      <c r="AI360">
        <v>15.8626088658381</v>
      </c>
      <c r="AJ360">
        <v>52.476872575350598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0.05</v>
      </c>
      <c r="AM360" t="s">
        <v>3114</v>
      </c>
      <c r="AN360">
        <v>-2.13</v>
      </c>
      <c r="AO360" t="s">
        <v>3113</v>
      </c>
      <c r="AP360">
        <v>2.5213205359316E-2</v>
      </c>
      <c r="AQ360">
        <f>(Table2[[#This Row],[Sharpe Ratio]]-AVERAGE(Table2[Sharpe Ratio]))/_xlfn.STDEV.P(Table2[Sharpe Ratio])</f>
        <v>-0.40781154113349044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-0.86140658644812074</v>
      </c>
      <c r="AS360">
        <f>_xlfn.RANK.AVG(Table2[[#This Row],[1Y Return vs Nifty Z-Score]],Table2[1Y Return vs Nifty Z-Score])</f>
        <v>317</v>
      </c>
      <c r="AT360">
        <f>_xlfn.RANK.AVG(Table2[[#This Row],[6M Return vs Nifty Z-Score]],Table2[6M Return vs Nifty Z-Score])</f>
        <v>328</v>
      </c>
      <c r="AU360">
        <f>_xlfn.RANK.AVG(Table2[[#This Row],[Sharpe Ratio Z-Score]],Table2[Sharpe Ratio Z-Score])</f>
        <v>451</v>
      </c>
      <c r="AV360">
        <f>(Table2[[#This Row],[Rank 1Y]]+Table2[[#This Row],[Rank 6M]]+Table2[[#This Row],[Rank Sharpe]])/3</f>
        <v>365.33333333333331</v>
      </c>
    </row>
    <row r="361" spans="1:48" x14ac:dyDescent="0.3">
      <c r="A361" t="s">
        <v>367</v>
      </c>
      <c r="B361" t="s">
        <v>368</v>
      </c>
      <c r="C361" t="s">
        <v>3076</v>
      </c>
      <c r="D361" t="s">
        <v>369</v>
      </c>
      <c r="E361">
        <v>65203.049556650003</v>
      </c>
      <c r="F361">
        <v>222.49</v>
      </c>
      <c r="G361">
        <v>76.671977662398007</v>
      </c>
      <c r="H361">
        <f>(Table2[[#This Row],[1Y Return vs Nifty]]-AVERAGE(Table2[1Y Return vs Nifty]))/_xlfn.STDEV.P(Table2[1Y Return vs Nifty])</f>
        <v>0.64309060112317029</v>
      </c>
      <c r="I361">
        <v>-8.5163656061782405</v>
      </c>
      <c r="J361">
        <f>(Table2[[#This Row],[1M Return vs Nifty]]-AVERAGE(Table2[1M Return vs Nifty]))/_xlfn.STDEV.P(Table2[1M Return vs Nifty])</f>
        <v>-0.79077822072803283</v>
      </c>
      <c r="K361">
        <v>-20.011204284173601</v>
      </c>
      <c r="L361">
        <f>(Table2[[#This Row],[6M Return vs Nifty]]-AVERAGE(Table2[6M Return vs Nifty]))/_xlfn.STDEV.P(Table2[6M Return vs Nifty])</f>
        <v>-0.85573826980342571</v>
      </c>
      <c r="M361">
        <v>-2.3710177327834598</v>
      </c>
      <c r="N361">
        <f>(Table2[[#This Row],[1W Return vs Nifty]]-AVERAGE(Table2[1W Return vs Nifty]))/_xlfn.STDEV.P(Table2[1W Return vs Nifty])</f>
        <v>-0.43610006719131061</v>
      </c>
      <c r="O361">
        <v>236.26</v>
      </c>
      <c r="P361">
        <v>243.21036097206101</v>
      </c>
      <c r="Q361">
        <v>220.80098700117099</v>
      </c>
      <c r="R361">
        <v>32.225544486686303</v>
      </c>
      <c r="S361" s="1">
        <f>(Table2[[#This Row],[Close Price]]-Table2[[#This Row],[20D EMA]])/Table2[[#This Row],[20D EMA]]</f>
        <v>-5.8283247269956755E-2</v>
      </c>
      <c r="T361" s="1">
        <f>(Table2[[#This Row],[Close Price]]-Table2[[#This Row],[50D EMA]])/Table2[[#This Row],[50D EMA]]</f>
        <v>-8.5195223136243239E-2</v>
      </c>
      <c r="U361" s="1">
        <f>(Table2[[#This Row],[Close Price]]-Table2[[#This Row],[200D EMA]])/Table2[[#This Row],[200D EMA]]</f>
        <v>7.6494811991943525E-3</v>
      </c>
      <c r="V361">
        <v>0.70988598782585499</v>
      </c>
      <c r="W361">
        <v>219.58</v>
      </c>
      <c r="X361">
        <v>226.2</v>
      </c>
      <c r="Y361">
        <v>221.61</v>
      </c>
      <c r="Z361">
        <v>231.48</v>
      </c>
      <c r="AA361">
        <v>221.61</v>
      </c>
      <c r="AB361">
        <v>249.14</v>
      </c>
      <c r="AC361" s="1">
        <f>(Table2[[#This Row],[Close Price]]/Table2[[#This Row],[Day Low]])-1</f>
        <v>1.3252573094088671E-2</v>
      </c>
      <c r="AD361" s="1">
        <f>(Table2[[#This Row],[Day High]]/Table2[[#This Row],[Close Price]])-1</f>
        <v>1.6674906737381257E-2</v>
      </c>
      <c r="AE361" s="1">
        <f>(Table2[[#This Row],[Close Price]]/Table2[[#This Row],[Current Week Low]])-1</f>
        <v>3.9709399395333467E-3</v>
      </c>
      <c r="AF361" s="1">
        <f>(Table2[[#This Row],[Current Week High]]/Table2[[#This Row],[Close Price]])-1</f>
        <v>4.0406310395972866E-2</v>
      </c>
      <c r="AG361" s="1">
        <f>(Table2[[#This Row],[Close Price]]/Table2[[#This Row],[Current Month Low]])-1</f>
        <v>3.9709399395333467E-3</v>
      </c>
      <c r="AH361" s="1">
        <f>(Table2[[#This Row],[Current Month High]]/Table2[[#This Row],[Close Price]])-1</f>
        <v>0.11978066429951895</v>
      </c>
      <c r="AI361">
        <v>28.702413591622101</v>
      </c>
      <c r="AJ361">
        <v>100.62218214607699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-0.12</v>
      </c>
      <c r="AM361" t="s">
        <v>3113</v>
      </c>
      <c r="AN361">
        <v>-5.19</v>
      </c>
      <c r="AO361" t="s">
        <v>3113</v>
      </c>
      <c r="AP361">
        <v>5.9078338212443002E-2</v>
      </c>
      <c r="AQ361">
        <f>(Table2[[#This Row],[Sharpe Ratio]]-AVERAGE(Table2[Sharpe Ratio]))/_xlfn.STDEV.P(Table2[Sharpe Ratio])</f>
        <v>-1.2945919632703508E-2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140</v>
      </c>
      <c r="AT361">
        <f>_xlfn.RANK.AVG(Table2[[#This Row],[6M Return vs Nifty Z-Score]],Table2[6M Return vs Nifty Z-Score])</f>
        <v>610</v>
      </c>
      <c r="AU361">
        <f>_xlfn.RANK.AVG(Table2[[#This Row],[Sharpe Ratio Z-Score]],Table2[Sharpe Ratio Z-Score])</f>
        <v>348</v>
      </c>
      <c r="AV361">
        <f>(Table2[[#This Row],[Rank 1Y]]+Table2[[#This Row],[Rank 6M]]+Table2[[#This Row],[Rank Sharpe]])/3</f>
        <v>366</v>
      </c>
    </row>
    <row r="362" spans="1:48" x14ac:dyDescent="0.3">
      <c r="A362" t="s">
        <v>1174</v>
      </c>
      <c r="B362" t="s">
        <v>1175</v>
      </c>
      <c r="C362" t="s">
        <v>3077</v>
      </c>
      <c r="D362" t="s">
        <v>1176</v>
      </c>
      <c r="E362">
        <v>10052.29773153</v>
      </c>
      <c r="F362">
        <v>676.35</v>
      </c>
      <c r="G362">
        <v>38.171597143547999</v>
      </c>
      <c r="H362">
        <f>(Table2[[#This Row],[1Y Return vs Nifty]]-AVERAGE(Table2[1Y Return vs Nifty]))/_xlfn.STDEV.P(Table2[1Y Return vs Nifty])</f>
        <v>5.7092499939034105E-2</v>
      </c>
      <c r="I362">
        <v>6.7416455994990301</v>
      </c>
      <c r="J362">
        <f>(Table2[[#This Row],[1M Return vs Nifty]]-AVERAGE(Table2[1M Return vs Nifty]))/_xlfn.STDEV.P(Table2[1M Return vs Nifty])</f>
        <v>0.6915174624522531</v>
      </c>
      <c r="K362">
        <v>24.9170209081698</v>
      </c>
      <c r="L362">
        <f>(Table2[[#This Row],[6M Return vs Nifty]]-AVERAGE(Table2[6M Return vs Nifty]))/_xlfn.STDEV.P(Table2[6M Return vs Nifty])</f>
        <v>0.72587980419193199</v>
      </c>
      <c r="M362">
        <v>-3.7629335950995402</v>
      </c>
      <c r="N362">
        <f>(Table2[[#This Row],[1W Return vs Nifty]]-AVERAGE(Table2[1W Return vs Nifty]))/_xlfn.STDEV.P(Table2[1W Return vs Nifty])</f>
        <v>-0.72001463082616579</v>
      </c>
      <c r="O362">
        <v>667.77</v>
      </c>
      <c r="P362">
        <v>641.15080659291903</v>
      </c>
      <c r="Q362">
        <v>565.43624143155398</v>
      </c>
      <c r="R362">
        <v>51.182056701355997</v>
      </c>
      <c r="S362" s="1">
        <f>(Table2[[#This Row],[Close Price]]-Table2[[#This Row],[20D EMA]])/Table2[[#This Row],[20D EMA]]</f>
        <v>1.2848735343007385E-2</v>
      </c>
      <c r="T362" s="1">
        <f>(Table2[[#This Row],[Close Price]]-Table2[[#This Row],[50D EMA]])/Table2[[#This Row],[50D EMA]]</f>
        <v>5.4900022030900684E-2</v>
      </c>
      <c r="U362" s="1">
        <f>(Table2[[#This Row],[Close Price]]-Table2[[#This Row],[200D EMA]])/Table2[[#This Row],[200D EMA]]</f>
        <v>0.1961560834651101</v>
      </c>
      <c r="V362">
        <v>1.79078857029915</v>
      </c>
      <c r="W362">
        <v>678.4</v>
      </c>
      <c r="X362">
        <v>690</v>
      </c>
      <c r="Y362">
        <v>650.79999999999995</v>
      </c>
      <c r="Z362">
        <v>689.65</v>
      </c>
      <c r="AA362">
        <v>650.79999999999995</v>
      </c>
      <c r="AB362">
        <v>729.4</v>
      </c>
      <c r="AC362" s="1">
        <f>(Table2[[#This Row],[Close Price]]/Table2[[#This Row],[Day Low]])-1</f>
        <v>-3.0218160377357695E-3</v>
      </c>
      <c r="AD362" s="1">
        <f>(Table2[[#This Row],[Day High]]/Table2[[#This Row],[Close Price]])-1</f>
        <v>2.0181858505211814E-2</v>
      </c>
      <c r="AE362" s="1">
        <f>(Table2[[#This Row],[Close Price]]/Table2[[#This Row],[Current Week Low]])-1</f>
        <v>3.9259373079287174E-2</v>
      </c>
      <c r="AF362" s="1">
        <f>(Table2[[#This Row],[Current Week High]]/Table2[[#This Row],[Close Price]])-1</f>
        <v>1.9664374953796138E-2</v>
      </c>
      <c r="AG362" s="1">
        <f>(Table2[[#This Row],[Close Price]]/Table2[[#This Row],[Current Month Low]])-1</f>
        <v>3.9259373079287174E-2</v>
      </c>
      <c r="AH362" s="1">
        <f>(Table2[[#This Row],[Current Month High]]/Table2[[#This Row],[Close Price]])-1</f>
        <v>7.8435721150291959E-2</v>
      </c>
      <c r="AI362">
        <v>11.273748798698801</v>
      </c>
      <c r="AJ362">
        <v>70.065375911491003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-0.04</v>
      </c>
      <c r="AM362" t="s">
        <v>3113</v>
      </c>
      <c r="AN362">
        <v>4.74</v>
      </c>
      <c r="AO362" t="s">
        <v>3114</v>
      </c>
      <c r="AP362">
        <v>-6.7078713926522995E-2</v>
      </c>
      <c r="AQ362">
        <f>(Table2[[#This Row],[Sharpe Ratio]]-AVERAGE(Table2[Sharpe Ratio]))/_xlfn.STDEV.P(Table2[Sharpe Ratio])</f>
        <v>-1.4839303393781651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-0.72945520362111171</v>
      </c>
      <c r="AS362">
        <f>_xlfn.RANK.AVG(Table2[[#This Row],[1Y Return vs Nifty Z-Score]],Table2[1Y Return vs Nifty Z-Score])</f>
        <v>281</v>
      </c>
      <c r="AT362">
        <f>_xlfn.RANK.AVG(Table2[[#This Row],[6M Return vs Nifty Z-Score]],Table2[6M Return vs Nifty Z-Score])</f>
        <v>135</v>
      </c>
      <c r="AU362">
        <f>_xlfn.RANK.AVG(Table2[[#This Row],[Sharpe Ratio Z-Score]],Table2[Sharpe Ratio Z-Score])</f>
        <v>684</v>
      </c>
      <c r="AV362">
        <f>(Table2[[#This Row],[Rank 1Y]]+Table2[[#This Row],[Rank 6M]]+Table2[[#This Row],[Rank Sharpe]])/3</f>
        <v>366.66666666666669</v>
      </c>
    </row>
    <row r="363" spans="1:48" x14ac:dyDescent="0.3">
      <c r="A363" t="s">
        <v>249</v>
      </c>
      <c r="B363" t="s">
        <v>250</v>
      </c>
      <c r="C363" t="s">
        <v>3069</v>
      </c>
      <c r="D363" t="s">
        <v>251</v>
      </c>
      <c r="E363">
        <v>104630.92402385001</v>
      </c>
      <c r="F363">
        <v>9401.35</v>
      </c>
      <c r="G363">
        <v>2.7900449283414601</v>
      </c>
      <c r="H363">
        <f>(Table2[[#This Row],[1Y Return vs Nifty]]-AVERAGE(Table2[1Y Return vs Nifty]))/_xlfn.STDEV.P(Table2[1Y Return vs Nifty])</f>
        <v>-0.48143522720660142</v>
      </c>
      <c r="I363">
        <v>-3.37120970430633</v>
      </c>
      <c r="J363">
        <f>(Table2[[#This Row],[1M Return vs Nifty]]-AVERAGE(Table2[1M Return vs Nifty]))/_xlfn.STDEV.P(Table2[1M Return vs Nifty])</f>
        <v>-0.29093310462295702</v>
      </c>
      <c r="K363">
        <v>-2.6616126107725901</v>
      </c>
      <c r="L363">
        <f>(Table2[[#This Row],[6M Return vs Nifty]]-AVERAGE(Table2[6M Return vs Nifty]))/_xlfn.STDEV.P(Table2[6M Return vs Nifty])</f>
        <v>-0.24497682419513681</v>
      </c>
      <c r="M363">
        <v>-0.29193766363225798</v>
      </c>
      <c r="N363">
        <f>(Table2[[#This Row],[1W Return vs Nifty]]-AVERAGE(Table2[1W Return vs Nifty]))/_xlfn.STDEV.P(Table2[1W Return vs Nifty])</f>
        <v>-1.2021912343079375E-2</v>
      </c>
      <c r="O363">
        <v>9423.68</v>
      </c>
      <c r="P363">
        <v>9130.6485165683007</v>
      </c>
      <c r="Q363">
        <v>8328.4013498973909</v>
      </c>
      <c r="R363">
        <v>47.8600253515785</v>
      </c>
      <c r="S363" s="1">
        <f>(Table2[[#This Row],[Close Price]]-Table2[[#This Row],[20D EMA]])/Table2[[#This Row],[20D EMA]]</f>
        <v>-2.3695626337057207E-3</v>
      </c>
      <c r="T363" s="1">
        <f>(Table2[[#This Row],[Close Price]]-Table2[[#This Row],[50D EMA]])/Table2[[#This Row],[50D EMA]]</f>
        <v>2.964756369062832E-2</v>
      </c>
      <c r="U363" s="1">
        <f>(Table2[[#This Row],[Close Price]]-Table2[[#This Row],[200D EMA]])/Table2[[#This Row],[200D EMA]]</f>
        <v>0.12883008455348138</v>
      </c>
      <c r="V363">
        <v>0.493131359452464</v>
      </c>
      <c r="W363">
        <v>9365</v>
      </c>
      <c r="X363">
        <v>9475.7999999999993</v>
      </c>
      <c r="Y363">
        <v>9078.85</v>
      </c>
      <c r="Z363">
        <v>9520</v>
      </c>
      <c r="AA363">
        <v>9078.85</v>
      </c>
      <c r="AB363">
        <v>9850</v>
      </c>
      <c r="AC363" s="1">
        <f>(Table2[[#This Row],[Close Price]]/Table2[[#This Row],[Day Low]])-1</f>
        <v>3.8814735718100124E-3</v>
      </c>
      <c r="AD363" s="1">
        <f>(Table2[[#This Row],[Day High]]/Table2[[#This Row],[Close Price]])-1</f>
        <v>7.9190754519296025E-3</v>
      </c>
      <c r="AE363" s="1">
        <f>(Table2[[#This Row],[Close Price]]/Table2[[#This Row],[Current Week Low]])-1</f>
        <v>3.5522120092302378E-2</v>
      </c>
      <c r="AF363" s="1">
        <f>(Table2[[#This Row],[Current Week High]]/Table2[[#This Row],[Close Price]])-1</f>
        <v>1.2620527902907464E-2</v>
      </c>
      <c r="AG363" s="1">
        <f>(Table2[[#This Row],[Close Price]]/Table2[[#This Row],[Current Month Low]])-1</f>
        <v>3.5522120092302378E-2</v>
      </c>
      <c r="AH363" s="1">
        <f>(Table2[[#This Row],[Current Month High]]/Table2[[#This Row],[Close Price]])-1</f>
        <v>4.7721869731474742E-2</v>
      </c>
      <c r="AI363">
        <v>7.1654602796406897</v>
      </c>
      <c r="AJ363">
        <v>41.845079135170998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0.08</v>
      </c>
      <c r="AM363" t="s">
        <v>3114</v>
      </c>
      <c r="AN363">
        <v>-3.46</v>
      </c>
      <c r="AO363" t="s">
        <v>3113</v>
      </c>
      <c r="AP363">
        <v>9.2497219821119997E-2</v>
      </c>
      <c r="AQ363">
        <f>(Table2[[#This Row],[Sharpe Ratio]]-AVERAGE(Table2[Sharpe Ratio]))/_xlfn.STDEV.P(Table2[Sharpe Ratio])</f>
        <v>0.37671643644020303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-0.65265063192757156</v>
      </c>
      <c r="AS363">
        <f>_xlfn.RANK.AVG(Table2[[#This Row],[1Y Return vs Nifty Z-Score]],Table2[1Y Return vs Nifty Z-Score])</f>
        <v>468</v>
      </c>
      <c r="AT363">
        <f>_xlfn.RANK.AVG(Table2[[#This Row],[6M Return vs Nifty Z-Score]],Table2[6M Return vs Nifty Z-Score])</f>
        <v>393</v>
      </c>
      <c r="AU363">
        <f>_xlfn.RANK.AVG(Table2[[#This Row],[Sharpe Ratio Z-Score]],Table2[Sharpe Ratio Z-Score])</f>
        <v>241</v>
      </c>
      <c r="AV363">
        <f>(Table2[[#This Row],[Rank 1Y]]+Table2[[#This Row],[Rank 6M]]+Table2[[#This Row],[Rank Sharpe]])/3</f>
        <v>367.33333333333331</v>
      </c>
    </row>
    <row r="364" spans="1:48" x14ac:dyDescent="0.3">
      <c r="A364" t="s">
        <v>1664</v>
      </c>
      <c r="B364" t="s">
        <v>1665</v>
      </c>
      <c r="C364" t="s">
        <v>3072</v>
      </c>
      <c r="D364" t="s">
        <v>46</v>
      </c>
      <c r="E364">
        <v>4895.7437132499999</v>
      </c>
      <c r="F364">
        <v>707.5</v>
      </c>
      <c r="G364">
        <v>16.842082663266901</v>
      </c>
      <c r="H364">
        <f>(Table2[[#This Row],[1Y Return vs Nifty]]-AVERAGE(Table2[1Y Return vs Nifty]))/_xlfn.STDEV.P(Table2[1Y Return vs Nifty])</f>
        <v>-0.26755507019354291</v>
      </c>
      <c r="I364">
        <v>14.9823041877638</v>
      </c>
      <c r="J364">
        <f>(Table2[[#This Row],[1M Return vs Nifty]]-AVERAGE(Table2[1M Return vs Nifty]))/_xlfn.STDEV.P(Table2[1M Return vs Nifty])</f>
        <v>1.4920865856026129</v>
      </c>
      <c r="K364">
        <v>-15.824319821881801</v>
      </c>
      <c r="L364">
        <f>(Table2[[#This Row],[6M Return vs Nifty]]-AVERAGE(Table2[6M Return vs Nifty]))/_xlfn.STDEV.P(Table2[6M Return vs Nifty])</f>
        <v>-0.70834646630036713</v>
      </c>
      <c r="M364">
        <v>-3.75382500091861</v>
      </c>
      <c r="N364">
        <f>(Table2[[#This Row],[1W Return vs Nifty]]-AVERAGE(Table2[1W Return vs Nifty]))/_xlfn.STDEV.P(Table2[1W Return vs Nifty])</f>
        <v>-0.71815671497635092</v>
      </c>
      <c r="O364">
        <v>696.96</v>
      </c>
      <c r="P364">
        <v>642.44443954681196</v>
      </c>
      <c r="Q364">
        <v>595.44709730279305</v>
      </c>
      <c r="R364">
        <v>49.039535745894597</v>
      </c>
      <c r="S364" s="1">
        <f>(Table2[[#This Row],[Close Price]]-Table2[[#This Row],[20D EMA]])/Table2[[#This Row],[20D EMA]]</f>
        <v>1.5122819100091774E-2</v>
      </c>
      <c r="T364" s="1">
        <f>(Table2[[#This Row],[Close Price]]-Table2[[#This Row],[50D EMA]])/Table2[[#This Row],[50D EMA]]</f>
        <v>0.10126254730927239</v>
      </c>
      <c r="U364" s="1">
        <f>(Table2[[#This Row],[Close Price]]-Table2[[#This Row],[200D EMA]])/Table2[[#This Row],[200D EMA]]</f>
        <v>0.18818280113342545</v>
      </c>
      <c r="V364">
        <v>0.97371476352671804</v>
      </c>
      <c r="W364">
        <v>711</v>
      </c>
      <c r="X364">
        <v>726.85</v>
      </c>
      <c r="Y364">
        <v>687.35</v>
      </c>
      <c r="Z364">
        <v>741.95</v>
      </c>
      <c r="AA364">
        <v>687.35</v>
      </c>
      <c r="AB364">
        <v>771.7</v>
      </c>
      <c r="AC364" s="1">
        <f>(Table2[[#This Row],[Close Price]]/Table2[[#This Row],[Day Low]])-1</f>
        <v>-4.9226441631504692E-3</v>
      </c>
      <c r="AD364" s="1">
        <f>(Table2[[#This Row],[Day High]]/Table2[[#This Row],[Close Price]])-1</f>
        <v>2.7349823321554778E-2</v>
      </c>
      <c r="AE364" s="1">
        <f>(Table2[[#This Row],[Close Price]]/Table2[[#This Row],[Current Week Low]])-1</f>
        <v>2.9315487015348696E-2</v>
      </c>
      <c r="AF364" s="1">
        <f>(Table2[[#This Row],[Current Week High]]/Table2[[#This Row],[Close Price]])-1</f>
        <v>4.8692579505300371E-2</v>
      </c>
      <c r="AG364" s="1">
        <f>(Table2[[#This Row],[Close Price]]/Table2[[#This Row],[Current Month Low]])-1</f>
        <v>2.9315487015348696E-2</v>
      </c>
      <c r="AH364" s="1">
        <f>(Table2[[#This Row],[Current Month High]]/Table2[[#This Row],[Close Price]])-1</f>
        <v>9.074204946996467E-2</v>
      </c>
      <c r="AI364">
        <v>42.6219081272084</v>
      </c>
      <c r="AJ364">
        <v>65.787932044522506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0.43</v>
      </c>
      <c r="AM364" t="s">
        <v>3114</v>
      </c>
      <c r="AN364">
        <v>1.1499999999999999</v>
      </c>
      <c r="AO364" t="s">
        <v>3114</v>
      </c>
      <c r="AP364">
        <v>0.12220976802022999</v>
      </c>
      <c r="AQ364">
        <f>(Table2[[#This Row],[Sharpe Ratio]]-AVERAGE(Table2[Sharpe Ratio]))/_xlfn.STDEV.P(Table2[Sharpe Ratio])</f>
        <v>0.7231631449736472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0.52119147910599917</v>
      </c>
      <c r="AS364">
        <f>_xlfn.RANK.AVG(Table2[[#This Row],[1Y Return vs Nifty Z-Score]],Table2[1Y Return vs Nifty Z-Score])</f>
        <v>369</v>
      </c>
      <c r="AT364">
        <f>_xlfn.RANK.AVG(Table2[[#This Row],[6M Return vs Nifty Z-Score]],Table2[6M Return vs Nifty Z-Score])</f>
        <v>561</v>
      </c>
      <c r="AU364">
        <f>_xlfn.RANK.AVG(Table2[[#This Row],[Sharpe Ratio Z-Score]],Table2[Sharpe Ratio Z-Score])</f>
        <v>176</v>
      </c>
      <c r="AV364">
        <f>(Table2[[#This Row],[Rank 1Y]]+Table2[[#This Row],[Rank 6M]]+Table2[[#This Row],[Rank Sharpe]])/3</f>
        <v>368.66666666666669</v>
      </c>
    </row>
    <row r="365" spans="1:48" x14ac:dyDescent="0.3">
      <c r="A365" t="s">
        <v>622</v>
      </c>
      <c r="B365" t="s">
        <v>623</v>
      </c>
      <c r="C365" t="s">
        <v>3084</v>
      </c>
      <c r="D365" t="s">
        <v>164</v>
      </c>
      <c r="E365">
        <v>29304.025290259899</v>
      </c>
      <c r="F365">
        <v>870.2</v>
      </c>
      <c r="G365">
        <v>55.805888343629803</v>
      </c>
      <c r="H365">
        <f>(Table2[[#This Row],[1Y Return vs Nifty]]-AVERAGE(Table2[1Y Return vs Nifty]))/_xlfn.STDEV.P(Table2[1Y Return vs Nifty])</f>
        <v>0.32549663048825395</v>
      </c>
      <c r="I365">
        <v>-3.4059742005145099</v>
      </c>
      <c r="J365">
        <f>(Table2[[#This Row],[1M Return vs Nifty]]-AVERAGE(Table2[1M Return vs Nifty]))/_xlfn.STDEV.P(Table2[1M Return vs Nifty])</f>
        <v>-0.29431042962047366</v>
      </c>
      <c r="K365">
        <v>-8.6759437030833606</v>
      </c>
      <c r="L365">
        <f>(Table2[[#This Row],[6M Return vs Nifty]]-AVERAGE(Table2[6M Return vs Nifty]))/_xlfn.STDEV.P(Table2[6M Return vs Nifty])</f>
        <v>-0.45670062850450538</v>
      </c>
      <c r="M365">
        <v>-0.97913345067287405</v>
      </c>
      <c r="N365">
        <f>(Table2[[#This Row],[1W Return vs Nifty]]-AVERAGE(Table2[1W Return vs Nifty]))/_xlfn.STDEV.P(Table2[1W Return vs Nifty])</f>
        <v>-0.15219194509541997</v>
      </c>
      <c r="O365">
        <v>890.25</v>
      </c>
      <c r="P365">
        <v>872.49895555167302</v>
      </c>
      <c r="Q365">
        <v>785.03774537285801</v>
      </c>
      <c r="R365">
        <v>37.576018992035102</v>
      </c>
      <c r="S365" s="1">
        <f>(Table2[[#This Row],[Close Price]]-Table2[[#This Row],[20D EMA]])/Table2[[#This Row],[20D EMA]]</f>
        <v>-2.2521763549564679E-2</v>
      </c>
      <c r="T365" s="1">
        <f>(Table2[[#This Row],[Close Price]]-Table2[[#This Row],[50D EMA]])/Table2[[#This Row],[50D EMA]]</f>
        <v>-2.6349092306011609E-3</v>
      </c>
      <c r="U365" s="1">
        <f>(Table2[[#This Row],[Close Price]]-Table2[[#This Row],[200D EMA]])/Table2[[#This Row],[200D EMA]]</f>
        <v>0.10848173241236159</v>
      </c>
      <c r="V365">
        <v>0.79807829651423401</v>
      </c>
      <c r="W365">
        <v>875.3</v>
      </c>
      <c r="X365">
        <v>882.6</v>
      </c>
      <c r="Y365">
        <v>862.05</v>
      </c>
      <c r="Z365">
        <v>910</v>
      </c>
      <c r="AA365">
        <v>862.05</v>
      </c>
      <c r="AB365">
        <v>966.75</v>
      </c>
      <c r="AC365" s="1">
        <f>(Table2[[#This Row],[Close Price]]/Table2[[#This Row],[Day Low]])-1</f>
        <v>-5.826573746144037E-3</v>
      </c>
      <c r="AD365" s="1">
        <f>(Table2[[#This Row],[Day High]]/Table2[[#This Row],[Close Price]])-1</f>
        <v>1.4249597793610569E-2</v>
      </c>
      <c r="AE365" s="1">
        <f>(Table2[[#This Row],[Close Price]]/Table2[[#This Row],[Current Week Low]])-1</f>
        <v>9.4542079925759026E-3</v>
      </c>
      <c r="AF365" s="1">
        <f>(Table2[[#This Row],[Current Week High]]/Table2[[#This Row],[Close Price]])-1</f>
        <v>4.5736612273040711E-2</v>
      </c>
      <c r="AG365" s="1">
        <f>(Table2[[#This Row],[Close Price]]/Table2[[#This Row],[Current Month Low]])-1</f>
        <v>9.4542079925759026E-3</v>
      </c>
      <c r="AH365" s="1">
        <f>(Table2[[#This Row],[Current Month High]]/Table2[[#This Row],[Close Price]])-1</f>
        <v>0.11095150540105725</v>
      </c>
      <c r="AI365">
        <v>13.7669501264077</v>
      </c>
      <c r="AJ365">
        <v>85.109551159327793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0.05</v>
      </c>
      <c r="AM365" t="s">
        <v>3114</v>
      </c>
      <c r="AN365">
        <v>-2.54</v>
      </c>
      <c r="AO365" t="s">
        <v>3113</v>
      </c>
      <c r="AP365">
        <v>3.0125615401436E-2</v>
      </c>
      <c r="AQ365">
        <f>(Table2[[#This Row],[Sharpe Ratio]]-AVERAGE(Table2[Sharpe Ratio]))/_xlfn.STDEV.P(Table2[Sharpe Ratio])</f>
        <v>-0.35053310514562419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-0.92823947787776928</v>
      </c>
      <c r="AS365">
        <f>_xlfn.RANK.AVG(Table2[[#This Row],[1Y Return vs Nifty Z-Score]],Table2[1Y Return vs Nifty Z-Score])</f>
        <v>205</v>
      </c>
      <c r="AT365">
        <f>_xlfn.RANK.AVG(Table2[[#This Row],[6M Return vs Nifty Z-Score]],Table2[6M Return vs Nifty Z-Score])</f>
        <v>470</v>
      </c>
      <c r="AU365">
        <f>_xlfn.RANK.AVG(Table2[[#This Row],[Sharpe Ratio Z-Score]],Table2[Sharpe Ratio Z-Score])</f>
        <v>432</v>
      </c>
      <c r="AV365">
        <f>(Table2[[#This Row],[Rank 1Y]]+Table2[[#This Row],[Rank 6M]]+Table2[[#This Row],[Rank Sharpe]])/3</f>
        <v>369</v>
      </c>
    </row>
    <row r="366" spans="1:48" x14ac:dyDescent="0.3">
      <c r="A366" t="s">
        <v>635</v>
      </c>
      <c r="B366" t="s">
        <v>636</v>
      </c>
      <c r="C366" t="s">
        <v>3081</v>
      </c>
      <c r="D366" t="s">
        <v>349</v>
      </c>
      <c r="E366">
        <v>27897.515296754998</v>
      </c>
      <c r="F366">
        <v>433.55</v>
      </c>
      <c r="G366">
        <v>19.362488648186801</v>
      </c>
      <c r="H366">
        <f>(Table2[[#This Row],[1Y Return vs Nifty]]-AVERAGE(Table2[1Y Return vs Nifty]))/_xlfn.STDEV.P(Table2[1Y Return vs Nifty])</f>
        <v>-0.22919303061180243</v>
      </c>
      <c r="I366">
        <v>6.8537028543930996</v>
      </c>
      <c r="J366">
        <f>(Table2[[#This Row],[1M Return vs Nifty]]-AVERAGE(Table2[1M Return vs Nifty]))/_xlfn.STDEV.P(Table2[1M Return vs Nifty])</f>
        <v>0.70240367710758822</v>
      </c>
      <c r="K366">
        <v>39.911128391151898</v>
      </c>
      <c r="L366">
        <f>(Table2[[#This Row],[6M Return vs Nifty]]-AVERAGE(Table2[6M Return vs Nifty]))/_xlfn.STDEV.P(Table2[6M Return vs Nifty])</f>
        <v>1.253720628016751</v>
      </c>
      <c r="M366">
        <v>-1.6387126624261901</v>
      </c>
      <c r="N366">
        <f>(Table2[[#This Row],[1W Return vs Nifty]]-AVERAGE(Table2[1W Return vs Nifty]))/_xlfn.STDEV.P(Table2[1W Return vs Nifty])</f>
        <v>-0.28672891615627566</v>
      </c>
      <c r="O366">
        <v>432.77</v>
      </c>
      <c r="P366">
        <v>415.07020992169703</v>
      </c>
      <c r="Q366">
        <v>353.19362906438499</v>
      </c>
      <c r="R366">
        <v>49.291999004228302</v>
      </c>
      <c r="S366" s="1">
        <f>(Table2[[#This Row],[Close Price]]-Table2[[#This Row],[20D EMA]])/Table2[[#This Row],[20D EMA]]</f>
        <v>1.8023430459598161E-3</v>
      </c>
      <c r="T366" s="1">
        <f>(Table2[[#This Row],[Close Price]]-Table2[[#This Row],[50D EMA]])/Table2[[#This Row],[50D EMA]]</f>
        <v>4.452208237683257E-2</v>
      </c>
      <c r="U366" s="1">
        <f>(Table2[[#This Row],[Close Price]]-Table2[[#This Row],[200D EMA]])/Table2[[#This Row],[200D EMA]]</f>
        <v>0.22751364782111219</v>
      </c>
      <c r="V366">
        <v>1.2995903905294399</v>
      </c>
      <c r="W366">
        <v>434.35</v>
      </c>
      <c r="X366">
        <v>438.4</v>
      </c>
      <c r="Y366">
        <v>415.05</v>
      </c>
      <c r="Z366">
        <v>440.25</v>
      </c>
      <c r="AA366">
        <v>415.05</v>
      </c>
      <c r="AB366">
        <v>470.7</v>
      </c>
      <c r="AC366" s="1">
        <f>(Table2[[#This Row],[Close Price]]/Table2[[#This Row],[Day Low]])-1</f>
        <v>-1.8418326234603821E-3</v>
      </c>
      <c r="AD366" s="1">
        <f>(Table2[[#This Row],[Day High]]/Table2[[#This Row],[Close Price]])-1</f>
        <v>1.1186714335140069E-2</v>
      </c>
      <c r="AE366" s="1">
        <f>(Table2[[#This Row],[Close Price]]/Table2[[#This Row],[Current Week Low]])-1</f>
        <v>4.4572943018913458E-2</v>
      </c>
      <c r="AF366" s="1">
        <f>(Table2[[#This Row],[Current Week High]]/Table2[[#This Row],[Close Price]])-1</f>
        <v>1.5453811555760533E-2</v>
      </c>
      <c r="AG366" s="1">
        <f>(Table2[[#This Row],[Close Price]]/Table2[[#This Row],[Current Month Low]])-1</f>
        <v>4.4572943018913458E-2</v>
      </c>
      <c r="AH366" s="1">
        <f>(Table2[[#This Row],[Current Month High]]/Table2[[#This Row],[Close Price]])-1</f>
        <v>8.5687925268135068E-2</v>
      </c>
      <c r="AI366">
        <v>8.5687925268134997</v>
      </c>
      <c r="AJ366">
        <v>65.952153110047803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0.02</v>
      </c>
      <c r="AM366" t="s">
        <v>3114</v>
      </c>
      <c r="AN366">
        <v>0.76</v>
      </c>
      <c r="AO366" t="s">
        <v>3114</v>
      </c>
      <c r="AP366">
        <v>-5.6574784304879999E-2</v>
      </c>
      <c r="AQ366">
        <f>(Table2[[#This Row],[Sharpe Ratio]]-AVERAGE(Table2[Sharpe Ratio]))/_xlfn.STDEV.P(Table2[Sharpe Ratio])</f>
        <v>-1.3614550868451571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7.8747271511104E-2</v>
      </c>
      <c r="AS366">
        <f>_xlfn.RANK.AVG(Table2[[#This Row],[1Y Return vs Nifty Z-Score]],Table2[1Y Return vs Nifty Z-Score])</f>
        <v>358</v>
      </c>
      <c r="AT366">
        <f>_xlfn.RANK.AVG(Table2[[#This Row],[6M Return vs Nifty Z-Score]],Table2[6M Return vs Nifty Z-Score])</f>
        <v>77</v>
      </c>
      <c r="AU366">
        <f>_xlfn.RANK.AVG(Table2[[#This Row],[Sharpe Ratio Z-Score]],Table2[Sharpe Ratio Z-Score])</f>
        <v>672</v>
      </c>
      <c r="AV366">
        <f>(Table2[[#This Row],[Rank 1Y]]+Table2[[#This Row],[Rank 6M]]+Table2[[#This Row],[Rank Sharpe]])/3</f>
        <v>369</v>
      </c>
    </row>
    <row r="367" spans="1:48" x14ac:dyDescent="0.3">
      <c r="A367" t="s">
        <v>302</v>
      </c>
      <c r="B367" t="s">
        <v>303</v>
      </c>
      <c r="C367" t="s">
        <v>3069</v>
      </c>
      <c r="D367" t="s">
        <v>251</v>
      </c>
      <c r="E367">
        <v>87767.301703874997</v>
      </c>
      <c r="F367">
        <v>4108.75</v>
      </c>
      <c r="G367">
        <v>41.516198581462596</v>
      </c>
      <c r="H367">
        <f>(Table2[[#This Row],[1Y Return vs Nifty]]-AVERAGE(Table2[1Y Return vs Nifty]))/_xlfn.STDEV.P(Table2[1Y Return vs Nifty])</f>
        <v>0.10799927190914729</v>
      </c>
      <c r="I367">
        <v>-3.34488214853832</v>
      </c>
      <c r="J367">
        <f>(Table2[[#This Row],[1M Return vs Nifty]]-AVERAGE(Table2[1M Return vs Nifty]))/_xlfn.STDEV.P(Table2[1M Return vs Nifty])</f>
        <v>-0.28837541727186317</v>
      </c>
      <c r="K367">
        <v>1.7275655329158901</v>
      </c>
      <c r="L367">
        <f>(Table2[[#This Row],[6M Return vs Nifty]]-AVERAGE(Table2[6M Return vs Nifty]))/_xlfn.STDEV.P(Table2[6M Return vs Nifty])</f>
        <v>-9.0463632269047967E-2</v>
      </c>
      <c r="M367">
        <v>1.5039300835187199</v>
      </c>
      <c r="N367">
        <f>(Table2[[#This Row],[1W Return vs Nifty]]-AVERAGE(Table2[1W Return vs Nifty]))/_xlfn.STDEV.P(Table2[1W Return vs Nifty])</f>
        <v>0.35428830911662618</v>
      </c>
      <c r="O367">
        <v>4084.85</v>
      </c>
      <c r="P367">
        <v>4022.7571139300098</v>
      </c>
      <c r="Q367">
        <v>3577.1800328896902</v>
      </c>
      <c r="R367">
        <v>53.061430734111397</v>
      </c>
      <c r="S367" s="1">
        <f>(Table2[[#This Row],[Close Price]]-Table2[[#This Row],[20D EMA]])/Table2[[#This Row],[20D EMA]]</f>
        <v>5.8508880375044599E-3</v>
      </c>
      <c r="T367" s="1">
        <f>(Table2[[#This Row],[Close Price]]-Table2[[#This Row],[50D EMA]])/Table2[[#This Row],[50D EMA]]</f>
        <v>2.1376604063967436E-2</v>
      </c>
      <c r="U367" s="1">
        <f>(Table2[[#This Row],[Close Price]]-Table2[[#This Row],[200D EMA]])/Table2[[#This Row],[200D EMA]]</f>
        <v>0.14860028352581992</v>
      </c>
      <c r="V367">
        <v>1.04860408682904</v>
      </c>
      <c r="W367">
        <v>4112.3</v>
      </c>
      <c r="X367">
        <v>4168.7</v>
      </c>
      <c r="Y367">
        <v>3955.55</v>
      </c>
      <c r="Z367">
        <v>4179.8500000000004</v>
      </c>
      <c r="AA367">
        <v>3955.55</v>
      </c>
      <c r="AB367">
        <v>4211.95</v>
      </c>
      <c r="AC367" s="1">
        <f>(Table2[[#This Row],[Close Price]]/Table2[[#This Row],[Day Low]])-1</f>
        <v>-8.6326386693580393E-4</v>
      </c>
      <c r="AD367" s="1">
        <f>(Table2[[#This Row],[Day High]]/Table2[[#This Row],[Close Price]])-1</f>
        <v>1.4590812290842692E-2</v>
      </c>
      <c r="AE367" s="1">
        <f>(Table2[[#This Row],[Close Price]]/Table2[[#This Row],[Current Week Low]])-1</f>
        <v>3.8730391475268799E-2</v>
      </c>
      <c r="AF367" s="1">
        <f>(Table2[[#This Row],[Current Week High]]/Table2[[#This Row],[Close Price]])-1</f>
        <v>1.730453300882262E-2</v>
      </c>
      <c r="AG367" s="1">
        <f>(Table2[[#This Row],[Close Price]]/Table2[[#This Row],[Current Month Low]])-1</f>
        <v>3.8730391475268799E-2</v>
      </c>
      <c r="AH367" s="1">
        <f>(Table2[[#This Row],[Current Month High]]/Table2[[#This Row],[Close Price]])-1</f>
        <v>2.5117128080316409E-2</v>
      </c>
      <c r="AI367">
        <v>4.5670824459993904</v>
      </c>
      <c r="AJ367">
        <v>70.060636162330994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0.02</v>
      </c>
      <c r="AM367" t="s">
        <v>3114</v>
      </c>
      <c r="AN367">
        <v>3.84</v>
      </c>
      <c r="AO367" t="s">
        <v>3114</v>
      </c>
      <c r="AP367">
        <v>1.2361628817106E-2</v>
      </c>
      <c r="AQ367">
        <f>(Table2[[#This Row],[Sharpe Ratio]]-AVERAGE(Table2[Sharpe Ratio]))/_xlfn.STDEV.P(Table2[Sharpe Ratio])</f>
        <v>-0.55766023006713228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-0.47421169858227002</v>
      </c>
      <c r="AS367">
        <f>_xlfn.RANK.AVG(Table2[[#This Row],[1Y Return vs Nifty Z-Score]],Table2[1Y Return vs Nifty Z-Score])</f>
        <v>272</v>
      </c>
      <c r="AT367">
        <f>_xlfn.RANK.AVG(Table2[[#This Row],[6M Return vs Nifty Z-Score]],Table2[6M Return vs Nifty Z-Score])</f>
        <v>348</v>
      </c>
      <c r="AU367">
        <f>_xlfn.RANK.AVG(Table2[[#This Row],[Sharpe Ratio Z-Score]],Table2[Sharpe Ratio Z-Score])</f>
        <v>492</v>
      </c>
      <c r="AV367">
        <f>(Table2[[#This Row],[Rank 1Y]]+Table2[[#This Row],[Rank 6M]]+Table2[[#This Row],[Rank Sharpe]])/3</f>
        <v>370.66666666666669</v>
      </c>
    </row>
    <row r="368" spans="1:48" x14ac:dyDescent="0.3">
      <c r="A368" t="s">
        <v>1236</v>
      </c>
      <c r="B368" t="s">
        <v>1237</v>
      </c>
      <c r="C368" t="s">
        <v>3071</v>
      </c>
      <c r="D368" t="s">
        <v>372</v>
      </c>
      <c r="E368">
        <v>9103.9329966000005</v>
      </c>
      <c r="F368">
        <v>668.2</v>
      </c>
      <c r="G368">
        <v>41.778835330205403</v>
      </c>
      <c r="H368">
        <f>(Table2[[#This Row],[1Y Return vs Nifty]]-AVERAGE(Table2[1Y Return vs Nifty]))/_xlfn.STDEV.P(Table2[1Y Return vs Nifty])</f>
        <v>0.11199675541425466</v>
      </c>
      <c r="I368">
        <v>12.6233965588497</v>
      </c>
      <c r="J368">
        <f>(Table2[[#This Row],[1M Return vs Nifty]]-AVERAGE(Table2[1M Return vs Nifty]))/_xlfn.STDEV.P(Table2[1M Return vs Nifty])</f>
        <v>1.2629218177815364</v>
      </c>
      <c r="K368">
        <v>11.0996636189717</v>
      </c>
      <c r="L368">
        <f>(Table2[[#This Row],[6M Return vs Nifty]]-AVERAGE(Table2[6M Return vs Nifty]))/_xlfn.STDEV.P(Table2[6M Return vs Nifty])</f>
        <v>0.23946437313743524</v>
      </c>
      <c r="M368">
        <v>3.9392718127708601</v>
      </c>
      <c r="N368">
        <f>(Table2[[#This Row],[1W Return vs Nifty]]-AVERAGE(Table2[1W Return vs Nifty]))/_xlfn.STDEV.P(Table2[1W Return vs Nifty])</f>
        <v>0.8510345587152699</v>
      </c>
      <c r="O368">
        <v>661.03</v>
      </c>
      <c r="P368">
        <v>624.28428304725901</v>
      </c>
      <c r="Q368">
        <v>534.49549594752602</v>
      </c>
      <c r="R368">
        <v>49.7414207705827</v>
      </c>
      <c r="S368" s="1">
        <f>(Table2[[#This Row],[Close Price]]-Table2[[#This Row],[20D EMA]])/Table2[[#This Row],[20D EMA]]</f>
        <v>1.0846708923952125E-2</v>
      </c>
      <c r="T368" s="1">
        <f>(Table2[[#This Row],[Close Price]]-Table2[[#This Row],[50D EMA]])/Table2[[#This Row],[50D EMA]]</f>
        <v>7.0345703304237381E-2</v>
      </c>
      <c r="U368" s="1">
        <f>(Table2[[#This Row],[Close Price]]-Table2[[#This Row],[200D EMA]])/Table2[[#This Row],[200D EMA]]</f>
        <v>0.25015085265676484</v>
      </c>
      <c r="V368">
        <v>1.2637410802842699</v>
      </c>
      <c r="W368">
        <v>674</v>
      </c>
      <c r="X368">
        <v>718</v>
      </c>
      <c r="Y368">
        <v>635.5</v>
      </c>
      <c r="Z368">
        <v>704.55</v>
      </c>
      <c r="AA368">
        <v>635.5</v>
      </c>
      <c r="AB368">
        <v>719</v>
      </c>
      <c r="AC368" s="1">
        <f>(Table2[[#This Row],[Close Price]]/Table2[[#This Row],[Day Low]])-1</f>
        <v>-8.6053412462907541E-3</v>
      </c>
      <c r="AD368" s="1">
        <f>(Table2[[#This Row],[Day High]]/Table2[[#This Row],[Close Price]])-1</f>
        <v>7.4528584256210673E-2</v>
      </c>
      <c r="AE368" s="1">
        <f>(Table2[[#This Row],[Close Price]]/Table2[[#This Row],[Current Week Low]])-1</f>
        <v>5.1455546813532704E-2</v>
      </c>
      <c r="AF368" s="1">
        <f>(Table2[[#This Row],[Current Week High]]/Table2[[#This Row],[Close Price]])-1</f>
        <v>5.4399880275366463E-2</v>
      </c>
      <c r="AG368" s="1">
        <f>(Table2[[#This Row],[Close Price]]/Table2[[#This Row],[Current Month Low]])-1</f>
        <v>5.1455546813532704E-2</v>
      </c>
      <c r="AH368" s="1">
        <f>(Table2[[#This Row],[Current Month High]]/Table2[[#This Row],[Close Price]])-1</f>
        <v>7.6025142173002047E-2</v>
      </c>
      <c r="AI368">
        <v>14.396887159533</v>
      </c>
      <c r="AJ368">
        <v>73.153666753044803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</v>
      </c>
      <c r="AM368" t="s">
        <v>3114</v>
      </c>
      <c r="AN368">
        <v>3.54</v>
      </c>
      <c r="AO368" t="s">
        <v>3114</v>
      </c>
      <c r="AP368">
        <v>-1.2408651825649E-2</v>
      </c>
      <c r="AQ368">
        <f>(Table2[[#This Row],[Sharpe Ratio]]-AVERAGE(Table2[Sharpe Ratio]))/_xlfn.STDEV.P(Table2[Sharpe Ratio])</f>
        <v>-0.84648036560802165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1.6189371394404746</v>
      </c>
      <c r="AS368">
        <f>_xlfn.RANK.AVG(Table2[[#This Row],[1Y Return vs Nifty Z-Score]],Table2[1Y Return vs Nifty Z-Score])</f>
        <v>269</v>
      </c>
      <c r="AT368">
        <f>_xlfn.RANK.AVG(Table2[[#This Row],[6M Return vs Nifty Z-Score]],Table2[6M Return vs Nifty Z-Score])</f>
        <v>250</v>
      </c>
      <c r="AU368">
        <f>_xlfn.RANK.AVG(Table2[[#This Row],[Sharpe Ratio Z-Score]],Table2[Sharpe Ratio Z-Score])</f>
        <v>593</v>
      </c>
      <c r="AV368">
        <f>(Table2[[#This Row],[Rank 1Y]]+Table2[[#This Row],[Rank 6M]]+Table2[[#This Row],[Rank Sharpe]])/3</f>
        <v>370.66666666666669</v>
      </c>
    </row>
    <row r="369" spans="1:48" x14ac:dyDescent="0.3">
      <c r="A369" t="s">
        <v>813</v>
      </c>
      <c r="B369" t="s">
        <v>814</v>
      </c>
      <c r="C369" t="s">
        <v>3077</v>
      </c>
      <c r="D369" t="s">
        <v>389</v>
      </c>
      <c r="E369">
        <v>19062.191697909999</v>
      </c>
      <c r="F369">
        <v>8033.65</v>
      </c>
      <c r="G369">
        <v>3.4785364117402202</v>
      </c>
      <c r="H369">
        <f>(Table2[[#This Row],[1Y Return vs Nifty]]-AVERAGE(Table2[1Y Return vs Nifty]))/_xlfn.STDEV.P(Table2[1Y Return vs Nifty])</f>
        <v>-0.47095598787140602</v>
      </c>
      <c r="I369">
        <v>-0.49566984030139</v>
      </c>
      <c r="J369">
        <f>(Table2[[#This Row],[1M Return vs Nifty]]-AVERAGE(Table2[1M Return vs Nifty]))/_xlfn.STDEV.P(Table2[1M Return vs Nifty])</f>
        <v>-1.1578195928082315E-2</v>
      </c>
      <c r="K369">
        <v>19.718142951313801</v>
      </c>
      <c r="L369">
        <f>(Table2[[#This Row],[6M Return vs Nifty]]-AVERAGE(Table2[6M Return vs Nifty]))/_xlfn.STDEV.P(Table2[6M Return vs Nifty])</f>
        <v>0.54286257380151826</v>
      </c>
      <c r="M369">
        <v>2.3099550098375201</v>
      </c>
      <c r="N369">
        <f>(Table2[[#This Row],[1W Return vs Nifty]]-AVERAGE(Table2[1W Return vs Nifty]))/_xlfn.STDEV.P(Table2[1W Return vs Nifty])</f>
        <v>0.51869638968396459</v>
      </c>
      <c r="O369">
        <v>8062.58</v>
      </c>
      <c r="P369">
        <v>7849.4452007023001</v>
      </c>
      <c r="Q369">
        <v>7144.1994907483404</v>
      </c>
      <c r="R369">
        <v>48.292334810891298</v>
      </c>
      <c r="S369" s="1">
        <f>(Table2[[#This Row],[Close Price]]-Table2[[#This Row],[20D EMA]])/Table2[[#This Row],[20D EMA]]</f>
        <v>-3.5881814506026968E-3</v>
      </c>
      <c r="T369" s="1">
        <f>(Table2[[#This Row],[Close Price]]-Table2[[#This Row],[50D EMA]])/Table2[[#This Row],[50D EMA]]</f>
        <v>2.3467238077057789E-2</v>
      </c>
      <c r="U369" s="1">
        <f>(Table2[[#This Row],[Close Price]]-Table2[[#This Row],[200D EMA]])/Table2[[#This Row],[200D EMA]]</f>
        <v>0.12449967423270974</v>
      </c>
      <c r="V369">
        <v>1.3151246639336001</v>
      </c>
      <c r="W369">
        <v>8034</v>
      </c>
      <c r="X369">
        <v>8157.75</v>
      </c>
      <c r="Y369">
        <v>7827</v>
      </c>
      <c r="Z369">
        <v>8249</v>
      </c>
      <c r="AA369">
        <v>7827</v>
      </c>
      <c r="AB369">
        <v>8296.15</v>
      </c>
      <c r="AC369" s="1">
        <f>(Table2[[#This Row],[Close Price]]/Table2[[#This Row],[Day Low]])-1</f>
        <v>-4.356484939016525E-5</v>
      </c>
      <c r="AD369" s="1">
        <f>(Table2[[#This Row],[Day High]]/Table2[[#This Row],[Close Price]])-1</f>
        <v>1.5447523852794243E-2</v>
      </c>
      <c r="AE369" s="1">
        <f>(Table2[[#This Row],[Close Price]]/Table2[[#This Row],[Current Week Low]])-1</f>
        <v>2.6402197521400161E-2</v>
      </c>
      <c r="AF369" s="1">
        <f>(Table2[[#This Row],[Current Week High]]/Table2[[#This Row],[Close Price]])-1</f>
        <v>2.6805997273966486E-2</v>
      </c>
      <c r="AG369" s="1">
        <f>(Table2[[#This Row],[Close Price]]/Table2[[#This Row],[Current Month Low]])-1</f>
        <v>2.6402197521400161E-2</v>
      </c>
      <c r="AH369" s="1">
        <f>(Table2[[#This Row],[Current Month High]]/Table2[[#This Row],[Close Price]])-1</f>
        <v>3.2675060526659694E-2</v>
      </c>
      <c r="AI369">
        <v>11.7798261064397</v>
      </c>
      <c r="AJ369">
        <v>46.423103561404098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0.05</v>
      </c>
      <c r="AM369" t="s">
        <v>3114</v>
      </c>
      <c r="AN369">
        <v>2.39</v>
      </c>
      <c r="AO369" t="s">
        <v>3114</v>
      </c>
      <c r="AP369">
        <v>1.3152265214622001E-2</v>
      </c>
      <c r="AQ369">
        <f>(Table2[[#This Row],[Sharpe Ratio]]-AVERAGE(Table2[Sharpe Ratio]))/_xlfn.STDEV.P(Table2[Sharpe Ratio])</f>
        <v>-0.54844145233960095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3.0583327346393685E-2</v>
      </c>
      <c r="AS369">
        <f>_xlfn.RANK.AVG(Table2[[#This Row],[1Y Return vs Nifty Z-Score]],Table2[1Y Return vs Nifty Z-Score])</f>
        <v>460</v>
      </c>
      <c r="AT369">
        <f>_xlfn.RANK.AVG(Table2[[#This Row],[6M Return vs Nifty Z-Score]],Table2[6M Return vs Nifty Z-Score])</f>
        <v>169</v>
      </c>
      <c r="AU369">
        <f>_xlfn.RANK.AVG(Table2[[#This Row],[Sharpe Ratio Z-Score]],Table2[Sharpe Ratio Z-Score])</f>
        <v>487</v>
      </c>
      <c r="AV369">
        <f>(Table2[[#This Row],[Rank 1Y]]+Table2[[#This Row],[Rank 6M]]+Table2[[#This Row],[Rank Sharpe]])/3</f>
        <v>372</v>
      </c>
    </row>
    <row r="370" spans="1:48" x14ac:dyDescent="0.3">
      <c r="A370" t="s">
        <v>337</v>
      </c>
      <c r="B370" t="s">
        <v>338</v>
      </c>
      <c r="C370" t="s">
        <v>3069</v>
      </c>
      <c r="D370" t="s">
        <v>54</v>
      </c>
      <c r="E370">
        <v>74192.534376255004</v>
      </c>
      <c r="F370">
        <v>1848.05</v>
      </c>
      <c r="G370">
        <v>12.1491702076884</v>
      </c>
      <c r="H370">
        <f>(Table2[[#This Row],[1Y Return vs Nifty]]-AVERAGE(Table2[1Y Return vs Nifty]))/_xlfn.STDEV.P(Table2[1Y Return vs Nifty])</f>
        <v>-0.33898391715379433</v>
      </c>
      <c r="I370">
        <v>2.8347554833519899</v>
      </c>
      <c r="J370">
        <f>(Table2[[#This Row],[1M Return vs Nifty]]-AVERAGE(Table2[1M Return vs Nifty]))/_xlfn.STDEV.P(Table2[1M Return vs Nifty])</f>
        <v>0.31196823576996568</v>
      </c>
      <c r="K370">
        <v>24.8646205536572</v>
      </c>
      <c r="L370">
        <f>(Table2[[#This Row],[6M Return vs Nifty]]-AVERAGE(Table2[6M Return vs Nifty]))/_xlfn.STDEV.P(Table2[6M Return vs Nifty])</f>
        <v>0.72403514312584083</v>
      </c>
      <c r="M370">
        <v>4.4967417722476197</v>
      </c>
      <c r="N370">
        <f>(Table2[[#This Row],[1W Return vs Nifty]]-AVERAGE(Table2[1W Return vs Nifty]))/_xlfn.STDEV.P(Table2[1W Return vs Nifty])</f>
        <v>0.96474390320181425</v>
      </c>
      <c r="O370">
        <v>1816.18</v>
      </c>
      <c r="P370">
        <v>1776.7385243061201</v>
      </c>
      <c r="Q370">
        <v>1573.5993680942199</v>
      </c>
      <c r="R370">
        <v>56.746888866370703</v>
      </c>
      <c r="S370" s="1">
        <f>(Table2[[#This Row],[Close Price]]-Table2[[#This Row],[20D EMA]])/Table2[[#This Row],[20D EMA]]</f>
        <v>1.7547820149985072E-2</v>
      </c>
      <c r="T370" s="1">
        <f>(Table2[[#This Row],[Close Price]]-Table2[[#This Row],[50D EMA]])/Table2[[#This Row],[50D EMA]]</f>
        <v>4.0136167881950742E-2</v>
      </c>
      <c r="U370" s="1">
        <f>(Table2[[#This Row],[Close Price]]-Table2[[#This Row],[200D EMA]])/Table2[[#This Row],[200D EMA]]</f>
        <v>0.17440947007888427</v>
      </c>
      <c r="V370">
        <v>0.98425992501346204</v>
      </c>
      <c r="W370">
        <v>1847.55</v>
      </c>
      <c r="X370">
        <v>1877.35</v>
      </c>
      <c r="Y370">
        <v>1670</v>
      </c>
      <c r="Z370">
        <v>1869.45</v>
      </c>
      <c r="AA370">
        <v>1670</v>
      </c>
      <c r="AB370">
        <v>1895</v>
      </c>
      <c r="AC370" s="1">
        <f>(Table2[[#This Row],[Close Price]]/Table2[[#This Row],[Day Low]])-1</f>
        <v>2.7062867040128502E-4</v>
      </c>
      <c r="AD370" s="1">
        <f>(Table2[[#This Row],[Day High]]/Table2[[#This Row],[Close Price]])-1</f>
        <v>1.5854549389897388E-2</v>
      </c>
      <c r="AE370" s="1">
        <f>(Table2[[#This Row],[Close Price]]/Table2[[#This Row],[Current Week Low]])-1</f>
        <v>0.10661676646706586</v>
      </c>
      <c r="AF370" s="1">
        <f>(Table2[[#This Row],[Current Week High]]/Table2[[#This Row],[Close Price]])-1</f>
        <v>1.1579773274532634E-2</v>
      </c>
      <c r="AG370" s="1">
        <f>(Table2[[#This Row],[Close Price]]/Table2[[#This Row],[Current Month Low]])-1</f>
        <v>0.10661676646706586</v>
      </c>
      <c r="AH370" s="1">
        <f>(Table2[[#This Row],[Current Month High]]/Table2[[#This Row],[Close Price]])-1</f>
        <v>2.5405156786883598E-2</v>
      </c>
      <c r="AI370">
        <v>2.5405156786883598</v>
      </c>
      <c r="AJ370">
        <v>56.303125132151997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0.02</v>
      </c>
      <c r="AM370" t="s">
        <v>3114</v>
      </c>
      <c r="AN370">
        <v>6.58</v>
      </c>
      <c r="AO370" t="s">
        <v>3114</v>
      </c>
      <c r="AP370">
        <v>-9.7149716227970008E-3</v>
      </c>
      <c r="AQ370">
        <f>(Table2[[#This Row],[Sharpe Ratio]]-AVERAGE(Table2[Sharpe Ratio]))/_xlfn.STDEV.P(Table2[Sharpe Ratio])</f>
        <v>-0.81507219980998591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0.84669116513384057</v>
      </c>
      <c r="AS370">
        <f>_xlfn.RANK.AVG(Table2[[#This Row],[1Y Return vs Nifty Z-Score]],Table2[1Y Return vs Nifty Z-Score])</f>
        <v>398</v>
      </c>
      <c r="AT370">
        <f>_xlfn.RANK.AVG(Table2[[#This Row],[6M Return vs Nifty Z-Score]],Table2[6M Return vs Nifty Z-Score])</f>
        <v>137</v>
      </c>
      <c r="AU370">
        <f>_xlfn.RANK.AVG(Table2[[#This Row],[Sharpe Ratio Z-Score]],Table2[Sharpe Ratio Z-Score])</f>
        <v>585</v>
      </c>
      <c r="AV370">
        <f>(Table2[[#This Row],[Rank 1Y]]+Table2[[#This Row],[Rank 6M]]+Table2[[#This Row],[Rank Sharpe]])/3</f>
        <v>373.33333333333331</v>
      </c>
    </row>
    <row r="371" spans="1:48" x14ac:dyDescent="0.3">
      <c r="A371" t="s">
        <v>1772</v>
      </c>
      <c r="B371" t="s">
        <v>1773</v>
      </c>
      <c r="C371" t="s">
        <v>3079</v>
      </c>
      <c r="D371" t="s">
        <v>127</v>
      </c>
      <c r="E371">
        <v>4213.2900794500001</v>
      </c>
      <c r="F371">
        <v>891.7</v>
      </c>
      <c r="G371">
        <v>44.8100068589901</v>
      </c>
      <c r="H371">
        <f>(Table2[[#This Row],[1Y Return vs Nifty]]-AVERAGE(Table2[1Y Return vs Nifty]))/_xlfn.STDEV.P(Table2[1Y Return vs Nifty])</f>
        <v>0.15813294254522547</v>
      </c>
      <c r="I371">
        <v>6.5201631169271499</v>
      </c>
      <c r="J371">
        <f>(Table2[[#This Row],[1M Return vs Nifty]]-AVERAGE(Table2[1M Return vs Nifty]))/_xlfn.STDEV.P(Table2[1M Return vs Nifty])</f>
        <v>0.6700007311174252</v>
      </c>
      <c r="K371">
        <v>17.135883069398201</v>
      </c>
      <c r="L371">
        <f>(Table2[[#This Row],[6M Return vs Nifty]]-AVERAGE(Table2[6M Return vs Nifty]))/_xlfn.STDEV.P(Table2[6M Return vs Nifty])</f>
        <v>0.45195871807371962</v>
      </c>
      <c r="M371">
        <v>6.2054704523278401</v>
      </c>
      <c r="N371">
        <f>(Table2[[#This Row],[1W Return vs Nifty]]-AVERAGE(Table2[1W Return vs Nifty]))/_xlfn.STDEV.P(Table2[1W Return vs Nifty])</f>
        <v>1.3132800257574551</v>
      </c>
      <c r="O371">
        <v>865.32</v>
      </c>
      <c r="P371">
        <v>841.75397544675604</v>
      </c>
      <c r="Q371">
        <v>757.168019575578</v>
      </c>
      <c r="R371">
        <v>60.312118231370199</v>
      </c>
      <c r="S371" s="1">
        <f>(Table2[[#This Row],[Close Price]]-Table2[[#This Row],[20D EMA]])/Table2[[#This Row],[20D EMA]]</f>
        <v>3.0485831830998931E-2</v>
      </c>
      <c r="T371" s="1">
        <f>(Table2[[#This Row],[Close Price]]-Table2[[#This Row],[50D EMA]])/Table2[[#This Row],[50D EMA]]</f>
        <v>5.9335656272648356E-2</v>
      </c>
      <c r="U371" s="1">
        <f>(Table2[[#This Row],[Close Price]]-Table2[[#This Row],[200D EMA]])/Table2[[#This Row],[200D EMA]]</f>
        <v>0.17767784289124153</v>
      </c>
      <c r="V371">
        <v>0.66637070946196397</v>
      </c>
      <c r="W371">
        <v>891.7</v>
      </c>
      <c r="X371">
        <v>916</v>
      </c>
      <c r="Y371">
        <v>859.55</v>
      </c>
      <c r="Z371">
        <v>923.25</v>
      </c>
      <c r="AA371">
        <v>835</v>
      </c>
      <c r="AB371">
        <v>923.25</v>
      </c>
      <c r="AC371" s="1">
        <f>(Table2[[#This Row],[Close Price]]/Table2[[#This Row],[Day Low]])-1</f>
        <v>0</v>
      </c>
      <c r="AD371" s="1">
        <f>(Table2[[#This Row],[Day High]]/Table2[[#This Row],[Close Price]])-1</f>
        <v>2.7251317707749134E-2</v>
      </c>
      <c r="AE371" s="1">
        <f>(Table2[[#This Row],[Close Price]]/Table2[[#This Row],[Current Week Low]])-1</f>
        <v>3.7403292420452594E-2</v>
      </c>
      <c r="AF371" s="1">
        <f>(Table2[[#This Row],[Current Week High]]/Table2[[#This Row],[Close Price]])-1</f>
        <v>3.5381854883929531E-2</v>
      </c>
      <c r="AG371" s="1">
        <f>(Table2[[#This Row],[Close Price]]/Table2[[#This Row],[Current Month Low]])-1</f>
        <v>6.7904191616766418E-2</v>
      </c>
      <c r="AH371" s="1">
        <f>(Table2[[#This Row],[Current Month High]]/Table2[[#This Row],[Close Price]])-1</f>
        <v>3.5381854883929531E-2</v>
      </c>
      <c r="AI371">
        <v>9.1847033755747294</v>
      </c>
      <c r="AJ371">
        <v>84.197479859533104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-0.16</v>
      </c>
      <c r="AM371" t="s">
        <v>3113</v>
      </c>
      <c r="AN371">
        <v>5.0199999999999996</v>
      </c>
      <c r="AO371" t="s">
        <v>3114</v>
      </c>
      <c r="AP371">
        <v>-5.6197959545265998E-2</v>
      </c>
      <c r="AQ371">
        <f>(Table2[[#This Row],[Sharpe Ratio]]-AVERAGE(Table2[Sharpe Ratio]))/_xlfn.STDEV.P(Table2[Sharpe Ratio])</f>
        <v>-1.3570613304837931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1.2363110870100325</v>
      </c>
      <c r="AS371">
        <f>_xlfn.RANK.AVG(Table2[[#This Row],[1Y Return vs Nifty Z-Score]],Table2[1Y Return vs Nifty Z-Score])</f>
        <v>260</v>
      </c>
      <c r="AT371">
        <f>_xlfn.RANK.AVG(Table2[[#This Row],[6M Return vs Nifty Z-Score]],Table2[6M Return vs Nifty Z-Score])</f>
        <v>194</v>
      </c>
      <c r="AU371">
        <f>_xlfn.RANK.AVG(Table2[[#This Row],[Sharpe Ratio Z-Score]],Table2[Sharpe Ratio Z-Score])</f>
        <v>669</v>
      </c>
      <c r="AV371">
        <f>(Table2[[#This Row],[Rank 1Y]]+Table2[[#This Row],[Rank 6M]]+Table2[[#This Row],[Rank Sharpe]])/3</f>
        <v>374.33333333333331</v>
      </c>
    </row>
    <row r="372" spans="1:48" x14ac:dyDescent="0.3">
      <c r="A372" t="s">
        <v>1221</v>
      </c>
      <c r="B372" t="s">
        <v>1222</v>
      </c>
      <c r="C372" t="s">
        <v>3069</v>
      </c>
      <c r="D372" t="s">
        <v>21</v>
      </c>
      <c r="E372">
        <v>9175.9845867439999</v>
      </c>
      <c r="F372">
        <v>33.130000000000003</v>
      </c>
      <c r="G372">
        <v>99.868452745665493</v>
      </c>
      <c r="H372">
        <f>(Table2[[#This Row],[1Y Return vs Nifty]]-AVERAGE(Table2[1Y Return vs Nifty]))/_xlfn.STDEV.P(Table2[1Y Return vs Nifty])</f>
        <v>0.99615439347464108</v>
      </c>
      <c r="I372">
        <v>9.9553703373006197</v>
      </c>
      <c r="J372">
        <f>(Table2[[#This Row],[1M Return vs Nifty]]-AVERAGE(Table2[1M Return vs Nifty]))/_xlfn.STDEV.P(Table2[1M Return vs Nifty])</f>
        <v>1.0037265860109312</v>
      </c>
      <c r="K372">
        <v>-21.384687493447</v>
      </c>
      <c r="L372">
        <f>(Table2[[#This Row],[6M Return vs Nifty]]-AVERAGE(Table2[6M Return vs Nifty]))/_xlfn.STDEV.P(Table2[6M Return vs Nifty])</f>
        <v>-0.90408929766655532</v>
      </c>
      <c r="M372">
        <v>7.2150509800275904</v>
      </c>
      <c r="N372">
        <f>(Table2[[#This Row],[1W Return vs Nifty]]-AVERAGE(Table2[1W Return vs Nifty]))/_xlfn.STDEV.P(Table2[1W Return vs Nifty])</f>
        <v>1.5192081445010517</v>
      </c>
      <c r="O372">
        <v>31</v>
      </c>
      <c r="P372">
        <v>31.026431442618598</v>
      </c>
      <c r="Q372">
        <v>28.945873445758298</v>
      </c>
      <c r="R372">
        <v>69.277138963279896</v>
      </c>
      <c r="S372" s="1">
        <f>(Table2[[#This Row],[Close Price]]-Table2[[#This Row],[20D EMA]])/Table2[[#This Row],[20D EMA]]</f>
        <v>6.8709677419354923E-2</v>
      </c>
      <c r="T372" s="1">
        <f>(Table2[[#This Row],[Close Price]]-Table2[[#This Row],[50D EMA]])/Table2[[#This Row],[50D EMA]]</f>
        <v>6.7799242760864062E-2</v>
      </c>
      <c r="U372" s="1">
        <f>(Table2[[#This Row],[Close Price]]-Table2[[#This Row],[200D EMA]])/Table2[[#This Row],[200D EMA]]</f>
        <v>0.14455001892004893</v>
      </c>
      <c r="V372">
        <v>2.0309811983656401</v>
      </c>
      <c r="W372">
        <v>33.33</v>
      </c>
      <c r="X372">
        <v>34.19</v>
      </c>
      <c r="Y372">
        <v>30.86</v>
      </c>
      <c r="Z372">
        <v>33.89</v>
      </c>
      <c r="AA372">
        <v>30.3</v>
      </c>
      <c r="AB372">
        <v>33.89</v>
      </c>
      <c r="AC372" s="1">
        <f>(Table2[[#This Row],[Close Price]]/Table2[[#This Row],[Day Low]])-1</f>
        <v>-6.0006000600059117E-3</v>
      </c>
      <c r="AD372" s="1">
        <f>(Table2[[#This Row],[Day High]]/Table2[[#This Row],[Close Price]])-1</f>
        <v>3.1995170540295659E-2</v>
      </c>
      <c r="AE372" s="1">
        <f>(Table2[[#This Row],[Close Price]]/Table2[[#This Row],[Current Week Low]])-1</f>
        <v>7.3558003888528845E-2</v>
      </c>
      <c r="AF372" s="1">
        <f>(Table2[[#This Row],[Current Week High]]/Table2[[#This Row],[Close Price]])-1</f>
        <v>2.2939933594928963E-2</v>
      </c>
      <c r="AG372" s="1">
        <f>(Table2[[#This Row],[Close Price]]/Table2[[#This Row],[Current Month Low]])-1</f>
        <v>9.3399339933993408E-2</v>
      </c>
      <c r="AH372" s="1">
        <f>(Table2[[#This Row],[Current Month High]]/Table2[[#This Row],[Close Price]])-1</f>
        <v>2.2939933594928963E-2</v>
      </c>
      <c r="AI372">
        <v>28.282523392695399</v>
      </c>
      <c r="AJ372">
        <v>141.82481751824801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-0.1</v>
      </c>
      <c r="AM372" t="s">
        <v>3113</v>
      </c>
      <c r="AN372">
        <v>16.86</v>
      </c>
      <c r="AO372" t="s">
        <v>3114</v>
      </c>
      <c r="AP372">
        <v>3.9669249267402E-2</v>
      </c>
      <c r="AQ372">
        <f>(Table2[[#This Row],[Sharpe Ratio]]-AVERAGE(Table2[Sharpe Ratio]))/_xlfn.STDEV.P(Table2[Sharpe Ratio])</f>
        <v>-0.23925484930046353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99</v>
      </c>
      <c r="AT372">
        <f>_xlfn.RANK.AVG(Table2[[#This Row],[6M Return vs Nifty Z-Score]],Table2[6M Return vs Nifty Z-Score])</f>
        <v>623</v>
      </c>
      <c r="AU372">
        <f>_xlfn.RANK.AVG(Table2[[#This Row],[Sharpe Ratio Z-Score]],Table2[Sharpe Ratio Z-Score])</f>
        <v>403</v>
      </c>
      <c r="AV372">
        <f>(Table2[[#This Row],[Rank 1Y]]+Table2[[#This Row],[Rank 6M]]+Table2[[#This Row],[Rank Sharpe]])/3</f>
        <v>375</v>
      </c>
    </row>
    <row r="373" spans="1:48" x14ac:dyDescent="0.3">
      <c r="A373" t="s">
        <v>1072</v>
      </c>
      <c r="B373" t="s">
        <v>1073</v>
      </c>
      <c r="C373" t="s">
        <v>3068</v>
      </c>
      <c r="D373" t="s">
        <v>309</v>
      </c>
      <c r="E373">
        <v>11796.88518562</v>
      </c>
      <c r="F373">
        <v>2181.6999999999998</v>
      </c>
      <c r="G373">
        <v>13.4816533990015</v>
      </c>
      <c r="H373">
        <f>(Table2[[#This Row],[1Y Return vs Nifty]]-AVERAGE(Table2[1Y Return vs Nifty]))/_xlfn.STDEV.P(Table2[1Y Return vs Nifty])</f>
        <v>-0.31870275085241312</v>
      </c>
      <c r="I373">
        <v>-8.4978192923595994</v>
      </c>
      <c r="J373">
        <f>(Table2[[#This Row],[1M Return vs Nifty]]-AVERAGE(Table2[1M Return vs Nifty]))/_xlfn.STDEV.P(Table2[1M Return vs Nifty])</f>
        <v>-0.78897647077899302</v>
      </c>
      <c r="K373">
        <v>3.7436737946412899</v>
      </c>
      <c r="L373">
        <f>(Table2[[#This Row],[6M Return vs Nifty]]-AVERAGE(Table2[6M Return vs Nifty]))/_xlfn.STDEV.P(Table2[6M Return vs Nifty])</f>
        <v>-1.9490135047090698E-2</v>
      </c>
      <c r="M373">
        <v>-2.3418224915293502</v>
      </c>
      <c r="N373">
        <f>(Table2[[#This Row],[1W Return vs Nifty]]-AVERAGE(Table2[1W Return vs Nifty]))/_xlfn.STDEV.P(Table2[1W Return vs Nifty])</f>
        <v>-0.43014499878144102</v>
      </c>
      <c r="O373">
        <v>2294.84</v>
      </c>
      <c r="P373">
        <v>2241.3709273679501</v>
      </c>
      <c r="Q373">
        <v>1998.7034328929999</v>
      </c>
      <c r="R373">
        <v>34.970696361753802</v>
      </c>
      <c r="S373" s="1">
        <f>(Table2[[#This Row],[Close Price]]-Table2[[#This Row],[20D EMA]])/Table2[[#This Row],[20D EMA]]</f>
        <v>-4.9301912115877498E-2</v>
      </c>
      <c r="T373" s="1">
        <f>(Table2[[#This Row],[Close Price]]-Table2[[#This Row],[50D EMA]])/Table2[[#This Row],[50D EMA]]</f>
        <v>-2.6622513319570038E-2</v>
      </c>
      <c r="U373" s="1">
        <f>(Table2[[#This Row],[Close Price]]-Table2[[#This Row],[200D EMA]])/Table2[[#This Row],[200D EMA]]</f>
        <v>9.1557638864973423E-2</v>
      </c>
      <c r="V373">
        <v>0.331902058881197</v>
      </c>
      <c r="W373">
        <v>2187.6999999999998</v>
      </c>
      <c r="X373">
        <v>2229.6999999999998</v>
      </c>
      <c r="Y373">
        <v>2126.15</v>
      </c>
      <c r="Z373">
        <v>2256.1</v>
      </c>
      <c r="AA373">
        <v>2126.15</v>
      </c>
      <c r="AB373">
        <v>2406.1999999999998</v>
      </c>
      <c r="AC373" s="1">
        <f>(Table2[[#This Row],[Close Price]]/Table2[[#This Row],[Day Low]])-1</f>
        <v>-2.7426063902729059E-3</v>
      </c>
      <c r="AD373" s="1">
        <f>(Table2[[#This Row],[Day High]]/Table2[[#This Row],[Close Price]])-1</f>
        <v>2.2001191731218839E-2</v>
      </c>
      <c r="AE373" s="1">
        <f>(Table2[[#This Row],[Close Price]]/Table2[[#This Row],[Current Week Low]])-1</f>
        <v>2.6127037132845699E-2</v>
      </c>
      <c r="AF373" s="1">
        <f>(Table2[[#This Row],[Current Week High]]/Table2[[#This Row],[Close Price]])-1</f>
        <v>3.4101847183389156E-2</v>
      </c>
      <c r="AG373" s="1">
        <f>(Table2[[#This Row],[Close Price]]/Table2[[#This Row],[Current Month Low]])-1</f>
        <v>2.6127037132845699E-2</v>
      </c>
      <c r="AH373" s="1">
        <f>(Table2[[#This Row],[Current Month High]]/Table2[[#This Row],[Close Price]])-1</f>
        <v>0.10290140715955443</v>
      </c>
      <c r="AI373">
        <v>25.949947288811401</v>
      </c>
      <c r="AJ373">
        <v>39.490425497906003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-0.05</v>
      </c>
      <c r="AM373" t="s">
        <v>3113</v>
      </c>
      <c r="AN373">
        <v>-11.19</v>
      </c>
      <c r="AO373" t="s">
        <v>3113</v>
      </c>
      <c r="AP373">
        <v>3.7806412966356E-2</v>
      </c>
      <c r="AQ373">
        <f>(Table2[[#This Row],[Sharpe Ratio]]-AVERAGE(Table2[Sharpe Ratio]))/_xlfn.STDEV.P(Table2[Sharpe Ratio])</f>
        <v>-0.26097542004078578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-1.8182897755007235</v>
      </c>
      <c r="AS373">
        <f>_xlfn.RANK.AVG(Table2[[#This Row],[1Y Return vs Nifty Z-Score]],Table2[1Y Return vs Nifty Z-Score])</f>
        <v>390</v>
      </c>
      <c r="AT373">
        <f>_xlfn.RANK.AVG(Table2[[#This Row],[6M Return vs Nifty Z-Score]],Table2[6M Return vs Nifty Z-Score])</f>
        <v>329</v>
      </c>
      <c r="AU373">
        <f>_xlfn.RANK.AVG(Table2[[#This Row],[Sharpe Ratio Z-Score]],Table2[Sharpe Ratio Z-Score])</f>
        <v>407</v>
      </c>
      <c r="AV373">
        <f>(Table2[[#This Row],[Rank 1Y]]+Table2[[#This Row],[Rank 6M]]+Table2[[#This Row],[Rank Sharpe]])/3</f>
        <v>375.33333333333331</v>
      </c>
    </row>
    <row r="374" spans="1:48" x14ac:dyDescent="0.3">
      <c r="A374" t="s">
        <v>1027</v>
      </c>
      <c r="B374" t="s">
        <v>1028</v>
      </c>
      <c r="C374" t="s">
        <v>3075</v>
      </c>
      <c r="D374" t="s">
        <v>237</v>
      </c>
      <c r="E374">
        <v>12758.62975928</v>
      </c>
      <c r="F374">
        <v>1554.4</v>
      </c>
      <c r="G374">
        <v>20.963759555258001</v>
      </c>
      <c r="H374">
        <f>(Table2[[#This Row],[1Y Return vs Nifty]]-AVERAGE(Table2[1Y Return vs Nifty]))/_xlfn.STDEV.P(Table2[1Y Return vs Nifty])</f>
        <v>-0.20482075952306072</v>
      </c>
      <c r="I374">
        <v>-12.002451695622099</v>
      </c>
      <c r="J374">
        <f>(Table2[[#This Row],[1M Return vs Nifty]]-AVERAGE(Table2[1M Return vs Nifty]))/_xlfn.STDEV.P(Table2[1M Return vs Nifty])</f>
        <v>-1.1294468907087418</v>
      </c>
      <c r="K374">
        <v>-28.356744665336802</v>
      </c>
      <c r="L374">
        <f>(Table2[[#This Row],[6M Return vs Nifty]]-AVERAGE(Table2[6M Return vs Nifty]))/_xlfn.STDEV.P(Table2[6M Return vs Nifty])</f>
        <v>-1.1495281412616745</v>
      </c>
      <c r="M374">
        <v>-3.5579676279833401</v>
      </c>
      <c r="N374">
        <f>(Table2[[#This Row],[1W Return vs Nifty]]-AVERAGE(Table2[1W Return vs Nifty]))/_xlfn.STDEV.P(Table2[1W Return vs Nifty])</f>
        <v>-0.67820691479298401</v>
      </c>
      <c r="O374">
        <v>1685.42</v>
      </c>
      <c r="P374">
        <v>1731.9029215579701</v>
      </c>
      <c r="Q374">
        <v>1605.8449946635501</v>
      </c>
      <c r="R374">
        <v>19.2322089984768</v>
      </c>
      <c r="S374" s="1">
        <f>(Table2[[#This Row],[Close Price]]-Table2[[#This Row],[20D EMA]])/Table2[[#This Row],[20D EMA]]</f>
        <v>-7.7737299901508211E-2</v>
      </c>
      <c r="T374" s="1">
        <f>(Table2[[#This Row],[Close Price]]-Table2[[#This Row],[50D EMA]])/Table2[[#This Row],[50D EMA]]</f>
        <v>-0.10249011035693241</v>
      </c>
      <c r="U374" s="1">
        <f>(Table2[[#This Row],[Close Price]]-Table2[[#This Row],[200D EMA]])/Table2[[#This Row],[200D EMA]]</f>
        <v>-3.2036089930540614E-2</v>
      </c>
      <c r="V374">
        <v>0.57272954174625301</v>
      </c>
      <c r="W374">
        <v>1560.15</v>
      </c>
      <c r="X374">
        <v>1574.7</v>
      </c>
      <c r="Y374">
        <v>1550.3</v>
      </c>
      <c r="Z374">
        <v>1639.15</v>
      </c>
      <c r="AA374">
        <v>1550.3</v>
      </c>
      <c r="AB374">
        <v>1717.95</v>
      </c>
      <c r="AC374" s="1">
        <f>(Table2[[#This Row],[Close Price]]/Table2[[#This Row],[Day Low]])-1</f>
        <v>-3.6855430567573899E-3</v>
      </c>
      <c r="AD374" s="1">
        <f>(Table2[[#This Row],[Day High]]/Table2[[#This Row],[Close Price]])-1</f>
        <v>1.3059701492537323E-2</v>
      </c>
      <c r="AE374" s="1">
        <f>(Table2[[#This Row],[Close Price]]/Table2[[#This Row],[Current Week Low]])-1</f>
        <v>2.64464942269238E-3</v>
      </c>
      <c r="AF374" s="1">
        <f>(Table2[[#This Row],[Current Week High]]/Table2[[#This Row],[Close Price]])-1</f>
        <v>5.4522645393721092E-2</v>
      </c>
      <c r="AG374" s="1">
        <f>(Table2[[#This Row],[Close Price]]/Table2[[#This Row],[Current Month Low]])-1</f>
        <v>2.64464942269238E-3</v>
      </c>
      <c r="AH374" s="1">
        <f>(Table2[[#This Row],[Current Month High]]/Table2[[#This Row],[Close Price]])-1</f>
        <v>0.10521744724652593</v>
      </c>
      <c r="AI374">
        <v>42.945831188883098</v>
      </c>
      <c r="AJ374">
        <v>53.445212240868699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-0.15</v>
      </c>
      <c r="AM374" t="s">
        <v>3113</v>
      </c>
      <c r="AN374">
        <v>-9.15</v>
      </c>
      <c r="AO374" t="s">
        <v>3113</v>
      </c>
      <c r="AP374">
        <v>0.148643942643606</v>
      </c>
      <c r="AQ374">
        <f>(Table2[[#This Row],[Sharpe Ratio]]-AVERAGE(Table2[Sharpe Ratio]))/_xlfn.STDEV.P(Table2[Sharpe Ratio])</f>
        <v>1.0313841945348301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345</v>
      </c>
      <c r="AT374">
        <f>_xlfn.RANK.AVG(Table2[[#This Row],[6M Return vs Nifty Z-Score]],Table2[6M Return vs Nifty Z-Score])</f>
        <v>673</v>
      </c>
      <c r="AU374">
        <f>_xlfn.RANK.AVG(Table2[[#This Row],[Sharpe Ratio Z-Score]],Table2[Sharpe Ratio Z-Score])</f>
        <v>110</v>
      </c>
      <c r="AV374">
        <f>(Table2[[#This Row],[Rank 1Y]]+Table2[[#This Row],[Rank 6M]]+Table2[[#This Row],[Rank Sharpe]])/3</f>
        <v>376</v>
      </c>
    </row>
    <row r="375" spans="1:48" x14ac:dyDescent="0.3">
      <c r="A375" t="s">
        <v>167</v>
      </c>
      <c r="B375" t="s">
        <v>168</v>
      </c>
      <c r="C375" t="s">
        <v>3078</v>
      </c>
      <c r="D375" t="s">
        <v>78</v>
      </c>
      <c r="E375">
        <v>157270.43407029999</v>
      </c>
      <c r="F375">
        <v>638.5</v>
      </c>
      <c r="G375">
        <v>13.7291966064093</v>
      </c>
      <c r="H375">
        <f>(Table2[[#This Row],[1Y Return vs Nifty]]-AVERAGE(Table2[1Y Return vs Nifty]))/_xlfn.STDEV.P(Table2[1Y Return vs Nifty])</f>
        <v>-0.31493499979262868</v>
      </c>
      <c r="I375">
        <v>-5.0077626506286297</v>
      </c>
      <c r="J375">
        <f>(Table2[[#This Row],[1M Return vs Nifty]]-AVERAGE(Table2[1M Return vs Nifty]))/_xlfn.STDEV.P(Table2[1M Return vs Nifty])</f>
        <v>-0.44992206687558006</v>
      </c>
      <c r="K375">
        <v>2.29344951629542</v>
      </c>
      <c r="L375">
        <f>(Table2[[#This Row],[6M Return vs Nifty]]-AVERAGE(Table2[6M Return vs Nifty]))/_xlfn.STDEV.P(Table2[6M Return vs Nifty])</f>
        <v>-7.0542695440008046E-2</v>
      </c>
      <c r="M375">
        <v>-0.983519690889752</v>
      </c>
      <c r="N375">
        <f>(Table2[[#This Row],[1W Return vs Nifty]]-AVERAGE(Table2[1W Return vs Nifty]))/_xlfn.STDEV.P(Table2[1W Return vs Nifty])</f>
        <v>-0.153086623797551</v>
      </c>
      <c r="O375">
        <v>661.96</v>
      </c>
      <c r="P375">
        <v>657.81893249997302</v>
      </c>
      <c r="Q375">
        <v>589.29735974217499</v>
      </c>
      <c r="R375">
        <v>35.131486022030998</v>
      </c>
      <c r="S375" s="1">
        <f>(Table2[[#This Row],[Close Price]]-Table2[[#This Row],[20D EMA]])/Table2[[#This Row],[20D EMA]]</f>
        <v>-3.5440207867544919E-2</v>
      </c>
      <c r="T375" s="1">
        <f>(Table2[[#This Row],[Close Price]]-Table2[[#This Row],[50D EMA]])/Table2[[#This Row],[50D EMA]]</f>
        <v>-2.9368161275859613E-2</v>
      </c>
      <c r="U375" s="1">
        <f>(Table2[[#This Row],[Close Price]]-Table2[[#This Row],[200D EMA]])/Table2[[#This Row],[200D EMA]]</f>
        <v>8.3493739526258492E-2</v>
      </c>
      <c r="V375">
        <v>0.76548285989134901</v>
      </c>
      <c r="W375">
        <v>637.79999999999995</v>
      </c>
      <c r="X375">
        <v>645.5</v>
      </c>
      <c r="Y375">
        <v>622.95000000000005</v>
      </c>
      <c r="Z375">
        <v>650.54999999999995</v>
      </c>
      <c r="AA375">
        <v>622.95000000000005</v>
      </c>
      <c r="AB375">
        <v>681</v>
      </c>
      <c r="AC375" s="1">
        <f>(Table2[[#This Row],[Close Price]]/Table2[[#This Row],[Day Low]])-1</f>
        <v>1.0975227343996696E-3</v>
      </c>
      <c r="AD375" s="1">
        <f>(Table2[[#This Row],[Day High]]/Table2[[#This Row],[Close Price]])-1</f>
        <v>1.0963194988253822E-2</v>
      </c>
      <c r="AE375" s="1">
        <f>(Table2[[#This Row],[Close Price]]/Table2[[#This Row],[Current Week Low]])-1</f>
        <v>2.4961874949835483E-2</v>
      </c>
      <c r="AF375" s="1">
        <f>(Table2[[#This Row],[Current Week High]]/Table2[[#This Row],[Close Price]])-1</f>
        <v>1.8872357086922475E-2</v>
      </c>
      <c r="AG375" s="1">
        <f>(Table2[[#This Row],[Close Price]]/Table2[[#This Row],[Current Month Low]])-1</f>
        <v>2.4961874949835483E-2</v>
      </c>
      <c r="AH375" s="1">
        <f>(Table2[[#This Row],[Current Month High]]/Table2[[#This Row],[Close Price]])-1</f>
        <v>6.6562255285826044E-2</v>
      </c>
      <c r="AI375">
        <v>10.7204385277995</v>
      </c>
      <c r="AJ375">
        <v>58.024996906323402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-0.03</v>
      </c>
      <c r="AM375" t="s">
        <v>3113</v>
      </c>
      <c r="AN375">
        <v>-7.64</v>
      </c>
      <c r="AO375" t="s">
        <v>3113</v>
      </c>
      <c r="AP375">
        <v>3.8187976443777E-2</v>
      </c>
      <c r="AQ375">
        <f>(Table2[[#This Row],[Sharpe Ratio]]-AVERAGE(Table2[Sharpe Ratio]))/_xlfn.STDEV.P(Table2[Sharpe Ratio])</f>
        <v>-0.25652641048552183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-1.2450127963912898</v>
      </c>
      <c r="AS375">
        <f>_xlfn.RANK.AVG(Table2[[#This Row],[1Y Return vs Nifty Z-Score]],Table2[1Y Return vs Nifty Z-Score])</f>
        <v>388</v>
      </c>
      <c r="AT375">
        <f>_xlfn.RANK.AVG(Table2[[#This Row],[6M Return vs Nifty Z-Score]],Table2[6M Return vs Nifty Z-Score])</f>
        <v>344</v>
      </c>
      <c r="AU375">
        <f>_xlfn.RANK.AVG(Table2[[#This Row],[Sharpe Ratio Z-Score]],Table2[Sharpe Ratio Z-Score])</f>
        <v>405</v>
      </c>
      <c r="AV375">
        <f>(Table2[[#This Row],[Rank 1Y]]+Table2[[#This Row],[Rank 6M]]+Table2[[#This Row],[Rank Sharpe]])/3</f>
        <v>379</v>
      </c>
    </row>
    <row r="376" spans="1:48" x14ac:dyDescent="0.3">
      <c r="A376" t="s">
        <v>1219</v>
      </c>
      <c r="B376" t="s">
        <v>1220</v>
      </c>
      <c r="C376" t="s">
        <v>3068</v>
      </c>
      <c r="D376" t="s">
        <v>309</v>
      </c>
      <c r="E376">
        <v>9179.8078237999998</v>
      </c>
      <c r="F376">
        <v>779</v>
      </c>
      <c r="G376">
        <v>28.415738594878501</v>
      </c>
      <c r="H376">
        <f>(Table2[[#This Row],[1Y Return vs Nifty]]-AVERAGE(Table2[1Y Return vs Nifty]))/_xlfn.STDEV.P(Table2[1Y Return vs Nifty])</f>
        <v>-9.1397320366568155E-2</v>
      </c>
      <c r="I376">
        <v>-1.3207489123552301</v>
      </c>
      <c r="J376">
        <f>(Table2[[#This Row],[1M Return vs Nifty]]-AVERAGE(Table2[1M Return vs Nifty]))/_xlfn.STDEV.P(Table2[1M Return vs Nifty])</f>
        <v>-9.1733540573047556E-2</v>
      </c>
      <c r="K376">
        <v>-18.736877154792801</v>
      </c>
      <c r="L376">
        <f>(Table2[[#This Row],[6M Return vs Nifty]]-AVERAGE(Table2[6M Return vs Nifty]))/_xlfn.STDEV.P(Table2[6M Return vs Nifty])</f>
        <v>-0.81087785496659004</v>
      </c>
      <c r="M376">
        <v>-2.2230597314643199</v>
      </c>
      <c r="N376">
        <f>(Table2[[#This Row],[1W Return vs Nifty]]-AVERAGE(Table2[1W Return vs Nifty]))/_xlfn.STDEV.P(Table2[1W Return vs Nifty])</f>
        <v>-0.40592049059613439</v>
      </c>
      <c r="O376">
        <v>792.42</v>
      </c>
      <c r="P376">
        <v>775.15669754267105</v>
      </c>
      <c r="Q376">
        <v>709.68276094044404</v>
      </c>
      <c r="R376">
        <v>40.369977665697803</v>
      </c>
      <c r="S376" s="1">
        <f>(Table2[[#This Row],[Close Price]]-Table2[[#This Row],[20D EMA]])/Table2[[#This Row],[20D EMA]]</f>
        <v>-1.6935463516821837E-2</v>
      </c>
      <c r="T376" s="1">
        <f>(Table2[[#This Row],[Close Price]]-Table2[[#This Row],[50D EMA]])/Table2[[#This Row],[50D EMA]]</f>
        <v>4.9580974653416817E-3</v>
      </c>
      <c r="U376" s="1">
        <f>(Table2[[#This Row],[Close Price]]-Table2[[#This Row],[200D EMA]])/Table2[[#This Row],[200D EMA]]</f>
        <v>9.7673556234759665E-2</v>
      </c>
      <c r="V376">
        <v>0.60437428400168303</v>
      </c>
      <c r="W376">
        <v>789</v>
      </c>
      <c r="X376">
        <v>810.95</v>
      </c>
      <c r="Y376">
        <v>755</v>
      </c>
      <c r="Z376">
        <v>793.95</v>
      </c>
      <c r="AA376">
        <v>755</v>
      </c>
      <c r="AB376">
        <v>836.95</v>
      </c>
      <c r="AC376" s="1">
        <f>(Table2[[#This Row],[Close Price]]/Table2[[#This Row],[Day Low]])-1</f>
        <v>-1.2674271229404344E-2</v>
      </c>
      <c r="AD376" s="1">
        <f>(Table2[[#This Row],[Day High]]/Table2[[#This Row],[Close Price]])-1</f>
        <v>4.1014120667522524E-2</v>
      </c>
      <c r="AE376" s="1">
        <f>(Table2[[#This Row],[Close Price]]/Table2[[#This Row],[Current Week Low]])-1</f>
        <v>3.1788079470198571E-2</v>
      </c>
      <c r="AF376" s="1">
        <f>(Table2[[#This Row],[Current Week High]]/Table2[[#This Row],[Close Price]])-1</f>
        <v>1.9191270860076992E-2</v>
      </c>
      <c r="AG376" s="1">
        <f>(Table2[[#This Row],[Close Price]]/Table2[[#This Row],[Current Month Low]])-1</f>
        <v>3.1788079470198571E-2</v>
      </c>
      <c r="AH376" s="1">
        <f>(Table2[[#This Row],[Current Month High]]/Table2[[#This Row],[Close Price]])-1</f>
        <v>7.439024390243909E-2</v>
      </c>
      <c r="AI376">
        <v>18.318356867779201</v>
      </c>
      <c r="AJ376">
        <v>59.9096787437134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-0.12</v>
      </c>
      <c r="AM376" t="s">
        <v>3113</v>
      </c>
      <c r="AN376">
        <v>-4.55</v>
      </c>
      <c r="AO376" t="s">
        <v>3113</v>
      </c>
      <c r="AP376">
        <v>9.4312965650975994E-2</v>
      </c>
      <c r="AQ376">
        <f>(Table2[[#This Row],[Sharpe Ratio]]-AVERAGE(Table2[Sharpe Ratio]))/_xlfn.STDEV.P(Table2[Sharpe Ratio])</f>
        <v>0.39788793482773549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-1.0020412716746048</v>
      </c>
      <c r="AS376">
        <f>_xlfn.RANK.AVG(Table2[[#This Row],[1Y Return vs Nifty Z-Score]],Table2[1Y Return vs Nifty Z-Score])</f>
        <v>315</v>
      </c>
      <c r="AT376">
        <f>_xlfn.RANK.AVG(Table2[[#This Row],[6M Return vs Nifty Z-Score]],Table2[6M Return vs Nifty Z-Score])</f>
        <v>593</v>
      </c>
      <c r="AU376">
        <f>_xlfn.RANK.AVG(Table2[[#This Row],[Sharpe Ratio Z-Score]],Table2[Sharpe Ratio Z-Score])</f>
        <v>238</v>
      </c>
      <c r="AV376">
        <f>(Table2[[#This Row],[Rank 1Y]]+Table2[[#This Row],[Rank 6M]]+Table2[[#This Row],[Rank Sharpe]])/3</f>
        <v>382</v>
      </c>
    </row>
    <row r="377" spans="1:48" x14ac:dyDescent="0.3">
      <c r="A377" t="s">
        <v>925</v>
      </c>
      <c r="B377" t="s">
        <v>926</v>
      </c>
      <c r="C377" t="s">
        <v>3075</v>
      </c>
      <c r="D377" t="s">
        <v>210</v>
      </c>
      <c r="E377">
        <v>15593.003623995</v>
      </c>
      <c r="F377">
        <v>641.45000000000005</v>
      </c>
      <c r="G377">
        <v>-1.0249609749533499</v>
      </c>
      <c r="H377">
        <f>(Table2[[#This Row],[1Y Return vs Nifty]]-AVERAGE(Table2[1Y Return vs Nifty]))/_xlfn.STDEV.P(Table2[1Y Return vs Nifty])</f>
        <v>-0.53950182772350985</v>
      </c>
      <c r="I377">
        <v>-6.7571475228693902</v>
      </c>
      <c r="J377">
        <f>(Table2[[#This Row],[1M Return vs Nifty]]-AVERAGE(Table2[1M Return vs Nifty]))/_xlfn.STDEV.P(Table2[1M Return vs Nifty])</f>
        <v>-0.61987250205277544</v>
      </c>
      <c r="K377">
        <v>7.9499900245992299</v>
      </c>
      <c r="L377">
        <f>(Table2[[#This Row],[6M Return vs Nifty]]-AVERAGE(Table2[6M Return vs Nifty]))/_xlfn.STDEV.P(Table2[6M Return vs Nifty])</f>
        <v>0.12858572919548902</v>
      </c>
      <c r="M377">
        <v>0.255791340737133</v>
      </c>
      <c r="N377">
        <f>(Table2[[#This Row],[1W Return vs Nifty]]-AVERAGE(Table2[1W Return vs Nifty]))/_xlfn.STDEV.P(Table2[1W Return vs Nifty])</f>
        <v>9.9700531143505508E-2</v>
      </c>
      <c r="O377">
        <v>653.25</v>
      </c>
      <c r="P377">
        <v>645.89230625308699</v>
      </c>
      <c r="Q377">
        <v>596.45197845829398</v>
      </c>
      <c r="R377">
        <v>44.604566440858797</v>
      </c>
      <c r="S377" s="1">
        <f>(Table2[[#This Row],[Close Price]]-Table2[[#This Row],[20D EMA]])/Table2[[#This Row],[20D EMA]]</f>
        <v>-1.8063528511289634E-2</v>
      </c>
      <c r="T377" s="1">
        <f>(Table2[[#This Row],[Close Price]]-Table2[[#This Row],[50D EMA]])/Table2[[#This Row],[50D EMA]]</f>
        <v>-6.8777816519558655E-3</v>
      </c>
      <c r="U377" s="1">
        <f>(Table2[[#This Row],[Close Price]]-Table2[[#This Row],[200D EMA]])/Table2[[#This Row],[200D EMA]]</f>
        <v>7.5442823843114279E-2</v>
      </c>
      <c r="V377">
        <v>0.58862856970002397</v>
      </c>
      <c r="W377">
        <v>639.5</v>
      </c>
      <c r="X377">
        <v>647.95000000000005</v>
      </c>
      <c r="Y377">
        <v>606.29999999999995</v>
      </c>
      <c r="Z377">
        <v>656.3</v>
      </c>
      <c r="AA377">
        <v>606.29999999999995</v>
      </c>
      <c r="AB377">
        <v>678</v>
      </c>
      <c r="AC377" s="1">
        <f>(Table2[[#This Row],[Close Price]]/Table2[[#This Row],[Day Low]])-1</f>
        <v>3.0492572322127209E-3</v>
      </c>
      <c r="AD377" s="1">
        <f>(Table2[[#This Row],[Day High]]/Table2[[#This Row],[Close Price]])-1</f>
        <v>1.0133291760854313E-2</v>
      </c>
      <c r="AE377" s="1">
        <f>(Table2[[#This Row],[Close Price]]/Table2[[#This Row],[Current Week Low]])-1</f>
        <v>5.7974600032987045E-2</v>
      </c>
      <c r="AF377" s="1">
        <f>(Table2[[#This Row],[Current Week High]]/Table2[[#This Row],[Close Price]])-1</f>
        <v>2.3150674253644032E-2</v>
      </c>
      <c r="AG377" s="1">
        <f>(Table2[[#This Row],[Close Price]]/Table2[[#This Row],[Current Month Low]])-1</f>
        <v>5.7974600032987045E-2</v>
      </c>
      <c r="AH377" s="1">
        <f>(Table2[[#This Row],[Current Month High]]/Table2[[#This Row],[Close Price]])-1</f>
        <v>5.698027905526537E-2</v>
      </c>
      <c r="AI377">
        <v>12.5574869436432</v>
      </c>
      <c r="AJ377">
        <v>30.482099267697301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0.02</v>
      </c>
      <c r="AM377" t="s">
        <v>3114</v>
      </c>
      <c r="AN377">
        <v>-7.73</v>
      </c>
      <c r="AO377" t="s">
        <v>3113</v>
      </c>
      <c r="AP377">
        <v>5.2563559131979999E-2</v>
      </c>
      <c r="AQ377">
        <f>(Table2[[#This Row],[Sharpe Ratio]]-AVERAGE(Table2[Sharpe Ratio]))/_xlfn.STDEV.P(Table2[Sharpe Ratio])</f>
        <v>-8.8907892134158353E-2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-1.0199959615714491</v>
      </c>
      <c r="AS377">
        <f>_xlfn.RANK.AVG(Table2[[#This Row],[1Y Return vs Nifty Z-Score]],Table2[1Y Return vs Nifty Z-Score])</f>
        <v>500</v>
      </c>
      <c r="AT377">
        <f>_xlfn.RANK.AVG(Table2[[#This Row],[6M Return vs Nifty Z-Score]],Table2[6M Return vs Nifty Z-Score])</f>
        <v>284</v>
      </c>
      <c r="AU377">
        <f>_xlfn.RANK.AVG(Table2[[#This Row],[Sharpe Ratio Z-Score]],Table2[Sharpe Ratio Z-Score])</f>
        <v>369</v>
      </c>
      <c r="AV377">
        <f>(Table2[[#This Row],[Rank 1Y]]+Table2[[#This Row],[Rank 6M]]+Table2[[#This Row],[Rank Sharpe]])/3</f>
        <v>384.33333333333331</v>
      </c>
    </row>
    <row r="378" spans="1:48" x14ac:dyDescent="0.3">
      <c r="A378" t="s">
        <v>476</v>
      </c>
      <c r="B378" t="s">
        <v>477</v>
      </c>
      <c r="C378" t="s">
        <v>3069</v>
      </c>
      <c r="D378" t="s">
        <v>37</v>
      </c>
      <c r="E378">
        <v>42897.440000000002</v>
      </c>
      <c r="F378">
        <v>260.3</v>
      </c>
      <c r="G378">
        <v>81.570180222373295</v>
      </c>
      <c r="H378">
        <f>(Table2[[#This Row],[1Y Return vs Nifty]]-AVERAGE(Table2[1Y Return vs Nifty]))/_xlfn.STDEV.P(Table2[1Y Return vs Nifty])</f>
        <v>0.71764408243111366</v>
      </c>
      <c r="I378">
        <v>-3.3914069917679601</v>
      </c>
      <c r="J378">
        <f>(Table2[[#This Row],[1M Return vs Nifty]]-AVERAGE(Table2[1M Return vs Nifty]))/_xlfn.STDEV.P(Table2[1M Return vs Nifty])</f>
        <v>-0.29289524448592857</v>
      </c>
      <c r="K378">
        <v>-25.5339089259685</v>
      </c>
      <c r="L378">
        <f>(Table2[[#This Row],[6M Return vs Nifty]]-AVERAGE(Table2[6M Return vs Nifty]))/_xlfn.STDEV.P(Table2[6M Return vs Nifty])</f>
        <v>-1.0501552413487305</v>
      </c>
      <c r="M378">
        <v>-6.8808123215643802</v>
      </c>
      <c r="N378">
        <f>(Table2[[#This Row],[1W Return vs Nifty]]-AVERAGE(Table2[1W Return vs Nifty]))/_xlfn.STDEV.P(Table2[1W Return vs Nifty])</f>
        <v>-1.3559806414568047</v>
      </c>
      <c r="O378">
        <v>268.7</v>
      </c>
      <c r="P378">
        <v>259.461433987796</v>
      </c>
      <c r="Q378">
        <v>226.35237554965801</v>
      </c>
      <c r="R378">
        <v>42.1443519285436</v>
      </c>
      <c r="S378" s="1">
        <f>(Table2[[#This Row],[Close Price]]-Table2[[#This Row],[20D EMA]])/Table2[[#This Row],[20D EMA]]</f>
        <v>-3.1261630070710748E-2</v>
      </c>
      <c r="T378" s="1">
        <f>(Table2[[#This Row],[Close Price]]-Table2[[#This Row],[50D EMA]])/Table2[[#This Row],[50D EMA]]</f>
        <v>3.2319485763863268E-3</v>
      </c>
      <c r="U378" s="1">
        <f>(Table2[[#This Row],[Close Price]]-Table2[[#This Row],[200D EMA]])/Table2[[#This Row],[200D EMA]]</f>
        <v>0.14997688611796545</v>
      </c>
      <c r="V378">
        <v>2.24627658008525</v>
      </c>
      <c r="W378">
        <v>252.7</v>
      </c>
      <c r="X378">
        <v>264</v>
      </c>
      <c r="Y378">
        <v>252.3</v>
      </c>
      <c r="Z378">
        <v>279.05</v>
      </c>
      <c r="AA378">
        <v>252.3</v>
      </c>
      <c r="AB378">
        <v>301.95</v>
      </c>
      <c r="AC378" s="1">
        <f>(Table2[[#This Row],[Close Price]]/Table2[[#This Row],[Day Low]])-1</f>
        <v>3.007518796992481E-2</v>
      </c>
      <c r="AD378" s="1">
        <f>(Table2[[#This Row],[Day High]]/Table2[[#This Row],[Close Price]])-1</f>
        <v>1.4214368036880476E-2</v>
      </c>
      <c r="AE378" s="1">
        <f>(Table2[[#This Row],[Close Price]]/Table2[[#This Row],[Current Week Low]])-1</f>
        <v>3.1708283789139813E-2</v>
      </c>
      <c r="AF378" s="1">
        <f>(Table2[[#This Row],[Current Week High]]/Table2[[#This Row],[Close Price]])-1</f>
        <v>7.203227045716476E-2</v>
      </c>
      <c r="AG378" s="1">
        <f>(Table2[[#This Row],[Close Price]]/Table2[[#This Row],[Current Month Low]])-1</f>
        <v>3.1708283789139813E-2</v>
      </c>
      <c r="AH378" s="1">
        <f>(Table2[[#This Row],[Current Month High]]/Table2[[#This Row],[Close Price]])-1</f>
        <v>0.16000768344218197</v>
      </c>
      <c r="AI378">
        <v>24.7406838263541</v>
      </c>
      <c r="AJ378">
        <v>112.31647634584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0.05</v>
      </c>
      <c r="AM378" t="s">
        <v>3114</v>
      </c>
      <c r="AN378">
        <v>1.91</v>
      </c>
      <c r="AO378" t="s">
        <v>3114</v>
      </c>
      <c r="AP378">
        <v>5.0622894958313E-2</v>
      </c>
      <c r="AQ378">
        <f>(Table2[[#This Row],[Sharpe Ratio]]-AVERAGE(Table2[Sharpe Ratio]))/_xlfn.STDEV.P(Table2[Sharpe Ratio])</f>
        <v>-0.11153593166918037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-2.0929229765295307</v>
      </c>
      <c r="AS378">
        <f>_xlfn.RANK.AVG(Table2[[#This Row],[1Y Return vs Nifty Z-Score]],Table2[1Y Return vs Nifty Z-Score])</f>
        <v>125</v>
      </c>
      <c r="AT378">
        <f>_xlfn.RANK.AVG(Table2[[#This Row],[6M Return vs Nifty Z-Score]],Table2[6M Return vs Nifty Z-Score])</f>
        <v>653</v>
      </c>
      <c r="AU378">
        <f>_xlfn.RANK.AVG(Table2[[#This Row],[Sharpe Ratio Z-Score]],Table2[Sharpe Ratio Z-Score])</f>
        <v>377</v>
      </c>
      <c r="AV378">
        <f>(Table2[[#This Row],[Rank 1Y]]+Table2[[#This Row],[Rank 6M]]+Table2[[#This Row],[Rank Sharpe]])/3</f>
        <v>385</v>
      </c>
    </row>
    <row r="379" spans="1:48" x14ac:dyDescent="0.3">
      <c r="A379" t="s">
        <v>61</v>
      </c>
      <c r="B379" t="s">
        <v>62</v>
      </c>
      <c r="C379" t="s">
        <v>3075</v>
      </c>
      <c r="D379" t="s">
        <v>63</v>
      </c>
      <c r="E379">
        <v>384163.78913198999</v>
      </c>
      <c r="F379">
        <v>12218.85</v>
      </c>
      <c r="G379">
        <v>4.8167722052005599</v>
      </c>
      <c r="H379">
        <f>(Table2[[#This Row],[1Y Return vs Nifty]]-AVERAGE(Table2[1Y Return vs Nifty]))/_xlfn.STDEV.P(Table2[1Y Return vs Nifty])</f>
        <v>-0.4505872636319026</v>
      </c>
      <c r="I379">
        <v>3.4684738693365098</v>
      </c>
      <c r="J379">
        <f>(Table2[[#This Row],[1M Return vs Nifty]]-AVERAGE(Table2[1M Return vs Nifty]))/_xlfn.STDEV.P(Table2[1M Return vs Nifty])</f>
        <v>0.37353314191889492</v>
      </c>
      <c r="K379">
        <v>2.68186260268264</v>
      </c>
      <c r="L379">
        <f>(Table2[[#This Row],[6M Return vs Nifty]]-AVERAGE(Table2[6M Return vs Nifty]))/_xlfn.STDEV.P(Table2[6M Return vs Nifty])</f>
        <v>-5.6869305160815828E-2</v>
      </c>
      <c r="M379">
        <v>-4.5193197943364298</v>
      </c>
      <c r="N379">
        <f>(Table2[[#This Row],[1W Return vs Nifty]]-AVERAGE(Table2[1W Return vs Nifty]))/_xlfn.STDEV.P(Table2[1W Return vs Nifty])</f>
        <v>-0.87429770461658607</v>
      </c>
      <c r="O379">
        <v>12543.32</v>
      </c>
      <c r="P379">
        <v>12503.3288733014</v>
      </c>
      <c r="Q379">
        <v>11670.9930214122</v>
      </c>
      <c r="R379">
        <v>38.753986846917002</v>
      </c>
      <c r="S379" s="1">
        <f>(Table2[[#This Row],[Close Price]]-Table2[[#This Row],[20D EMA]])/Table2[[#This Row],[20D EMA]]</f>
        <v>-2.5867952025460512E-2</v>
      </c>
      <c r="T379" s="1">
        <f>(Table2[[#This Row],[Close Price]]-Table2[[#This Row],[50D EMA]])/Table2[[#This Row],[50D EMA]]</f>
        <v>-2.2752250715315708E-2</v>
      </c>
      <c r="U379" s="1">
        <f>(Table2[[#This Row],[Close Price]]-Table2[[#This Row],[200D EMA]])/Table2[[#This Row],[200D EMA]]</f>
        <v>4.6941762160484062E-2</v>
      </c>
      <c r="V379">
        <v>1.26312890986816</v>
      </c>
      <c r="W379">
        <v>12230.05</v>
      </c>
      <c r="X379">
        <v>12390</v>
      </c>
      <c r="Y379">
        <v>12027.65</v>
      </c>
      <c r="Z379">
        <v>12554.9</v>
      </c>
      <c r="AA379">
        <v>12027.65</v>
      </c>
      <c r="AB379">
        <v>13680</v>
      </c>
      <c r="AC379" s="1">
        <f>(Table2[[#This Row],[Close Price]]/Table2[[#This Row],[Day Low]])-1</f>
        <v>-9.1577712274271139E-4</v>
      </c>
      <c r="AD379" s="1">
        <f>(Table2[[#This Row],[Day High]]/Table2[[#This Row],[Close Price]])-1</f>
        <v>1.4007046489645125E-2</v>
      </c>
      <c r="AE379" s="1">
        <f>(Table2[[#This Row],[Close Price]]/Table2[[#This Row],[Current Week Low]])-1</f>
        <v>1.5896704676308326E-2</v>
      </c>
      <c r="AF379" s="1">
        <f>(Table2[[#This Row],[Current Week High]]/Table2[[#This Row],[Close Price]])-1</f>
        <v>2.7502588214111778E-2</v>
      </c>
      <c r="AG379" s="1">
        <f>(Table2[[#This Row],[Close Price]]/Table2[[#This Row],[Current Month Low]])-1</f>
        <v>1.5896704676308326E-2</v>
      </c>
      <c r="AH379" s="1">
        <f>(Table2[[#This Row],[Current Month High]]/Table2[[#This Row],[Close Price]])-1</f>
        <v>0.11958163002246525</v>
      </c>
      <c r="AI379">
        <v>11.958163002246501</v>
      </c>
      <c r="AJ379">
        <v>32.036437706326303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-0.08</v>
      </c>
      <c r="AM379" t="s">
        <v>3113</v>
      </c>
      <c r="AN379">
        <v>-3.25</v>
      </c>
      <c r="AO379" t="s">
        <v>3113</v>
      </c>
      <c r="AP379">
        <v>5.2955254132045E-2</v>
      </c>
      <c r="AQ379">
        <f>(Table2[[#This Row],[Sharpe Ratio]]-AVERAGE(Table2[Sharpe Ratio]))/_xlfn.STDEV.P(Table2[Sharpe Ratio])</f>
        <v>-8.4340749571623394E-2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-1.092561881062033</v>
      </c>
      <c r="AS379">
        <f>_xlfn.RANK.AVG(Table2[[#This Row],[1Y Return vs Nifty Z-Score]],Table2[1Y Return vs Nifty Z-Score])</f>
        <v>449</v>
      </c>
      <c r="AT379">
        <f>_xlfn.RANK.AVG(Table2[[#This Row],[6M Return vs Nifty Z-Score]],Table2[6M Return vs Nifty Z-Score])</f>
        <v>340</v>
      </c>
      <c r="AU379">
        <f>_xlfn.RANK.AVG(Table2[[#This Row],[Sharpe Ratio Z-Score]],Table2[Sharpe Ratio Z-Score])</f>
        <v>368</v>
      </c>
      <c r="AV379">
        <f>(Table2[[#This Row],[Rank 1Y]]+Table2[[#This Row],[Rank 6M]]+Table2[[#This Row],[Rank Sharpe]])/3</f>
        <v>385.66666666666669</v>
      </c>
    </row>
    <row r="380" spans="1:48" x14ac:dyDescent="0.3">
      <c r="A380" t="s">
        <v>951</v>
      </c>
      <c r="B380" t="s">
        <v>952</v>
      </c>
      <c r="C380" t="s">
        <v>3073</v>
      </c>
      <c r="D380" t="s">
        <v>51</v>
      </c>
      <c r="E380">
        <v>15134.688400409999</v>
      </c>
      <c r="F380">
        <v>6571.55</v>
      </c>
      <c r="G380">
        <v>20.212448896420501</v>
      </c>
      <c r="H380">
        <f>(Table2[[#This Row],[1Y Return vs Nifty]]-AVERAGE(Table2[1Y Return vs Nifty]))/_xlfn.STDEV.P(Table2[1Y Return vs Nifty])</f>
        <v>-0.21625614311005203</v>
      </c>
      <c r="I380">
        <v>0.87974008519977198</v>
      </c>
      <c r="J380">
        <f>(Table2[[#This Row],[1M Return vs Nifty]]-AVERAGE(Table2[1M Return vs Nifty]))/_xlfn.STDEV.P(Table2[1M Return vs Nifty])</f>
        <v>0.1220410659594105</v>
      </c>
      <c r="K380">
        <v>8.0251479285821397</v>
      </c>
      <c r="L380">
        <f>(Table2[[#This Row],[6M Return vs Nifty]]-AVERAGE(Table2[6M Return vs Nifty]))/_xlfn.STDEV.P(Table2[6M Return vs Nifty])</f>
        <v>0.13123152922061967</v>
      </c>
      <c r="M380">
        <v>3.0877813989147298</v>
      </c>
      <c r="N380">
        <f>(Table2[[#This Row],[1W Return vs Nifty]]-AVERAGE(Table2[1W Return vs Nifty]))/_xlfn.STDEV.P(Table2[1W Return vs Nifty])</f>
        <v>0.67735270348663246</v>
      </c>
      <c r="O380">
        <v>6592.74</v>
      </c>
      <c r="P380">
        <v>6328.8713829878398</v>
      </c>
      <c r="Q380">
        <v>5561.2924171530203</v>
      </c>
      <c r="R380">
        <v>53.879271818886899</v>
      </c>
      <c r="S380" s="1">
        <f>(Table2[[#This Row],[Close Price]]-Table2[[#This Row],[20D EMA]])/Table2[[#This Row],[20D EMA]]</f>
        <v>-3.2141416163840226E-3</v>
      </c>
      <c r="T380" s="1">
        <f>(Table2[[#This Row],[Close Price]]-Table2[[#This Row],[50D EMA]])/Table2[[#This Row],[50D EMA]]</f>
        <v>3.8344690913531036E-2</v>
      </c>
      <c r="U380" s="1">
        <f>(Table2[[#This Row],[Close Price]]-Table2[[#This Row],[200D EMA]])/Table2[[#This Row],[200D EMA]]</f>
        <v>0.18165877768465891</v>
      </c>
      <c r="V380">
        <v>0.69723854573159205</v>
      </c>
      <c r="W380">
        <v>6520</v>
      </c>
      <c r="X380">
        <v>6639.65</v>
      </c>
      <c r="Y380">
        <v>6382.35</v>
      </c>
      <c r="Z380">
        <v>6699.9</v>
      </c>
      <c r="AA380">
        <v>6382.35</v>
      </c>
      <c r="AB380">
        <v>6699.9</v>
      </c>
      <c r="AC380" s="1">
        <f>(Table2[[#This Row],[Close Price]]/Table2[[#This Row],[Day Low]])-1</f>
        <v>7.9064417177914237E-3</v>
      </c>
      <c r="AD380" s="1">
        <f>(Table2[[#This Row],[Day High]]/Table2[[#This Row],[Close Price]])-1</f>
        <v>1.0362851990778355E-2</v>
      </c>
      <c r="AE380" s="1">
        <f>(Table2[[#This Row],[Close Price]]/Table2[[#This Row],[Current Week Low]])-1</f>
        <v>2.9644253292282485E-2</v>
      </c>
      <c r="AF380" s="1">
        <f>(Table2[[#This Row],[Current Week High]]/Table2[[#This Row],[Close Price]])-1</f>
        <v>1.9531160837245265E-2</v>
      </c>
      <c r="AG380" s="1">
        <f>(Table2[[#This Row],[Close Price]]/Table2[[#This Row],[Current Month Low]])-1</f>
        <v>2.9644253292282485E-2</v>
      </c>
      <c r="AH380" s="1">
        <f>(Table2[[#This Row],[Current Month High]]/Table2[[#This Row],[Close Price]])-1</f>
        <v>1.9531160837245265E-2</v>
      </c>
      <c r="AI380">
        <v>14.7309234503275</v>
      </c>
      <c r="AJ380">
        <v>50.097331309523803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-0.36</v>
      </c>
      <c r="AM380" t="s">
        <v>3113</v>
      </c>
      <c r="AN380">
        <v>2.85</v>
      </c>
      <c r="AO380" t="s">
        <v>3114</v>
      </c>
      <c r="AP380">
        <v>7.7504032214300005E-4</v>
      </c>
      <c r="AQ380">
        <f>(Table2[[#This Row],[Sharpe Ratio]]-AVERAGE(Table2[Sharpe Ratio]))/_xlfn.STDEV.P(Table2[Sharpe Ratio])</f>
        <v>-0.69275922663625333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2.1609928920357291E-2</v>
      </c>
      <c r="AS380">
        <f>_xlfn.RANK.AVG(Table2[[#This Row],[1Y Return vs Nifty Z-Score]],Table2[1Y Return vs Nifty Z-Score])</f>
        <v>352</v>
      </c>
      <c r="AT380">
        <f>_xlfn.RANK.AVG(Table2[[#This Row],[6M Return vs Nifty Z-Score]],Table2[6M Return vs Nifty Z-Score])</f>
        <v>283</v>
      </c>
      <c r="AU380">
        <f>_xlfn.RANK.AVG(Table2[[#This Row],[Sharpe Ratio Z-Score]],Table2[Sharpe Ratio Z-Score])</f>
        <v>522</v>
      </c>
      <c r="AV380">
        <f>(Table2[[#This Row],[Rank 1Y]]+Table2[[#This Row],[Rank 6M]]+Table2[[#This Row],[Rank Sharpe]])/3</f>
        <v>385.66666666666669</v>
      </c>
    </row>
    <row r="381" spans="1:48" x14ac:dyDescent="0.3">
      <c r="A381" t="s">
        <v>969</v>
      </c>
      <c r="B381" t="s">
        <v>970</v>
      </c>
      <c r="C381" t="s">
        <v>3081</v>
      </c>
      <c r="D381" t="s">
        <v>349</v>
      </c>
      <c r="E381">
        <v>14651.64188006</v>
      </c>
      <c r="F381">
        <v>4342.6000000000004</v>
      </c>
      <c r="G381">
        <v>47.205865280982202</v>
      </c>
      <c r="H381">
        <f>(Table2[[#This Row],[1Y Return vs Nifty]]-AVERAGE(Table2[1Y Return vs Nifty]))/_xlfn.STDEV.P(Table2[1Y Return vs Nifty])</f>
        <v>0.19459929604804349</v>
      </c>
      <c r="I381">
        <v>-5.0629911923332704</v>
      </c>
      <c r="J381">
        <f>(Table2[[#This Row],[1M Return vs Nifty]]-AVERAGE(Table2[1M Return vs Nifty]))/_xlfn.STDEV.P(Table2[1M Return vs Nifty])</f>
        <v>-0.4552874469276455</v>
      </c>
      <c r="K381">
        <v>-8.3905210978135596</v>
      </c>
      <c r="L381">
        <f>(Table2[[#This Row],[6M Return vs Nifty]]-AVERAGE(Table2[6M Return vs Nifty]))/_xlfn.STDEV.P(Table2[6M Return vs Nifty])</f>
        <v>-0.4466528345111096</v>
      </c>
      <c r="M381">
        <v>1.89778106849029</v>
      </c>
      <c r="N381">
        <f>(Table2[[#This Row],[1W Return vs Nifty]]-AVERAGE(Table2[1W Return vs Nifty]))/_xlfn.STDEV.P(Table2[1W Return vs Nifty])</f>
        <v>0.43462364659119029</v>
      </c>
      <c r="O381">
        <v>4326.5200000000004</v>
      </c>
      <c r="P381">
        <v>4219.3213907581603</v>
      </c>
      <c r="Q381">
        <v>3712.10164599481</v>
      </c>
      <c r="R381">
        <v>51.946915421456701</v>
      </c>
      <c r="S381" s="1">
        <f>(Table2[[#This Row],[Close Price]]-Table2[[#This Row],[20D EMA]])/Table2[[#This Row],[20D EMA]]</f>
        <v>3.7166128898051842E-3</v>
      </c>
      <c r="T381" s="1">
        <f>(Table2[[#This Row],[Close Price]]-Table2[[#This Row],[50D EMA]])/Table2[[#This Row],[50D EMA]]</f>
        <v>2.9217639005140683E-2</v>
      </c>
      <c r="U381" s="1">
        <f>(Table2[[#This Row],[Close Price]]-Table2[[#This Row],[200D EMA]])/Table2[[#This Row],[200D EMA]]</f>
        <v>0.16984943143608947</v>
      </c>
      <c r="V381">
        <v>0.99622731461455705</v>
      </c>
      <c r="W381">
        <v>4288</v>
      </c>
      <c r="X381">
        <v>4399</v>
      </c>
      <c r="Y381">
        <v>4120</v>
      </c>
      <c r="Z381">
        <v>4391.95</v>
      </c>
      <c r="AA381">
        <v>4120</v>
      </c>
      <c r="AB381">
        <v>4615</v>
      </c>
      <c r="AC381" s="1">
        <f>(Table2[[#This Row],[Close Price]]/Table2[[#This Row],[Day Low]])-1</f>
        <v>1.2733208955223896E-2</v>
      </c>
      <c r="AD381" s="1">
        <f>(Table2[[#This Row],[Day High]]/Table2[[#This Row],[Close Price]])-1</f>
        <v>1.2987611108552288E-2</v>
      </c>
      <c r="AE381" s="1">
        <f>(Table2[[#This Row],[Close Price]]/Table2[[#This Row],[Current Week Low]])-1</f>
        <v>5.4029126213592349E-2</v>
      </c>
      <c r="AF381" s="1">
        <f>(Table2[[#This Row],[Current Week High]]/Table2[[#This Row],[Close Price]])-1</f>
        <v>1.1364159719983391E-2</v>
      </c>
      <c r="AG381" s="1">
        <f>(Table2[[#This Row],[Close Price]]/Table2[[#This Row],[Current Month Low]])-1</f>
        <v>5.4029126213592349E-2</v>
      </c>
      <c r="AH381" s="1">
        <f>(Table2[[#This Row],[Current Month High]]/Table2[[#This Row],[Close Price]])-1</f>
        <v>6.2727398332795836E-2</v>
      </c>
      <c r="AI381">
        <v>12.559296274121399</v>
      </c>
      <c r="AJ381">
        <v>77.891567498924701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0.05</v>
      </c>
      <c r="AM381" t="s">
        <v>3114</v>
      </c>
      <c r="AN381">
        <v>3.26</v>
      </c>
      <c r="AO381" t="s">
        <v>3114</v>
      </c>
      <c r="AP381">
        <v>2.7015319020805E-2</v>
      </c>
      <c r="AQ381">
        <f>(Table2[[#This Row],[Sharpe Ratio]]-AVERAGE(Table2[Sharpe Ratio]))/_xlfn.STDEV.P(Table2[Sharpe Ratio])</f>
        <v>-0.38679899309344318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-0.65951633189296444</v>
      </c>
      <c r="AS381">
        <f>_xlfn.RANK.AVG(Table2[[#This Row],[1Y Return vs Nifty Z-Score]],Table2[1Y Return vs Nifty Z-Score])</f>
        <v>250</v>
      </c>
      <c r="AT381">
        <f>_xlfn.RANK.AVG(Table2[[#This Row],[6M Return vs Nifty Z-Score]],Table2[6M Return vs Nifty Z-Score])</f>
        <v>464</v>
      </c>
      <c r="AU381">
        <f>_xlfn.RANK.AVG(Table2[[#This Row],[Sharpe Ratio Z-Score]],Table2[Sharpe Ratio Z-Score])</f>
        <v>446</v>
      </c>
      <c r="AV381">
        <f>(Table2[[#This Row],[Rank 1Y]]+Table2[[#This Row],[Rank 6M]]+Table2[[#This Row],[Rank Sharpe]])/3</f>
        <v>386.66666666666669</v>
      </c>
    </row>
    <row r="382" spans="1:48" x14ac:dyDescent="0.3">
      <c r="A382" t="s">
        <v>1031</v>
      </c>
      <c r="B382" t="s">
        <v>1032</v>
      </c>
      <c r="C382" t="s">
        <v>3069</v>
      </c>
      <c r="D382" t="s">
        <v>24</v>
      </c>
      <c r="E382">
        <v>12606.336836424</v>
      </c>
      <c r="F382">
        <v>114.48</v>
      </c>
      <c r="G382">
        <v>38.010246267740698</v>
      </c>
      <c r="H382">
        <f>(Table2[[#This Row],[1Y Return vs Nifty]]-AVERAGE(Table2[1Y Return vs Nifty]))/_xlfn.STDEV.P(Table2[1Y Return vs Nifty])</f>
        <v>5.4636646111792503E-2</v>
      </c>
      <c r="I382">
        <v>3.8130734185330999</v>
      </c>
      <c r="J382">
        <f>(Table2[[#This Row],[1M Return vs Nifty]]-AVERAGE(Table2[1M Return vs Nifty]))/_xlfn.STDEV.P(Table2[1M Return vs Nifty])</f>
        <v>0.4070105340451976</v>
      </c>
      <c r="K382">
        <v>-33.511682036277897</v>
      </c>
      <c r="L382">
        <f>(Table2[[#This Row],[6M Return vs Nifty]]-AVERAGE(Table2[6M Return vs Nifty]))/_xlfn.STDEV.P(Table2[6M Return vs Nifty])</f>
        <v>-1.330998521658183</v>
      </c>
      <c r="M382">
        <v>8.4558459022146195</v>
      </c>
      <c r="N382">
        <f>(Table2[[#This Row],[1W Return vs Nifty]]-AVERAGE(Table2[1W Return vs Nifty]))/_xlfn.STDEV.P(Table2[1W Return vs Nifty])</f>
        <v>1.7722979744473086</v>
      </c>
      <c r="O382">
        <v>112.33</v>
      </c>
      <c r="P382">
        <v>115.935607944539</v>
      </c>
      <c r="Q382">
        <v>116.569459046323</v>
      </c>
      <c r="R382">
        <v>56.582120284880801</v>
      </c>
      <c r="S382" s="1">
        <f>(Table2[[#This Row],[Close Price]]-Table2[[#This Row],[20D EMA]])/Table2[[#This Row],[20D EMA]]</f>
        <v>1.9140033828897052E-2</v>
      </c>
      <c r="T382" s="1">
        <f>(Table2[[#This Row],[Close Price]]-Table2[[#This Row],[50D EMA]])/Table2[[#This Row],[50D EMA]]</f>
        <v>-1.2555313853491217E-2</v>
      </c>
      <c r="U382" s="1">
        <f>(Table2[[#This Row],[Close Price]]-Table2[[#This Row],[200D EMA]])/Table2[[#This Row],[200D EMA]]</f>
        <v>-1.7924583878292509E-2</v>
      </c>
      <c r="V382">
        <v>2.0326302339509099</v>
      </c>
      <c r="W382">
        <v>113.5</v>
      </c>
      <c r="X382">
        <v>114.84</v>
      </c>
      <c r="Y382">
        <v>110</v>
      </c>
      <c r="Z382">
        <v>116.9</v>
      </c>
      <c r="AA382">
        <v>107.71</v>
      </c>
      <c r="AB382">
        <v>123.7</v>
      </c>
      <c r="AC382" s="1">
        <f>(Table2[[#This Row],[Close Price]]/Table2[[#This Row],[Day Low]])-1</f>
        <v>8.63436123348027E-3</v>
      </c>
      <c r="AD382" s="1">
        <f>(Table2[[#This Row],[Day High]]/Table2[[#This Row],[Close Price]])-1</f>
        <v>3.1446540880502027E-3</v>
      </c>
      <c r="AE382" s="1">
        <f>(Table2[[#This Row],[Close Price]]/Table2[[#This Row],[Current Week Low]])-1</f>
        <v>4.0727272727272723E-2</v>
      </c>
      <c r="AF382" s="1">
        <f>(Table2[[#This Row],[Current Week High]]/Table2[[#This Row],[Close Price]])-1</f>
        <v>2.113906359189377E-2</v>
      </c>
      <c r="AG382" s="1">
        <f>(Table2[[#This Row],[Close Price]]/Table2[[#This Row],[Current Month Low]])-1</f>
        <v>6.2853959706619777E-2</v>
      </c>
      <c r="AH382" s="1">
        <f>(Table2[[#This Row],[Current Month High]]/Table2[[#This Row],[Close Price]])-1</f>
        <v>8.0538085255066338E-2</v>
      </c>
      <c r="AI382">
        <v>33.2110412299091</v>
      </c>
      <c r="AJ382">
        <v>71.377245508982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-0.15</v>
      </c>
      <c r="AM382" t="s">
        <v>3113</v>
      </c>
      <c r="AN382">
        <v>5.65</v>
      </c>
      <c r="AO382" t="s">
        <v>3114</v>
      </c>
      <c r="AP382">
        <v>0.11920662624994301</v>
      </c>
      <c r="AQ382">
        <f>(Table2[[#This Row],[Sharpe Ratio]]-AVERAGE(Table2[Sharpe Ratio]))/_xlfn.STDEV.P(Table2[Sharpe Ratio])</f>
        <v>0.68814667399973084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282</v>
      </c>
      <c r="AT382">
        <f>_xlfn.RANK.AVG(Table2[[#This Row],[6M Return vs Nifty Z-Score]],Table2[6M Return vs Nifty Z-Score])</f>
        <v>699</v>
      </c>
      <c r="AU382">
        <f>_xlfn.RANK.AVG(Table2[[#This Row],[Sharpe Ratio Z-Score]],Table2[Sharpe Ratio Z-Score])</f>
        <v>181</v>
      </c>
      <c r="AV382">
        <f>(Table2[[#This Row],[Rank 1Y]]+Table2[[#This Row],[Rank 6M]]+Table2[[#This Row],[Rank Sharpe]])/3</f>
        <v>387.33333333333331</v>
      </c>
    </row>
    <row r="383" spans="1:48" x14ac:dyDescent="0.3">
      <c r="A383" t="s">
        <v>1096</v>
      </c>
      <c r="B383" t="s">
        <v>1097</v>
      </c>
      <c r="C383" t="s">
        <v>3073</v>
      </c>
      <c r="D383" t="s">
        <v>51</v>
      </c>
      <c r="E383">
        <v>11262.652996319999</v>
      </c>
      <c r="F383">
        <v>1481.7</v>
      </c>
      <c r="G383">
        <v>25.595638896716601</v>
      </c>
      <c r="H383">
        <f>(Table2[[#This Row],[1Y Return vs Nifty]]-AVERAGE(Table2[1Y Return vs Nifty]))/_xlfn.STDEV.P(Table2[1Y Return vs Nifty])</f>
        <v>-0.13432087192636949</v>
      </c>
      <c r="I383">
        <v>9.2496783144379293</v>
      </c>
      <c r="J383">
        <f>(Table2[[#This Row],[1M Return vs Nifty]]-AVERAGE(Table2[1M Return vs Nifty]))/_xlfn.STDEV.P(Table2[1M Return vs Nifty])</f>
        <v>0.93516953587880713</v>
      </c>
      <c r="K383">
        <v>-8.1434131266453402</v>
      </c>
      <c r="L383">
        <f>(Table2[[#This Row],[6M Return vs Nifty]]-AVERAGE(Table2[6M Return vs Nifty]))/_xlfn.STDEV.P(Table2[6M Return vs Nifty])</f>
        <v>-0.43795383890745992</v>
      </c>
      <c r="M383">
        <v>2.6050251598581999</v>
      </c>
      <c r="N383">
        <f>(Table2[[#This Row],[1W Return vs Nifty]]-AVERAGE(Table2[1W Return vs Nifty]))/_xlfn.STDEV.P(Table2[1W Return vs Nifty])</f>
        <v>0.57888301098260797</v>
      </c>
      <c r="O383">
        <v>1528.47</v>
      </c>
      <c r="P383">
        <v>1472.43126723054</v>
      </c>
      <c r="Q383">
        <v>1325.66997660058</v>
      </c>
      <c r="R383">
        <v>38.649856985849297</v>
      </c>
      <c r="S383" s="1">
        <f>(Table2[[#This Row],[Close Price]]-Table2[[#This Row],[20D EMA]])/Table2[[#This Row],[20D EMA]]</f>
        <v>-3.0599226677658038E-2</v>
      </c>
      <c r="T383" s="1">
        <f>(Table2[[#This Row],[Close Price]]-Table2[[#This Row],[50D EMA]])/Table2[[#This Row],[50D EMA]]</f>
        <v>6.2948491897305081E-3</v>
      </c>
      <c r="U383" s="1">
        <f>(Table2[[#This Row],[Close Price]]-Table2[[#This Row],[200D EMA]])/Table2[[#This Row],[200D EMA]]</f>
        <v>0.11769899458651724</v>
      </c>
      <c r="V383">
        <v>1.1607841693706</v>
      </c>
      <c r="W383">
        <v>1452</v>
      </c>
      <c r="X383">
        <v>1509</v>
      </c>
      <c r="Y383">
        <v>1468</v>
      </c>
      <c r="Z383">
        <v>1639.3</v>
      </c>
      <c r="AA383">
        <v>1468</v>
      </c>
      <c r="AB383">
        <v>1655</v>
      </c>
      <c r="AC383" s="1">
        <f>(Table2[[#This Row],[Close Price]]/Table2[[#This Row],[Day Low]])-1</f>
        <v>2.0454545454545503E-2</v>
      </c>
      <c r="AD383" s="1">
        <f>(Table2[[#This Row],[Day High]]/Table2[[#This Row],[Close Price]])-1</f>
        <v>1.8424782344604207E-2</v>
      </c>
      <c r="AE383" s="1">
        <f>(Table2[[#This Row],[Close Price]]/Table2[[#This Row],[Current Week Low]])-1</f>
        <v>9.3324250681199317E-3</v>
      </c>
      <c r="AF383" s="1">
        <f>(Table2[[#This Row],[Current Week High]]/Table2[[#This Row],[Close Price]])-1</f>
        <v>0.10636431126408841</v>
      </c>
      <c r="AG383" s="1">
        <f>(Table2[[#This Row],[Close Price]]/Table2[[#This Row],[Current Month Low]])-1</f>
        <v>9.3324250681199317E-3</v>
      </c>
      <c r="AH383" s="1">
        <f>(Table2[[#This Row],[Current Month High]]/Table2[[#This Row],[Close Price]])-1</f>
        <v>0.11696024836336627</v>
      </c>
      <c r="AI383">
        <v>11.6960248363366</v>
      </c>
      <c r="AJ383">
        <v>65.553072625698306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</v>
      </c>
      <c r="AM383" t="s">
        <v>3115</v>
      </c>
      <c r="AN383">
        <v>0.11</v>
      </c>
      <c r="AO383" t="s">
        <v>3114</v>
      </c>
      <c r="AP383">
        <v>4.9464229523672E-2</v>
      </c>
      <c r="AQ383">
        <f>(Table2[[#This Row],[Sharpe Ratio]]-AVERAGE(Table2[Sharpe Ratio]))/_xlfn.STDEV.P(Table2[Sharpe Ratio])</f>
        <v>-0.12504590810852431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0.81673192791906146</v>
      </c>
      <c r="AS383">
        <f>_xlfn.RANK.AVG(Table2[[#This Row],[1Y Return vs Nifty Z-Score]],Table2[1Y Return vs Nifty Z-Score])</f>
        <v>325</v>
      </c>
      <c r="AT383">
        <f>_xlfn.RANK.AVG(Table2[[#This Row],[6M Return vs Nifty Z-Score]],Table2[6M Return vs Nifty Z-Score])</f>
        <v>457</v>
      </c>
      <c r="AU383">
        <f>_xlfn.RANK.AVG(Table2[[#This Row],[Sharpe Ratio Z-Score]],Table2[Sharpe Ratio Z-Score])</f>
        <v>381</v>
      </c>
      <c r="AV383">
        <f>(Table2[[#This Row],[Rank 1Y]]+Table2[[#This Row],[Rank 6M]]+Table2[[#This Row],[Rank Sharpe]])/3</f>
        <v>387.66666666666669</v>
      </c>
    </row>
    <row r="384" spans="1:48" x14ac:dyDescent="0.3">
      <c r="A384" t="s">
        <v>1314</v>
      </c>
      <c r="B384" t="s">
        <v>1315</v>
      </c>
      <c r="C384" t="s">
        <v>3071</v>
      </c>
      <c r="D384" t="s">
        <v>997</v>
      </c>
      <c r="E384">
        <v>8289.6660481599993</v>
      </c>
      <c r="F384">
        <v>378.7</v>
      </c>
      <c r="G384">
        <v>3.04623478973634</v>
      </c>
      <c r="H384">
        <f>(Table2[[#This Row],[1Y Return vs Nifty]]-AVERAGE(Table2[1Y Return vs Nifty]))/_xlfn.STDEV.P(Table2[1Y Return vs Nifty])</f>
        <v>-0.47753586906268586</v>
      </c>
      <c r="I384">
        <v>-3.3939784258918402</v>
      </c>
      <c r="J384">
        <f>(Table2[[#This Row],[1M Return vs Nifty]]-AVERAGE(Table2[1M Return vs Nifty]))/_xlfn.STDEV.P(Table2[1M Return vs Nifty])</f>
        <v>-0.2931450559226898</v>
      </c>
      <c r="K384">
        <v>-5.2938094228602699</v>
      </c>
      <c r="L384">
        <f>(Table2[[#This Row],[6M Return vs Nifty]]-AVERAGE(Table2[6M Return vs Nifty]))/_xlfn.STDEV.P(Table2[6M Return vs Nifty])</f>
        <v>-0.33763862052668453</v>
      </c>
      <c r="M384">
        <v>-6.6516282398758397</v>
      </c>
      <c r="N384">
        <f>(Table2[[#This Row],[1W Return vs Nifty]]-AVERAGE(Table2[1W Return vs Nifty]))/_xlfn.STDEV.P(Table2[1W Return vs Nifty])</f>
        <v>-1.3092330611566667</v>
      </c>
      <c r="O384">
        <v>396.6</v>
      </c>
      <c r="P384">
        <v>387.77555750462602</v>
      </c>
      <c r="Q384">
        <v>356.30413989090999</v>
      </c>
      <c r="R384">
        <v>35.274089541632897</v>
      </c>
      <c r="S384" s="1">
        <f>(Table2[[#This Row],[Close Price]]-Table2[[#This Row],[20D EMA]])/Table2[[#This Row],[20D EMA]]</f>
        <v>-4.513363590519423E-2</v>
      </c>
      <c r="T384" s="1">
        <f>(Table2[[#This Row],[Close Price]]-Table2[[#This Row],[50D EMA]])/Table2[[#This Row],[50D EMA]]</f>
        <v>-2.3404150491145293E-2</v>
      </c>
      <c r="U384" s="1">
        <f>(Table2[[#This Row],[Close Price]]-Table2[[#This Row],[200D EMA]])/Table2[[#This Row],[200D EMA]]</f>
        <v>6.2856019904643706E-2</v>
      </c>
      <c r="V384">
        <v>0.58541334981075199</v>
      </c>
      <c r="W384">
        <v>378.7</v>
      </c>
      <c r="X384">
        <v>383.85</v>
      </c>
      <c r="Y384">
        <v>370</v>
      </c>
      <c r="Z384">
        <v>388.8</v>
      </c>
      <c r="AA384">
        <v>370</v>
      </c>
      <c r="AB384">
        <v>426.35</v>
      </c>
      <c r="AC384" s="1">
        <f>(Table2[[#This Row],[Close Price]]/Table2[[#This Row],[Day Low]])-1</f>
        <v>0</v>
      </c>
      <c r="AD384" s="1">
        <f>(Table2[[#This Row],[Day High]]/Table2[[#This Row],[Close Price]])-1</f>
        <v>1.3599155003960917E-2</v>
      </c>
      <c r="AE384" s="1">
        <f>(Table2[[#This Row],[Close Price]]/Table2[[#This Row],[Current Week Low]])-1</f>
        <v>2.3513513513513384E-2</v>
      </c>
      <c r="AF384" s="1">
        <f>(Table2[[#This Row],[Current Week High]]/Table2[[#This Row],[Close Price]])-1</f>
        <v>2.6670187483496255E-2</v>
      </c>
      <c r="AG384" s="1">
        <f>(Table2[[#This Row],[Close Price]]/Table2[[#This Row],[Current Month Low]])-1</f>
        <v>2.3513513513513384E-2</v>
      </c>
      <c r="AH384" s="1">
        <f>(Table2[[#This Row],[Current Month High]]/Table2[[#This Row],[Close Price]])-1</f>
        <v>0.12582519144441529</v>
      </c>
      <c r="AI384">
        <v>14.8270398732506</v>
      </c>
      <c r="AJ384">
        <v>41.570093457943898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-0.05</v>
      </c>
      <c r="AM384" t="s">
        <v>3113</v>
      </c>
      <c r="AN384">
        <v>-3.27</v>
      </c>
      <c r="AO384" t="s">
        <v>3113</v>
      </c>
      <c r="AP384">
        <v>7.7102948637606E-2</v>
      </c>
      <c r="AQ384">
        <f>(Table2[[#This Row],[Sharpe Ratio]]-AVERAGE(Table2[Sharpe Ratio]))/_xlfn.STDEV.P(Table2[Sharpe Ratio])</f>
        <v>0.19722006520808416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-2.2203325414606425</v>
      </c>
      <c r="AS384">
        <f>_xlfn.RANK.AVG(Table2[[#This Row],[1Y Return vs Nifty Z-Score]],Table2[1Y Return vs Nifty Z-Score])</f>
        <v>466</v>
      </c>
      <c r="AT384">
        <f>_xlfn.RANK.AVG(Table2[[#This Row],[6M Return vs Nifty Z-Score]],Table2[6M Return vs Nifty Z-Score])</f>
        <v>420</v>
      </c>
      <c r="AU384">
        <f>_xlfn.RANK.AVG(Table2[[#This Row],[Sharpe Ratio Z-Score]],Table2[Sharpe Ratio Z-Score])</f>
        <v>281</v>
      </c>
      <c r="AV384">
        <f>(Table2[[#This Row],[Rank 1Y]]+Table2[[#This Row],[Rank 6M]]+Table2[[#This Row],[Rank Sharpe]])/3</f>
        <v>389</v>
      </c>
    </row>
    <row r="385" spans="1:48" x14ac:dyDescent="0.3">
      <c r="A385" t="s">
        <v>1538</v>
      </c>
      <c r="B385" t="s">
        <v>1539</v>
      </c>
      <c r="C385" t="s">
        <v>3074</v>
      </c>
      <c r="D385" t="s">
        <v>859</v>
      </c>
      <c r="E385">
        <v>6202.2623499129904</v>
      </c>
      <c r="F385">
        <v>209.53</v>
      </c>
      <c r="G385">
        <v>47.8157076072061</v>
      </c>
      <c r="H385">
        <f>(Table2[[#This Row],[1Y Return vs Nifty]]-AVERAGE(Table2[1Y Return vs Nifty]))/_xlfn.STDEV.P(Table2[1Y Return vs Nifty])</f>
        <v>0.20388144963647237</v>
      </c>
      <c r="I385">
        <v>-4.1451580587567598</v>
      </c>
      <c r="J385">
        <f>(Table2[[#This Row],[1M Return vs Nifty]]-AVERAGE(Table2[1M Return vs Nifty]))/_xlfn.STDEV.P(Table2[1M Return vs Nifty])</f>
        <v>-0.36612116742759665</v>
      </c>
      <c r="K385">
        <v>-23.064028443945801</v>
      </c>
      <c r="L385">
        <f>(Table2[[#This Row],[6M Return vs Nifty]]-AVERAGE(Table2[6M Return vs Nifty]))/_xlfn.STDEV.P(Table2[6M Return vs Nifty])</f>
        <v>-0.96320750205451966</v>
      </c>
      <c r="M385">
        <v>-3.9215491111131202</v>
      </c>
      <c r="N385">
        <f>(Table2[[#This Row],[1W Return vs Nifty]]-AVERAGE(Table2[1W Return vs Nifty]))/_xlfn.STDEV.P(Table2[1W Return vs Nifty])</f>
        <v>-0.75236806269221257</v>
      </c>
      <c r="O385">
        <v>215.64</v>
      </c>
      <c r="P385">
        <v>214.900174460155</v>
      </c>
      <c r="Q385">
        <v>194.00176356431999</v>
      </c>
      <c r="R385">
        <v>39.245772435386101</v>
      </c>
      <c r="S385" s="1">
        <f>(Table2[[#This Row],[Close Price]]-Table2[[#This Row],[20D EMA]])/Table2[[#This Row],[20D EMA]]</f>
        <v>-2.8334260805045381E-2</v>
      </c>
      <c r="T385" s="1">
        <f>(Table2[[#This Row],[Close Price]]-Table2[[#This Row],[50D EMA]])/Table2[[#This Row],[50D EMA]]</f>
        <v>-2.4989158215647199E-2</v>
      </c>
      <c r="U385" s="1">
        <f>(Table2[[#This Row],[Close Price]]-Table2[[#This Row],[200D EMA]])/Table2[[#This Row],[200D EMA]]</f>
        <v>8.0041728231670078E-2</v>
      </c>
      <c r="V385">
        <v>0.76930128809082599</v>
      </c>
      <c r="W385">
        <v>210.31</v>
      </c>
      <c r="X385">
        <v>211.95</v>
      </c>
      <c r="Y385">
        <v>201</v>
      </c>
      <c r="Z385">
        <v>212.42</v>
      </c>
      <c r="AA385">
        <v>201</v>
      </c>
      <c r="AB385">
        <v>228.4</v>
      </c>
      <c r="AC385" s="1">
        <f>(Table2[[#This Row],[Close Price]]/Table2[[#This Row],[Day Low]])-1</f>
        <v>-3.7088108031001488E-3</v>
      </c>
      <c r="AD385" s="1">
        <f>(Table2[[#This Row],[Day High]]/Table2[[#This Row],[Close Price]])-1</f>
        <v>1.1549658760082071E-2</v>
      </c>
      <c r="AE385" s="1">
        <f>(Table2[[#This Row],[Close Price]]/Table2[[#This Row],[Current Week Low]])-1</f>
        <v>4.2437810945273657E-2</v>
      </c>
      <c r="AF385" s="1">
        <f>(Table2[[#This Row],[Current Week High]]/Table2[[#This Row],[Close Price]])-1</f>
        <v>1.3792774304395516E-2</v>
      </c>
      <c r="AG385" s="1">
        <f>(Table2[[#This Row],[Close Price]]/Table2[[#This Row],[Current Month Low]])-1</f>
        <v>4.2437810945273657E-2</v>
      </c>
      <c r="AH385" s="1">
        <f>(Table2[[#This Row],[Current Month High]]/Table2[[#This Row],[Close Price]])-1</f>
        <v>9.0058702811053326E-2</v>
      </c>
      <c r="AI385">
        <v>21.510046294086699</v>
      </c>
      <c r="AJ385">
        <v>76.818565400843795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-0.12</v>
      </c>
      <c r="AM385" t="s">
        <v>3113</v>
      </c>
      <c r="AN385">
        <v>-2.66</v>
      </c>
      <c r="AO385" t="s">
        <v>3113</v>
      </c>
      <c r="AP385">
        <v>7.6192796307060995E-2</v>
      </c>
      <c r="AQ385">
        <f>(Table2[[#This Row],[Sharpe Ratio]]-AVERAGE(Table2[Sharpe Ratio]))/_xlfn.STDEV.P(Table2[Sharpe Ratio])</f>
        <v>0.18660773815123466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-1.6912075443866219</v>
      </c>
      <c r="AS385">
        <f>_xlfn.RANK.AVG(Table2[[#This Row],[1Y Return vs Nifty Z-Score]],Table2[1Y Return vs Nifty Z-Score])</f>
        <v>243</v>
      </c>
      <c r="AT385">
        <f>_xlfn.RANK.AVG(Table2[[#This Row],[6M Return vs Nifty Z-Score]],Table2[6M Return vs Nifty Z-Score])</f>
        <v>640</v>
      </c>
      <c r="AU385">
        <f>_xlfn.RANK.AVG(Table2[[#This Row],[Sharpe Ratio Z-Score]],Table2[Sharpe Ratio Z-Score])</f>
        <v>284</v>
      </c>
      <c r="AV385">
        <f>(Table2[[#This Row],[Rank 1Y]]+Table2[[#This Row],[Rank 6M]]+Table2[[#This Row],[Rank Sharpe]])/3</f>
        <v>389</v>
      </c>
    </row>
    <row r="386" spans="1:48" x14ac:dyDescent="0.3">
      <c r="A386" t="s">
        <v>762</v>
      </c>
      <c r="B386" t="s">
        <v>763</v>
      </c>
      <c r="C386" t="s">
        <v>3075</v>
      </c>
      <c r="D386" t="s">
        <v>210</v>
      </c>
      <c r="E386">
        <v>20692.320853465</v>
      </c>
      <c r="F386">
        <v>545.45000000000005</v>
      </c>
      <c r="G386">
        <v>-8.7230499090259492</v>
      </c>
      <c r="H386">
        <f>(Table2[[#This Row],[1Y Return vs Nifty]]-AVERAGE(Table2[1Y Return vs Nifty]))/_xlfn.STDEV.P(Table2[1Y Return vs Nifty])</f>
        <v>-0.65667120208604401</v>
      </c>
      <c r="I386">
        <v>-8.1964349553188605</v>
      </c>
      <c r="J386">
        <f>(Table2[[#This Row],[1M Return vs Nifty]]-AVERAGE(Table2[1M Return vs Nifty]))/_xlfn.STDEV.P(Table2[1M Return vs Nifty])</f>
        <v>-0.75969737956903149</v>
      </c>
      <c r="K386">
        <v>2.3292050886459101</v>
      </c>
      <c r="L386">
        <f>(Table2[[#This Row],[6M Return vs Nifty]]-AVERAGE(Table2[6M Return vs Nifty]))/_xlfn.STDEV.P(Table2[6M Return vs Nifty])</f>
        <v>-6.9283984257149628E-2</v>
      </c>
      <c r="M386">
        <v>-1.8461723932906999</v>
      </c>
      <c r="N386">
        <f>(Table2[[#This Row],[1W Return vs Nifty]]-AVERAGE(Table2[1W Return vs Nifty]))/_xlfn.STDEV.P(Table2[1W Return vs Nifty])</f>
        <v>-0.3290452950085101</v>
      </c>
      <c r="O386">
        <v>576.41</v>
      </c>
      <c r="P386">
        <v>568.01358501500897</v>
      </c>
      <c r="Q386">
        <v>513.07693617693201</v>
      </c>
      <c r="R386">
        <v>32.422597372821002</v>
      </c>
      <c r="S386" s="1">
        <f>(Table2[[#This Row],[Close Price]]-Table2[[#This Row],[20D EMA]])/Table2[[#This Row],[20D EMA]]</f>
        <v>-5.3711767665376942E-2</v>
      </c>
      <c r="T386" s="1">
        <f>(Table2[[#This Row],[Close Price]]-Table2[[#This Row],[50D EMA]])/Table2[[#This Row],[50D EMA]]</f>
        <v>-3.9723671423127521E-2</v>
      </c>
      <c r="U386" s="1">
        <f>(Table2[[#This Row],[Close Price]]-Table2[[#This Row],[200D EMA]])/Table2[[#This Row],[200D EMA]]</f>
        <v>6.3095924880755799E-2</v>
      </c>
      <c r="V386">
        <v>0.76360236357131395</v>
      </c>
      <c r="W386">
        <v>544.04999999999995</v>
      </c>
      <c r="X386">
        <v>549.95000000000005</v>
      </c>
      <c r="Y386">
        <v>543.20000000000005</v>
      </c>
      <c r="Z386">
        <v>569.70000000000005</v>
      </c>
      <c r="AA386">
        <v>543.20000000000005</v>
      </c>
      <c r="AB386">
        <v>593.15</v>
      </c>
      <c r="AC386" s="1">
        <f>(Table2[[#This Row],[Close Price]]/Table2[[#This Row],[Day Low]])-1</f>
        <v>2.5732928958737133E-3</v>
      </c>
      <c r="AD386" s="1">
        <f>(Table2[[#This Row],[Day High]]/Table2[[#This Row],[Close Price]])-1</f>
        <v>8.2500687505728809E-3</v>
      </c>
      <c r="AE386" s="1">
        <f>(Table2[[#This Row],[Close Price]]/Table2[[#This Row],[Current Week Low]])-1</f>
        <v>4.1421207658320913E-3</v>
      </c>
      <c r="AF386" s="1">
        <f>(Table2[[#This Row],[Current Week High]]/Table2[[#This Row],[Close Price]])-1</f>
        <v>4.445870382253192E-2</v>
      </c>
      <c r="AG386" s="1">
        <f>(Table2[[#This Row],[Close Price]]/Table2[[#This Row],[Current Month Low]])-1</f>
        <v>4.1421207658320913E-3</v>
      </c>
      <c r="AH386" s="1">
        <f>(Table2[[#This Row],[Current Month High]]/Table2[[#This Row],[Close Price]])-1</f>
        <v>8.7450728756072849E-2</v>
      </c>
      <c r="AI386">
        <v>14.1076175634796</v>
      </c>
      <c r="AJ386">
        <v>34.083087512291002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0.02</v>
      </c>
      <c r="AM386" t="s">
        <v>3114</v>
      </c>
      <c r="AN386">
        <v>-6.86</v>
      </c>
      <c r="AO386" t="s">
        <v>3113</v>
      </c>
      <c r="AP386">
        <v>8.1359260398480002E-2</v>
      </c>
      <c r="AQ386">
        <f>(Table2[[#This Row],[Sharpe Ratio]]-AVERAGE(Table2[Sharpe Ratio]))/_xlfn.STDEV.P(Table2[Sharpe Ratio])</f>
        <v>0.24684843064363962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-1.5678494302770956</v>
      </c>
      <c r="AS386">
        <f>_xlfn.RANK.AVG(Table2[[#This Row],[1Y Return vs Nifty Z-Score]],Table2[1Y Return vs Nifty Z-Score])</f>
        <v>559</v>
      </c>
      <c r="AT386">
        <f>_xlfn.RANK.AVG(Table2[[#This Row],[6M Return vs Nifty Z-Score]],Table2[6M Return vs Nifty Z-Score])</f>
        <v>343</v>
      </c>
      <c r="AU386">
        <f>_xlfn.RANK.AVG(Table2[[#This Row],[Sharpe Ratio Z-Score]],Table2[Sharpe Ratio Z-Score])</f>
        <v>268</v>
      </c>
      <c r="AV386">
        <f>(Table2[[#This Row],[Rank 1Y]]+Table2[[#This Row],[Rank 6M]]+Table2[[#This Row],[Rank Sharpe]])/3</f>
        <v>390</v>
      </c>
    </row>
    <row r="387" spans="1:48" x14ac:dyDescent="0.3">
      <c r="A387" t="s">
        <v>482</v>
      </c>
      <c r="B387" t="s">
        <v>483</v>
      </c>
      <c r="C387" t="s">
        <v>3084</v>
      </c>
      <c r="D387" t="s">
        <v>484</v>
      </c>
      <c r="E387">
        <v>41818.418155400002</v>
      </c>
      <c r="F387">
        <v>37122.199999999997</v>
      </c>
      <c r="G387">
        <v>11.7920509550902</v>
      </c>
      <c r="H387">
        <f>(Table2[[#This Row],[1Y Return vs Nifty]]-AVERAGE(Table2[1Y Return vs Nifty]))/_xlfn.STDEV.P(Table2[1Y Return vs Nifty])</f>
        <v>-0.34441947911704257</v>
      </c>
      <c r="I387">
        <v>-1.85337993102655</v>
      </c>
      <c r="J387">
        <f>(Table2[[#This Row],[1M Return vs Nifty]]-AVERAGE(Table2[1M Return vs Nifty]))/_xlfn.STDEV.P(Table2[1M Return vs Nifty])</f>
        <v>-0.14347794219012389</v>
      </c>
      <c r="K387">
        <v>1.0642860734806401</v>
      </c>
      <c r="L387">
        <f>(Table2[[#This Row],[6M Return vs Nifty]]-AVERAGE(Table2[6M Return vs Nifty]))/_xlfn.STDEV.P(Table2[6M Return vs Nifty])</f>
        <v>-0.11381320320494687</v>
      </c>
      <c r="M387">
        <v>-2.07015327493664</v>
      </c>
      <c r="N387">
        <f>(Table2[[#This Row],[1W Return vs Nifty]]-AVERAGE(Table2[1W Return vs Nifty]))/_xlfn.STDEV.P(Table2[1W Return vs Nifty])</f>
        <v>-0.37473155809142672</v>
      </c>
      <c r="O387">
        <v>38298.97</v>
      </c>
      <c r="P387">
        <v>36999.958317561803</v>
      </c>
      <c r="Q387">
        <v>33081.372836944</v>
      </c>
      <c r="R387">
        <v>30.0976602728724</v>
      </c>
      <c r="S387" s="1">
        <f>(Table2[[#This Row],[Close Price]]-Table2[[#This Row],[20D EMA]])/Table2[[#This Row],[20D EMA]]</f>
        <v>-3.0725891584029649E-2</v>
      </c>
      <c r="T387" s="1">
        <f>(Table2[[#This Row],[Close Price]]-Table2[[#This Row],[50D EMA]])/Table2[[#This Row],[50D EMA]]</f>
        <v>3.3038329770272508E-3</v>
      </c>
      <c r="U387" s="1">
        <f>(Table2[[#This Row],[Close Price]]-Table2[[#This Row],[200D EMA]])/Table2[[#This Row],[200D EMA]]</f>
        <v>0.12214810984335443</v>
      </c>
      <c r="V387">
        <v>0.68791551433442999</v>
      </c>
      <c r="W387">
        <v>37000.050000000003</v>
      </c>
      <c r="X387">
        <v>37499</v>
      </c>
      <c r="Y387">
        <v>37003</v>
      </c>
      <c r="Z387">
        <v>39500</v>
      </c>
      <c r="AA387">
        <v>37003</v>
      </c>
      <c r="AB387">
        <v>39949</v>
      </c>
      <c r="AC387" s="1">
        <f>(Table2[[#This Row],[Close Price]]/Table2[[#This Row],[Day Low]])-1</f>
        <v>3.3013468900715548E-3</v>
      </c>
      <c r="AD387" s="1">
        <f>(Table2[[#This Row],[Day High]]/Table2[[#This Row],[Close Price]])-1</f>
        <v>1.0150260491027074E-2</v>
      </c>
      <c r="AE387" s="1">
        <f>(Table2[[#This Row],[Close Price]]/Table2[[#This Row],[Current Week Low]])-1</f>
        <v>3.2213604302353538E-3</v>
      </c>
      <c r="AF387" s="1">
        <f>(Table2[[#This Row],[Current Week High]]/Table2[[#This Row],[Close Price]])-1</f>
        <v>6.4053315805636668E-2</v>
      </c>
      <c r="AG387" s="1">
        <f>(Table2[[#This Row],[Close Price]]/Table2[[#This Row],[Current Month Low]])-1</f>
        <v>3.2213604302353538E-3</v>
      </c>
      <c r="AH387" s="1">
        <f>(Table2[[#This Row],[Current Month High]]/Table2[[#This Row],[Close Price]])-1</f>
        <v>7.6148504129604389E-2</v>
      </c>
      <c r="AI387">
        <v>10.059479233450601</v>
      </c>
      <c r="AJ387">
        <v>39.4103950728556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</v>
      </c>
      <c r="AM387">
        <v>0</v>
      </c>
      <c r="AN387">
        <v>-3.56</v>
      </c>
      <c r="AO387" t="s">
        <v>3113</v>
      </c>
      <c r="AP387">
        <v>3.5955946423178002E-2</v>
      </c>
      <c r="AQ387">
        <f>(Table2[[#This Row],[Sharpe Ratio]]-AVERAGE(Table2[Sharpe Ratio]))/_xlfn.STDEV.P(Table2[Sharpe Ratio])</f>
        <v>-0.28255176007191379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-1.2589939426754539</v>
      </c>
      <c r="AS387">
        <f>_xlfn.RANK.AVG(Table2[[#This Row],[1Y Return vs Nifty Z-Score]],Table2[1Y Return vs Nifty Z-Score])</f>
        <v>403</v>
      </c>
      <c r="AT387">
        <f>_xlfn.RANK.AVG(Table2[[#This Row],[6M Return vs Nifty Z-Score]],Table2[6M Return vs Nifty Z-Score])</f>
        <v>355</v>
      </c>
      <c r="AU387">
        <f>_xlfn.RANK.AVG(Table2[[#This Row],[Sharpe Ratio Z-Score]],Table2[Sharpe Ratio Z-Score])</f>
        <v>413</v>
      </c>
      <c r="AV387">
        <f>(Table2[[#This Row],[Rank 1Y]]+Table2[[#This Row],[Rank 6M]]+Table2[[#This Row],[Rank Sharpe]])/3</f>
        <v>390.33333333333331</v>
      </c>
    </row>
    <row r="388" spans="1:48" x14ac:dyDescent="0.3">
      <c r="A388" t="s">
        <v>206</v>
      </c>
      <c r="B388" t="s">
        <v>207</v>
      </c>
      <c r="C388" t="s">
        <v>3069</v>
      </c>
      <c r="D388" t="s">
        <v>34</v>
      </c>
      <c r="E388">
        <v>124810.826190165</v>
      </c>
      <c r="F388">
        <v>241.35</v>
      </c>
      <c r="G388">
        <v>0.63532081045507705</v>
      </c>
      <c r="H388">
        <f>(Table2[[#This Row],[1Y Return vs Nifty]]-AVERAGE(Table2[1Y Return vs Nifty]))/_xlfn.STDEV.P(Table2[1Y Return vs Nifty])</f>
        <v>-0.51423137687163845</v>
      </c>
      <c r="I388">
        <v>-7.8859463729384398</v>
      </c>
      <c r="J388">
        <f>(Table2[[#This Row],[1M Return vs Nifty]]-AVERAGE(Table2[1M Return vs Nifty]))/_xlfn.STDEV.P(Table2[1M Return vs Nifty])</f>
        <v>-0.72953382292096602</v>
      </c>
      <c r="K388">
        <v>-15.688826320837199</v>
      </c>
      <c r="L388">
        <f>(Table2[[#This Row],[6M Return vs Nifty]]-AVERAGE(Table2[6M Return vs Nifty]))/_xlfn.STDEV.P(Table2[6M Return vs Nifty])</f>
        <v>-0.70357665914142398</v>
      </c>
      <c r="M388">
        <v>-1.40059737699972</v>
      </c>
      <c r="N388">
        <f>(Table2[[#This Row],[1W Return vs Nifty]]-AVERAGE(Table2[1W Return vs Nifty]))/_xlfn.STDEV.P(Table2[1W Return vs Nifty])</f>
        <v>-0.23815960303403363</v>
      </c>
      <c r="O388">
        <v>250.72</v>
      </c>
      <c r="P388">
        <v>258.49389315403499</v>
      </c>
      <c r="Q388">
        <v>246.43149821298499</v>
      </c>
      <c r="R388">
        <v>34.289491180871501</v>
      </c>
      <c r="S388" s="1">
        <f>(Table2[[#This Row],[Close Price]]-Table2[[#This Row],[20D EMA]])/Table2[[#This Row],[20D EMA]]</f>
        <v>-3.7372367581365688E-2</v>
      </c>
      <c r="T388" s="1">
        <f>(Table2[[#This Row],[Close Price]]-Table2[[#This Row],[50D EMA]])/Table2[[#This Row],[50D EMA]]</f>
        <v>-6.6322236648813412E-2</v>
      </c>
      <c r="U388" s="1">
        <f>(Table2[[#This Row],[Close Price]]-Table2[[#This Row],[200D EMA]])/Table2[[#This Row],[200D EMA]]</f>
        <v>-2.0620327554853303E-2</v>
      </c>
      <c r="V388">
        <v>1.01114643469256</v>
      </c>
      <c r="W388">
        <v>242.15</v>
      </c>
      <c r="X388">
        <v>244.8</v>
      </c>
      <c r="Y388">
        <v>231.25</v>
      </c>
      <c r="Z388">
        <v>246.35</v>
      </c>
      <c r="AA388">
        <v>231.25</v>
      </c>
      <c r="AB388">
        <v>258.45</v>
      </c>
      <c r="AC388" s="1">
        <f>(Table2[[#This Row],[Close Price]]/Table2[[#This Row],[Day Low]])-1</f>
        <v>-3.3037373528804759E-3</v>
      </c>
      <c r="AD388" s="1">
        <f>(Table2[[#This Row],[Day High]]/Table2[[#This Row],[Close Price]])-1</f>
        <v>1.429459291485391E-2</v>
      </c>
      <c r="AE388" s="1">
        <f>(Table2[[#This Row],[Close Price]]/Table2[[#This Row],[Current Week Low]])-1</f>
        <v>4.367567567567554E-2</v>
      </c>
      <c r="AF388" s="1">
        <f>(Table2[[#This Row],[Current Week High]]/Table2[[#This Row],[Close Price]])-1</f>
        <v>2.0716801325875389E-2</v>
      </c>
      <c r="AG388" s="1">
        <f>(Table2[[#This Row],[Close Price]]/Table2[[#This Row],[Current Month Low]])-1</f>
        <v>4.367567567567554E-2</v>
      </c>
      <c r="AH388" s="1">
        <f>(Table2[[#This Row],[Current Month High]]/Table2[[#This Row],[Close Price]])-1</f>
        <v>7.0851460534493427E-2</v>
      </c>
      <c r="AI388">
        <v>24.176507147296402</v>
      </c>
      <c r="AJ388">
        <v>29.932705248990501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-0.13</v>
      </c>
      <c r="AM388" t="s">
        <v>3113</v>
      </c>
      <c r="AN388">
        <v>-3.88</v>
      </c>
      <c r="AO388" t="s">
        <v>3113</v>
      </c>
      <c r="AP388">
        <v>0.13633396614871901</v>
      </c>
      <c r="AQ388">
        <f>(Table2[[#This Row],[Sharpe Ratio]]-AVERAGE(Table2[Sharpe Ratio]))/_xlfn.STDEV.P(Table2[Sharpe Ratio])</f>
        <v>0.88785053292497162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488</v>
      </c>
      <c r="AT388">
        <f>_xlfn.RANK.AVG(Table2[[#This Row],[6M Return vs Nifty Z-Score]],Table2[6M Return vs Nifty Z-Score])</f>
        <v>559</v>
      </c>
      <c r="AU388">
        <f>_xlfn.RANK.AVG(Table2[[#This Row],[Sharpe Ratio Z-Score]],Table2[Sharpe Ratio Z-Score])</f>
        <v>129</v>
      </c>
      <c r="AV388">
        <f>(Table2[[#This Row],[Rank 1Y]]+Table2[[#This Row],[Rank 6M]]+Table2[[#This Row],[Rank Sharpe]])/3</f>
        <v>392</v>
      </c>
    </row>
    <row r="389" spans="1:48" x14ac:dyDescent="0.3">
      <c r="A389" t="s">
        <v>76</v>
      </c>
      <c r="B389" t="s">
        <v>77</v>
      </c>
      <c r="C389" t="s">
        <v>3078</v>
      </c>
      <c r="D389" t="s">
        <v>78</v>
      </c>
      <c r="E389">
        <v>324455.10742840002</v>
      </c>
      <c r="F389">
        <v>11258</v>
      </c>
      <c r="G389">
        <v>14.789775302656199</v>
      </c>
      <c r="H389">
        <f>(Table2[[#This Row],[1Y Return vs Nifty]]-AVERAGE(Table2[1Y Return vs Nifty]))/_xlfn.STDEV.P(Table2[1Y Return vs Nifty])</f>
        <v>-0.29879237746574699</v>
      </c>
      <c r="I389">
        <v>-0.352082935909246</v>
      </c>
      <c r="J389">
        <f>(Table2[[#This Row],[1M Return vs Nifty]]-AVERAGE(Table2[1M Return vs Nifty]))/_xlfn.STDEV.P(Table2[1M Return vs Nifty])</f>
        <v>2.3710826294338606E-3</v>
      </c>
      <c r="K389">
        <v>1.56007001847894</v>
      </c>
      <c r="L389">
        <f>(Table2[[#This Row],[6M Return vs Nifty]]-AVERAGE(Table2[6M Return vs Nifty]))/_xlfn.STDEV.P(Table2[6M Return vs Nifty])</f>
        <v>-9.6360013259227342E-2</v>
      </c>
      <c r="M389">
        <v>1.08395100404694</v>
      </c>
      <c r="N389">
        <f>(Table2[[#This Row],[1W Return vs Nifty]]-AVERAGE(Table2[1W Return vs Nifty]))/_xlfn.STDEV.P(Table2[1W Return vs Nifty])</f>
        <v>0.26862352124245675</v>
      </c>
      <c r="O389">
        <v>11548.25</v>
      </c>
      <c r="P389">
        <v>11208.607800501</v>
      </c>
      <c r="Q389">
        <v>10058.736820890001</v>
      </c>
      <c r="R389">
        <v>36.9800072665806</v>
      </c>
      <c r="S389" s="1">
        <f>(Table2[[#This Row],[Close Price]]-Table2[[#This Row],[20D EMA]])/Table2[[#This Row],[20D EMA]]</f>
        <v>-2.5133678262940273E-2</v>
      </c>
      <c r="T389" s="1">
        <f>(Table2[[#This Row],[Close Price]]-Table2[[#This Row],[50D EMA]])/Table2[[#This Row],[50D EMA]]</f>
        <v>4.4066310801589379E-3</v>
      </c>
      <c r="U389" s="1">
        <f>(Table2[[#This Row],[Close Price]]-Table2[[#This Row],[200D EMA]])/Table2[[#This Row],[200D EMA]]</f>
        <v>0.11922602216009545</v>
      </c>
      <c r="V389">
        <v>0.74189905975970005</v>
      </c>
      <c r="W389">
        <v>11285.7</v>
      </c>
      <c r="X389">
        <v>11449</v>
      </c>
      <c r="Y389">
        <v>11228.75</v>
      </c>
      <c r="Z389">
        <v>11700</v>
      </c>
      <c r="AA389">
        <v>11228.75</v>
      </c>
      <c r="AB389">
        <v>12032.3</v>
      </c>
      <c r="AC389" s="1">
        <f>(Table2[[#This Row],[Close Price]]/Table2[[#This Row],[Day Low]])-1</f>
        <v>-2.4544334866247741E-3</v>
      </c>
      <c r="AD389" s="1">
        <f>(Table2[[#This Row],[Day High]]/Table2[[#This Row],[Close Price]])-1</f>
        <v>1.6965713270563176E-2</v>
      </c>
      <c r="AE389" s="1">
        <f>(Table2[[#This Row],[Close Price]]/Table2[[#This Row],[Current Week Low]])-1</f>
        <v>2.6049204052098762E-3</v>
      </c>
      <c r="AF389" s="1">
        <f>(Table2[[#This Row],[Current Week High]]/Table2[[#This Row],[Close Price]])-1</f>
        <v>3.9260969976905313E-2</v>
      </c>
      <c r="AG389" s="1">
        <f>(Table2[[#This Row],[Close Price]]/Table2[[#This Row],[Current Month Low]])-1</f>
        <v>2.6049204052098762E-3</v>
      </c>
      <c r="AH389" s="1">
        <f>(Table2[[#This Row],[Current Month High]]/Table2[[#This Row],[Close Price]])-1</f>
        <v>6.8777758038727876E-2</v>
      </c>
      <c r="AI389">
        <v>7.2837093622313001</v>
      </c>
      <c r="AJ389">
        <v>40.942580108041703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</v>
      </c>
      <c r="AM389" t="s">
        <v>3114</v>
      </c>
      <c r="AN389">
        <v>-2.4900000000000002</v>
      </c>
      <c r="AO389" t="s">
        <v>3113</v>
      </c>
      <c r="AP389">
        <v>2.7337995334016998E-2</v>
      </c>
      <c r="AQ389">
        <f>(Table2[[#This Row],[Sharpe Ratio]]-AVERAGE(Table2[Sharpe Ratio]))/_xlfn.STDEV.P(Table2[Sharpe Ratio])</f>
        <v>-0.38303660469494993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-0.5071943915480337</v>
      </c>
      <c r="AS389">
        <f>_xlfn.RANK.AVG(Table2[[#This Row],[1Y Return vs Nifty Z-Score]],Table2[1Y Return vs Nifty Z-Score])</f>
        <v>382</v>
      </c>
      <c r="AT389">
        <f>_xlfn.RANK.AVG(Table2[[#This Row],[6M Return vs Nifty Z-Score]],Table2[6M Return vs Nifty Z-Score])</f>
        <v>353</v>
      </c>
      <c r="AU389">
        <f>_xlfn.RANK.AVG(Table2[[#This Row],[Sharpe Ratio Z-Score]],Table2[Sharpe Ratio Z-Score])</f>
        <v>442</v>
      </c>
      <c r="AV389">
        <f>(Table2[[#This Row],[Rank 1Y]]+Table2[[#This Row],[Rank 6M]]+Table2[[#This Row],[Rank Sharpe]])/3</f>
        <v>392.33333333333331</v>
      </c>
    </row>
    <row r="390" spans="1:48" x14ac:dyDescent="0.3">
      <c r="A390" t="s">
        <v>28</v>
      </c>
      <c r="B390" t="s">
        <v>29</v>
      </c>
      <c r="C390" t="s">
        <v>3069</v>
      </c>
      <c r="D390" t="s">
        <v>24</v>
      </c>
      <c r="E390">
        <v>820025.89472663996</v>
      </c>
      <c r="F390">
        <v>1164.5999999999999</v>
      </c>
      <c r="G390">
        <v>-4.3803282231889096</v>
      </c>
      <c r="H390">
        <f>(Table2[[#This Row],[1Y Return vs Nifty]]-AVERAGE(Table2[1Y Return vs Nifty]))/_xlfn.STDEV.P(Table2[1Y Return vs Nifty])</f>
        <v>-0.59057246156513632</v>
      </c>
      <c r="I390">
        <v>-3.1402165663358299</v>
      </c>
      <c r="J390">
        <f>(Table2[[#This Row],[1M Return vs Nifty]]-AVERAGE(Table2[1M Return vs Nifty]))/_xlfn.STDEV.P(Table2[1M Return vs Nifty])</f>
        <v>-0.26849242564832509</v>
      </c>
      <c r="K390">
        <v>6.6732072167586303</v>
      </c>
      <c r="L390">
        <f>(Table2[[#This Row],[6M Return vs Nifty]]-AVERAGE(Table2[6M Return vs Nifty]))/_xlfn.STDEV.P(Table2[6M Return vs Nifty])</f>
        <v>8.3638866576233484E-2</v>
      </c>
      <c r="M390">
        <v>-0.201941226717675</v>
      </c>
      <c r="N390">
        <f>(Table2[[#This Row],[1W Return vs Nifty]]-AVERAGE(Table2[1W Return vs Nifty]))/_xlfn.STDEV.P(Table2[1W Return vs Nifty])</f>
        <v>6.3350155482225327E-3</v>
      </c>
      <c r="O390">
        <v>1198.67</v>
      </c>
      <c r="P390">
        <v>1184.32943763403</v>
      </c>
      <c r="Q390">
        <v>1090.9789531143499</v>
      </c>
      <c r="R390">
        <v>24.952980951568701</v>
      </c>
      <c r="S390" s="1">
        <f>(Table2[[#This Row],[Close Price]]-Table2[[#This Row],[20D EMA]])/Table2[[#This Row],[20D EMA]]</f>
        <v>-2.8423169012322124E-2</v>
      </c>
      <c r="T390" s="1">
        <f>(Table2[[#This Row],[Close Price]]-Table2[[#This Row],[50D EMA]])/Table2[[#This Row],[50D EMA]]</f>
        <v>-1.6658741231193385E-2</v>
      </c>
      <c r="U390" s="1">
        <f>(Table2[[#This Row],[Close Price]]-Table2[[#This Row],[200D EMA]])/Table2[[#This Row],[200D EMA]]</f>
        <v>6.7481638097131549E-2</v>
      </c>
      <c r="V390">
        <v>0.99595379857715205</v>
      </c>
      <c r="W390">
        <v>1173.3499999999999</v>
      </c>
      <c r="X390">
        <v>1180.95</v>
      </c>
      <c r="Y390">
        <v>1158.9000000000001</v>
      </c>
      <c r="Z390">
        <v>1188.9000000000001</v>
      </c>
      <c r="AA390">
        <v>1158.9000000000001</v>
      </c>
      <c r="AB390">
        <v>1222.6500000000001</v>
      </c>
      <c r="AC390" s="1">
        <f>(Table2[[#This Row],[Close Price]]/Table2[[#This Row],[Day Low]])-1</f>
        <v>-7.4572804363574052E-3</v>
      </c>
      <c r="AD390" s="1">
        <f>(Table2[[#This Row],[Day High]]/Table2[[#This Row],[Close Price]])-1</f>
        <v>1.403915507470388E-2</v>
      </c>
      <c r="AE390" s="1">
        <f>(Table2[[#This Row],[Close Price]]/Table2[[#This Row],[Current Week Low]])-1</f>
        <v>4.9184571576492697E-3</v>
      </c>
      <c r="AF390" s="1">
        <f>(Table2[[#This Row],[Current Week High]]/Table2[[#This Row],[Close Price]])-1</f>
        <v>2.0865533230293831E-2</v>
      </c>
      <c r="AG390" s="1">
        <f>(Table2[[#This Row],[Close Price]]/Table2[[#This Row],[Current Month Low]])-1</f>
        <v>4.9184571576492697E-3</v>
      </c>
      <c r="AH390" s="1">
        <f>(Table2[[#This Row],[Current Month High]]/Table2[[#This Row],[Close Price]])-1</f>
        <v>4.9845440494590498E-2</v>
      </c>
      <c r="AI390">
        <v>8.00274772454061</v>
      </c>
      <c r="AJ390">
        <v>29.543937708565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</v>
      </c>
      <c r="AM390" t="s">
        <v>3115</v>
      </c>
      <c r="AN390">
        <v>-5.07</v>
      </c>
      <c r="AO390" t="s">
        <v>3113</v>
      </c>
      <c r="AP390">
        <v>5.826015056061E-2</v>
      </c>
      <c r="AQ390">
        <f>(Table2[[#This Row],[Sharpe Ratio]]-AVERAGE(Table2[Sharpe Ratio]))/_xlfn.STDEV.P(Table2[Sharpe Ratio])</f>
        <v>-2.2485943498739405E-2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-0.79157694858774474</v>
      </c>
      <c r="AS390">
        <f>_xlfn.RANK.AVG(Table2[[#This Row],[1Y Return vs Nifty Z-Score]],Table2[1Y Return vs Nifty Z-Score])</f>
        <v>528</v>
      </c>
      <c r="AT390">
        <f>_xlfn.RANK.AVG(Table2[[#This Row],[6M Return vs Nifty Z-Score]],Table2[6M Return vs Nifty Z-Score])</f>
        <v>299</v>
      </c>
      <c r="AU390">
        <f>_xlfn.RANK.AVG(Table2[[#This Row],[Sharpe Ratio Z-Score]],Table2[Sharpe Ratio Z-Score])</f>
        <v>351</v>
      </c>
      <c r="AV390">
        <f>(Table2[[#This Row],[Rank 1Y]]+Table2[[#This Row],[Rank 6M]]+Table2[[#This Row],[Rank Sharpe]])/3</f>
        <v>392.66666666666669</v>
      </c>
    </row>
    <row r="391" spans="1:48" x14ac:dyDescent="0.3">
      <c r="A391" t="s">
        <v>1120</v>
      </c>
      <c r="B391" t="s">
        <v>1121</v>
      </c>
      <c r="C391" t="s">
        <v>3080</v>
      </c>
      <c r="D391" t="s">
        <v>133</v>
      </c>
      <c r="E391">
        <v>10701.01568115</v>
      </c>
      <c r="F391">
        <v>351.15</v>
      </c>
      <c r="G391">
        <v>-18.308720603203898</v>
      </c>
      <c r="H391">
        <f>(Table2[[#This Row],[1Y Return vs Nifty]]-AVERAGE(Table2[1Y Return vs Nifty]))/_xlfn.STDEV.P(Table2[1Y Return vs Nifty])</f>
        <v>-0.80257066462809579</v>
      </c>
      <c r="I391">
        <v>-13.475079119057</v>
      </c>
      <c r="J391">
        <f>(Table2[[#This Row],[1M Return vs Nifty]]-AVERAGE(Table2[1M Return vs Nifty]))/_xlfn.STDEV.P(Table2[1M Return vs Nifty])</f>
        <v>-1.2725107044171922</v>
      </c>
      <c r="K391">
        <v>-10.372653968102799</v>
      </c>
      <c r="L391">
        <f>(Table2[[#This Row],[6M Return vs Nifty]]-AVERAGE(Table2[6M Return vs Nifty]))/_xlfn.STDEV.P(Table2[6M Return vs Nifty])</f>
        <v>-0.51643028864575491</v>
      </c>
      <c r="M391">
        <v>-3.75388290924993</v>
      </c>
      <c r="N391">
        <f>(Table2[[#This Row],[1W Return vs Nifty]]-AVERAGE(Table2[1W Return vs Nifty]))/_xlfn.STDEV.P(Table2[1W Return vs Nifty])</f>
        <v>-0.7181685267668928</v>
      </c>
      <c r="O391">
        <v>368.79</v>
      </c>
      <c r="P391">
        <v>370.51460897239701</v>
      </c>
      <c r="Q391">
        <v>339.74236753957803</v>
      </c>
      <c r="R391">
        <v>30.9812891228453</v>
      </c>
      <c r="S391" s="1">
        <f>(Table2[[#This Row],[Close Price]]-Table2[[#This Row],[20D EMA]])/Table2[[#This Row],[20D EMA]]</f>
        <v>-4.7832099568860441E-2</v>
      </c>
      <c r="T391" s="1">
        <f>(Table2[[#This Row],[Close Price]]-Table2[[#This Row],[50D EMA]])/Table2[[#This Row],[50D EMA]]</f>
        <v>-5.2264090277313956E-2</v>
      </c>
      <c r="U391" s="1">
        <f>(Table2[[#This Row],[Close Price]]-Table2[[#This Row],[200D EMA]])/Table2[[#This Row],[200D EMA]]</f>
        <v>3.3577303128356599E-2</v>
      </c>
      <c r="V391">
        <v>0.81110947907972897</v>
      </c>
      <c r="W391">
        <v>348</v>
      </c>
      <c r="X391">
        <v>362.95</v>
      </c>
      <c r="Y391">
        <v>342</v>
      </c>
      <c r="Z391">
        <v>364.8</v>
      </c>
      <c r="AA391">
        <v>342</v>
      </c>
      <c r="AB391">
        <v>387</v>
      </c>
      <c r="AC391" s="1">
        <f>(Table2[[#This Row],[Close Price]]/Table2[[#This Row],[Day Low]])-1</f>
        <v>9.0517241379308722E-3</v>
      </c>
      <c r="AD391" s="1">
        <f>(Table2[[#This Row],[Day High]]/Table2[[#This Row],[Close Price]])-1</f>
        <v>3.3603872988751338E-2</v>
      </c>
      <c r="AE391" s="1">
        <f>(Table2[[#This Row],[Close Price]]/Table2[[#This Row],[Current Week Low]])-1</f>
        <v>2.6754385964912197E-2</v>
      </c>
      <c r="AF391" s="1">
        <f>(Table2[[#This Row],[Current Week High]]/Table2[[#This Row],[Close Price]])-1</f>
        <v>3.8872276804784445E-2</v>
      </c>
      <c r="AG391" s="1">
        <f>(Table2[[#This Row],[Close Price]]/Table2[[#This Row],[Current Month Low]])-1</f>
        <v>2.6754385964912197E-2</v>
      </c>
      <c r="AH391" s="1">
        <f>(Table2[[#This Row],[Current Month High]]/Table2[[#This Row],[Close Price]])-1</f>
        <v>0.10209312259718084</v>
      </c>
      <c r="AI391">
        <v>21.8282785134557</v>
      </c>
      <c r="AJ391">
        <v>38.904272151898702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0.14000000000000001</v>
      </c>
      <c r="AM391" t="s">
        <v>3114</v>
      </c>
      <c r="AN391">
        <v>-2.89</v>
      </c>
      <c r="AO391" t="s">
        <v>3113</v>
      </c>
      <c r="AP391">
        <v>0.171626968005201</v>
      </c>
      <c r="AQ391">
        <f>(Table2[[#This Row],[Sharpe Ratio]]-AVERAGE(Table2[Sharpe Ratio]))/_xlfn.STDEV.P(Table2[Sharpe Ratio])</f>
        <v>1.2993650299484605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610</v>
      </c>
      <c r="AT391">
        <f>_xlfn.RANK.AVG(Table2[[#This Row],[6M Return vs Nifty Z-Score]],Table2[6M Return vs Nifty Z-Score])</f>
        <v>495</v>
      </c>
      <c r="AU391">
        <f>_xlfn.RANK.AVG(Table2[[#This Row],[Sharpe Ratio Z-Score]],Table2[Sharpe Ratio Z-Score])</f>
        <v>75</v>
      </c>
      <c r="AV391">
        <f>(Table2[[#This Row],[Rank 1Y]]+Table2[[#This Row],[Rank 6M]]+Table2[[#This Row],[Rank Sharpe]])/3</f>
        <v>393.33333333333331</v>
      </c>
    </row>
    <row r="392" spans="1:48" x14ac:dyDescent="0.3">
      <c r="A392" t="s">
        <v>1183</v>
      </c>
      <c r="B392" t="s">
        <v>1184</v>
      </c>
      <c r="C392" t="s">
        <v>3071</v>
      </c>
      <c r="D392" t="s">
        <v>997</v>
      </c>
      <c r="E392">
        <v>9862.5118418250004</v>
      </c>
      <c r="F392">
        <v>488.85</v>
      </c>
      <c r="G392">
        <v>0.82867032560142495</v>
      </c>
      <c r="H392">
        <f>(Table2[[#This Row],[1Y Return vs Nifty]]-AVERAGE(Table2[1Y Return vs Nifty]))/_xlfn.STDEV.P(Table2[1Y Return vs Nifty])</f>
        <v>-0.51128848521151171</v>
      </c>
      <c r="I392">
        <v>16.013548662972301</v>
      </c>
      <c r="J392">
        <f>(Table2[[#This Row],[1M Return vs Nifty]]-AVERAGE(Table2[1M Return vs Nifty]))/_xlfn.STDEV.P(Table2[1M Return vs Nifty])</f>
        <v>1.5922706275003085</v>
      </c>
      <c r="K392">
        <v>13.7398231985745</v>
      </c>
      <c r="L392">
        <f>(Table2[[#This Row],[6M Return vs Nifty]]-AVERAGE(Table2[6M Return vs Nifty]))/_xlfn.STDEV.P(Table2[6M Return vs Nifty])</f>
        <v>0.33240648450406435</v>
      </c>
      <c r="M392">
        <v>4.6098329187135096</v>
      </c>
      <c r="N392">
        <f>(Table2[[#This Row],[1W Return vs Nifty]]-AVERAGE(Table2[1W Return vs Nifty]))/_xlfn.STDEV.P(Table2[1W Return vs Nifty])</f>
        <v>0.98781155001086929</v>
      </c>
      <c r="O392">
        <v>464.69</v>
      </c>
      <c r="P392">
        <v>440.83820944684999</v>
      </c>
      <c r="Q392">
        <v>409.61341350915302</v>
      </c>
      <c r="R392">
        <v>68.335355763596993</v>
      </c>
      <c r="S392" s="1">
        <f>(Table2[[#This Row],[Close Price]]-Table2[[#This Row],[20D EMA]])/Table2[[#This Row],[20D EMA]]</f>
        <v>5.1991650347543578E-2</v>
      </c>
      <c r="T392" s="1">
        <f>(Table2[[#This Row],[Close Price]]-Table2[[#This Row],[50D EMA]])/Table2[[#This Row],[50D EMA]]</f>
        <v>0.10891022947714475</v>
      </c>
      <c r="U392" s="1">
        <f>(Table2[[#This Row],[Close Price]]-Table2[[#This Row],[200D EMA]])/Table2[[#This Row],[200D EMA]]</f>
        <v>0.19344236267076351</v>
      </c>
      <c r="V392">
        <v>1.17872285514244</v>
      </c>
      <c r="W392">
        <v>491</v>
      </c>
      <c r="X392">
        <v>498</v>
      </c>
      <c r="Y392">
        <v>467</v>
      </c>
      <c r="Z392">
        <v>499.75</v>
      </c>
      <c r="AA392">
        <v>467</v>
      </c>
      <c r="AB392">
        <v>499.75</v>
      </c>
      <c r="AC392" s="1">
        <f>(Table2[[#This Row],[Close Price]]/Table2[[#This Row],[Day Low]])-1</f>
        <v>-4.378818737270862E-3</v>
      </c>
      <c r="AD392" s="1">
        <f>(Table2[[#This Row],[Day High]]/Table2[[#This Row],[Close Price]])-1</f>
        <v>1.8717397974838956E-2</v>
      </c>
      <c r="AE392" s="1">
        <f>(Table2[[#This Row],[Close Price]]/Table2[[#This Row],[Current Week Low]])-1</f>
        <v>4.6788008565310513E-2</v>
      </c>
      <c r="AF392" s="1">
        <f>(Table2[[#This Row],[Current Week High]]/Table2[[#This Row],[Close Price]])-1</f>
        <v>2.22972281886058E-2</v>
      </c>
      <c r="AG392" s="1">
        <f>(Table2[[#This Row],[Close Price]]/Table2[[#This Row],[Current Month Low]])-1</f>
        <v>4.6788008565310513E-2</v>
      </c>
      <c r="AH392" s="1">
        <f>(Table2[[#This Row],[Current Month High]]/Table2[[#This Row],[Close Price]])-1</f>
        <v>2.22972281886058E-2</v>
      </c>
      <c r="AI392">
        <v>2.22972281886058</v>
      </c>
      <c r="AJ392">
        <v>42.314410480349302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0.15</v>
      </c>
      <c r="AM392" t="s">
        <v>3114</v>
      </c>
      <c r="AN392">
        <v>10.1</v>
      </c>
      <c r="AO392" t="s">
        <v>3114</v>
      </c>
      <c r="AP392">
        <v>1.8966335523422001E-2</v>
      </c>
      <c r="AQ392">
        <f>(Table2[[#This Row],[Sharpe Ratio]]-AVERAGE(Table2[Sharpe Ratio]))/_xlfn.STDEV.P(Table2[Sharpe Ratio])</f>
        <v>-0.48064970630126819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1.9205504705024623</v>
      </c>
      <c r="AS392">
        <f>_xlfn.RANK.AVG(Table2[[#This Row],[1Y Return vs Nifty Z-Score]],Table2[1Y Return vs Nifty Z-Score])</f>
        <v>483</v>
      </c>
      <c r="AT392">
        <f>_xlfn.RANK.AVG(Table2[[#This Row],[6M Return vs Nifty Z-Score]],Table2[6M Return vs Nifty Z-Score])</f>
        <v>225</v>
      </c>
      <c r="AU392">
        <f>_xlfn.RANK.AVG(Table2[[#This Row],[Sharpe Ratio Z-Score]],Table2[Sharpe Ratio Z-Score])</f>
        <v>475</v>
      </c>
      <c r="AV392">
        <f>(Table2[[#This Row],[Rank 1Y]]+Table2[[#This Row],[Rank 6M]]+Table2[[#This Row],[Rank Sharpe]])/3</f>
        <v>394.33333333333331</v>
      </c>
    </row>
    <row r="393" spans="1:48" x14ac:dyDescent="0.3">
      <c r="A393" t="s">
        <v>1181</v>
      </c>
      <c r="B393" t="s">
        <v>1182</v>
      </c>
      <c r="C393" t="s">
        <v>3079</v>
      </c>
      <c r="D393" t="s">
        <v>306</v>
      </c>
      <c r="E393">
        <v>9995.7213623520001</v>
      </c>
      <c r="F393">
        <v>126.24</v>
      </c>
      <c r="G393">
        <v>10.0759838824469</v>
      </c>
      <c r="H393">
        <f>(Table2[[#This Row],[1Y Return vs Nifty]]-AVERAGE(Table2[1Y Return vs Nifty]))/_xlfn.STDEV.P(Table2[1Y Return vs Nifty])</f>
        <v>-0.37053901436634329</v>
      </c>
      <c r="I393">
        <v>-5.0141297500689399</v>
      </c>
      <c r="J393">
        <f>(Table2[[#This Row],[1M Return vs Nifty]]-AVERAGE(Table2[1M Return vs Nifty]))/_xlfn.STDEV.P(Table2[1M Return vs Nifty])</f>
        <v>-0.45054062219629182</v>
      </c>
      <c r="K393">
        <v>-19.766566036004701</v>
      </c>
      <c r="L393">
        <f>(Table2[[#This Row],[6M Return vs Nifty]]-AVERAGE(Table2[6M Return vs Nifty]))/_xlfn.STDEV.P(Table2[6M Return vs Nifty])</f>
        <v>-0.84712621639517238</v>
      </c>
      <c r="M393">
        <v>-4.7220109137679103</v>
      </c>
      <c r="N393">
        <f>(Table2[[#This Row],[1W Return vs Nifty]]-AVERAGE(Table2[1W Return vs Nifty]))/_xlfn.STDEV.P(Table2[1W Return vs Nifty])</f>
        <v>-0.91564141100290009</v>
      </c>
      <c r="O393">
        <v>142.83000000000001</v>
      </c>
      <c r="P393">
        <v>143.888395779831</v>
      </c>
      <c r="Q393">
        <v>133.50887236422801</v>
      </c>
      <c r="R393">
        <v>18.691794189441001</v>
      </c>
      <c r="S393" s="1">
        <f>(Table2[[#This Row],[Close Price]]-Table2[[#This Row],[20D EMA]])/Table2[[#This Row],[20D EMA]]</f>
        <v>-0.11615206889308979</v>
      </c>
      <c r="T393" s="1">
        <f>(Table2[[#This Row],[Close Price]]-Table2[[#This Row],[50D EMA]])/Table2[[#This Row],[50D EMA]]</f>
        <v>-0.12265336397825627</v>
      </c>
      <c r="U393" s="1">
        <f>(Table2[[#This Row],[Close Price]]-Table2[[#This Row],[200D EMA]])/Table2[[#This Row],[200D EMA]]</f>
        <v>-5.4444863742071553E-2</v>
      </c>
      <c r="V393">
        <v>1.21274030237926</v>
      </c>
      <c r="W393">
        <v>120.38</v>
      </c>
      <c r="X393">
        <v>129.5</v>
      </c>
      <c r="Y393">
        <v>125.07</v>
      </c>
      <c r="Z393">
        <v>144.24</v>
      </c>
      <c r="AA393">
        <v>125.07</v>
      </c>
      <c r="AB393">
        <v>152.19</v>
      </c>
      <c r="AC393" s="1">
        <f>(Table2[[#This Row],[Close Price]]/Table2[[#This Row],[Day Low]])-1</f>
        <v>4.8679182588469816E-2</v>
      </c>
      <c r="AD393" s="1">
        <f>(Table2[[#This Row],[Day High]]/Table2[[#This Row],[Close Price]])-1</f>
        <v>2.5823827629911422E-2</v>
      </c>
      <c r="AE393" s="1">
        <f>(Table2[[#This Row],[Close Price]]/Table2[[#This Row],[Current Week Low]])-1</f>
        <v>9.3547613336530944E-3</v>
      </c>
      <c r="AF393" s="1">
        <f>(Table2[[#This Row],[Current Week High]]/Table2[[#This Row],[Close Price]])-1</f>
        <v>0.14258555133079853</v>
      </c>
      <c r="AG393" s="1">
        <f>(Table2[[#This Row],[Close Price]]/Table2[[#This Row],[Current Month Low]])-1</f>
        <v>9.3547613336530944E-3</v>
      </c>
      <c r="AH393" s="1">
        <f>(Table2[[#This Row],[Current Month High]]/Table2[[#This Row],[Close Price]])-1</f>
        <v>0.20556083650190127</v>
      </c>
      <c r="AI393">
        <v>25.158428390367501</v>
      </c>
      <c r="AJ393">
        <v>36.475675675675603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-0.22</v>
      </c>
      <c r="AM393" t="s">
        <v>3113</v>
      </c>
      <c r="AN393">
        <v>-11.05</v>
      </c>
      <c r="AO393" t="s">
        <v>3113</v>
      </c>
      <c r="AP393">
        <v>0.128735622242377</v>
      </c>
      <c r="AQ393">
        <f>(Table2[[#This Row],[Sharpe Ratio]]-AVERAGE(Table2[Sharpe Ratio]))/_xlfn.STDEV.P(Table2[Sharpe Ratio])</f>
        <v>0.79925425302945619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421</v>
      </c>
      <c r="AT393">
        <f>_xlfn.RANK.AVG(Table2[[#This Row],[6M Return vs Nifty Z-Score]],Table2[6M Return vs Nifty Z-Score])</f>
        <v>605</v>
      </c>
      <c r="AU393">
        <f>_xlfn.RANK.AVG(Table2[[#This Row],[Sharpe Ratio Z-Score]],Table2[Sharpe Ratio Z-Score])</f>
        <v>160</v>
      </c>
      <c r="AV393">
        <f>(Table2[[#This Row],[Rank 1Y]]+Table2[[#This Row],[Rank 6M]]+Table2[[#This Row],[Rank Sharpe]])/3</f>
        <v>395.33333333333331</v>
      </c>
    </row>
    <row r="394" spans="1:48" x14ac:dyDescent="0.3">
      <c r="A394" t="s">
        <v>890</v>
      </c>
      <c r="B394" t="s">
        <v>891</v>
      </c>
      <c r="C394" t="s">
        <v>3072</v>
      </c>
      <c r="D394" t="s">
        <v>588</v>
      </c>
      <c r="E394">
        <v>16582.031712435</v>
      </c>
      <c r="F394">
        <v>690.05</v>
      </c>
      <c r="G394">
        <v>28.864704292060299</v>
      </c>
      <c r="H394">
        <f>(Table2[[#This Row],[1Y Return vs Nifty]]-AVERAGE(Table2[1Y Return vs Nifty]))/_xlfn.STDEV.P(Table2[1Y Return vs Nifty])</f>
        <v>-8.4563802294804341E-2</v>
      </c>
      <c r="I394">
        <v>-8.1875163217210005</v>
      </c>
      <c r="J394">
        <f>(Table2[[#This Row],[1M Return vs Nifty]]-AVERAGE(Table2[1M Return vs Nifty]))/_xlfn.STDEV.P(Table2[1M Return vs Nifty])</f>
        <v>-0.75883094606706536</v>
      </c>
      <c r="K394">
        <v>-25.0320578165108</v>
      </c>
      <c r="L394">
        <f>(Table2[[#This Row],[6M Return vs Nifty]]-AVERAGE(Table2[6M Return vs Nifty]))/_xlfn.STDEV.P(Table2[6M Return vs Nifty])</f>
        <v>-1.0324884676941997</v>
      </c>
      <c r="M394">
        <v>0.2211208743959</v>
      </c>
      <c r="N394">
        <f>(Table2[[#This Row],[1W Return vs Nifty]]-AVERAGE(Table2[1W Return vs Nifty]))/_xlfn.STDEV.P(Table2[1W Return vs Nifty])</f>
        <v>9.2628659496099261E-2</v>
      </c>
      <c r="O394">
        <v>710.66</v>
      </c>
      <c r="P394">
        <v>707.54453009719896</v>
      </c>
      <c r="Q394">
        <v>637.991320018941</v>
      </c>
      <c r="R394">
        <v>41.252632935380497</v>
      </c>
      <c r="S394" s="1">
        <f>(Table2[[#This Row],[Close Price]]-Table2[[#This Row],[20D EMA]])/Table2[[#This Row],[20D EMA]]</f>
        <v>-2.9001210142684287E-2</v>
      </c>
      <c r="T394" s="1">
        <f>(Table2[[#This Row],[Close Price]]-Table2[[#This Row],[50D EMA]])/Table2[[#This Row],[50D EMA]]</f>
        <v>-2.472569478389677E-2</v>
      </c>
      <c r="U394" s="1">
        <f>(Table2[[#This Row],[Close Price]]-Table2[[#This Row],[200D EMA]])/Table2[[#This Row],[200D EMA]]</f>
        <v>8.1597787223050958E-2</v>
      </c>
      <c r="V394">
        <v>1.64154867345107</v>
      </c>
      <c r="W394">
        <v>686.5</v>
      </c>
      <c r="X394">
        <v>695</v>
      </c>
      <c r="Y394">
        <v>681.55</v>
      </c>
      <c r="Z394">
        <v>709.9</v>
      </c>
      <c r="AA394">
        <v>681.55</v>
      </c>
      <c r="AB394">
        <v>733.8</v>
      </c>
      <c r="AC394" s="1">
        <f>(Table2[[#This Row],[Close Price]]/Table2[[#This Row],[Day Low]])-1</f>
        <v>5.1711580480697794E-3</v>
      </c>
      <c r="AD394" s="1">
        <f>(Table2[[#This Row],[Day High]]/Table2[[#This Row],[Close Price]])-1</f>
        <v>7.1733932323745364E-3</v>
      </c>
      <c r="AE394" s="1">
        <f>(Table2[[#This Row],[Close Price]]/Table2[[#This Row],[Current Week Low]])-1</f>
        <v>1.2471572151713017E-2</v>
      </c>
      <c r="AF394" s="1">
        <f>(Table2[[#This Row],[Current Week High]]/Table2[[#This Row],[Close Price]])-1</f>
        <v>2.8766031446996632E-2</v>
      </c>
      <c r="AG394" s="1">
        <f>(Table2[[#This Row],[Close Price]]/Table2[[#This Row],[Current Month Low]])-1</f>
        <v>1.2471572151713017E-2</v>
      </c>
      <c r="AH394" s="1">
        <f>(Table2[[#This Row],[Current Month High]]/Table2[[#This Row],[Close Price]])-1</f>
        <v>6.3401202811390389E-2</v>
      </c>
      <c r="AI394">
        <v>19.6942250561553</v>
      </c>
      <c r="AJ394">
        <v>59.622947027527097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-0.11</v>
      </c>
      <c r="AM394" t="s">
        <v>3113</v>
      </c>
      <c r="AN394">
        <v>-0.71</v>
      </c>
      <c r="AO394" t="s">
        <v>3113</v>
      </c>
      <c r="AP394">
        <v>9.7875043153208996E-2</v>
      </c>
      <c r="AQ394">
        <f>(Table2[[#This Row],[Sharpe Ratio]]-AVERAGE(Table2[Sharpe Ratio]))/_xlfn.STDEV.P(Table2[Sharpe Ratio])</f>
        <v>0.43942156627260159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-1.3438329902873687</v>
      </c>
      <c r="AS394">
        <f>_xlfn.RANK.AVG(Table2[[#This Row],[1Y Return vs Nifty Z-Score]],Table2[1Y Return vs Nifty Z-Score])</f>
        <v>313</v>
      </c>
      <c r="AT394">
        <f>_xlfn.RANK.AVG(Table2[[#This Row],[6M Return vs Nifty Z-Score]],Table2[6M Return vs Nifty Z-Score])</f>
        <v>647</v>
      </c>
      <c r="AU394">
        <f>_xlfn.RANK.AVG(Table2[[#This Row],[Sharpe Ratio Z-Score]],Table2[Sharpe Ratio Z-Score])</f>
        <v>232</v>
      </c>
      <c r="AV394">
        <f>(Table2[[#This Row],[Rank 1Y]]+Table2[[#This Row],[Rank 6M]]+Table2[[#This Row],[Rank Sharpe]])/3</f>
        <v>397.33333333333331</v>
      </c>
    </row>
    <row r="395" spans="1:48" x14ac:dyDescent="0.3">
      <c r="A395" t="s">
        <v>1507</v>
      </c>
      <c r="B395" t="s">
        <v>1508</v>
      </c>
      <c r="C395" t="s">
        <v>3079</v>
      </c>
      <c r="D395" t="s">
        <v>605</v>
      </c>
      <c r="E395">
        <v>6432.54289909</v>
      </c>
      <c r="F395">
        <v>482.9</v>
      </c>
      <c r="G395">
        <v>24.131200249182001</v>
      </c>
      <c r="H395">
        <f>(Table2[[#This Row],[1Y Return vs Nifty]]-AVERAGE(Table2[1Y Return vs Nifty]))/_xlfn.STDEV.P(Table2[1Y Return vs Nifty])</f>
        <v>-0.15661047673523057</v>
      </c>
      <c r="I395">
        <v>-8.7503026736773304</v>
      </c>
      <c r="J395">
        <f>(Table2[[#This Row],[1M Return vs Nifty]]-AVERAGE(Table2[1M Return vs Nifty]))/_xlfn.STDEV.P(Table2[1M Return vs Nifty])</f>
        <v>-0.81350489857715724</v>
      </c>
      <c r="K395">
        <v>-18.748991888592101</v>
      </c>
      <c r="L395">
        <f>(Table2[[#This Row],[6M Return vs Nifty]]-AVERAGE(Table2[6M Return vs Nifty]))/_xlfn.STDEV.P(Table2[6M Return vs Nifty])</f>
        <v>-0.81130433257296308</v>
      </c>
      <c r="M395">
        <v>-2.4209302411910798</v>
      </c>
      <c r="N395">
        <f>(Table2[[#This Row],[1W Return vs Nifty]]-AVERAGE(Table2[1W Return vs Nifty]))/_xlfn.STDEV.P(Table2[1W Return vs Nifty])</f>
        <v>-0.44628091822413868</v>
      </c>
      <c r="O395">
        <v>494.93</v>
      </c>
      <c r="P395">
        <v>491.50653836919201</v>
      </c>
      <c r="Q395">
        <v>449.27506067026297</v>
      </c>
      <c r="R395">
        <v>40.5907737343951</v>
      </c>
      <c r="S395" s="1">
        <f>(Table2[[#This Row],[Close Price]]-Table2[[#This Row],[20D EMA]])/Table2[[#This Row],[20D EMA]]</f>
        <v>-2.430646758127418E-2</v>
      </c>
      <c r="T395" s="1">
        <f>(Table2[[#This Row],[Close Price]]-Table2[[#This Row],[50D EMA]])/Table2[[#This Row],[50D EMA]]</f>
        <v>-1.7510526711909762E-2</v>
      </c>
      <c r="U395" s="1">
        <f>(Table2[[#This Row],[Close Price]]-Table2[[#This Row],[200D EMA]])/Table2[[#This Row],[200D EMA]]</f>
        <v>7.4842657145430549E-2</v>
      </c>
      <c r="V395">
        <v>1.5703889487093801</v>
      </c>
      <c r="W395">
        <v>482.7</v>
      </c>
      <c r="X395">
        <v>497.15</v>
      </c>
      <c r="Y395">
        <v>472.2</v>
      </c>
      <c r="Z395">
        <v>511.75</v>
      </c>
      <c r="AA395">
        <v>472.2</v>
      </c>
      <c r="AB395">
        <v>528</v>
      </c>
      <c r="AC395" s="1">
        <f>(Table2[[#This Row],[Close Price]]/Table2[[#This Row],[Day Low]])-1</f>
        <v>4.1433602651741452E-4</v>
      </c>
      <c r="AD395" s="1">
        <f>(Table2[[#This Row],[Day High]]/Table2[[#This Row],[Close Price]])-1</f>
        <v>2.9509215158417978E-2</v>
      </c>
      <c r="AE395" s="1">
        <f>(Table2[[#This Row],[Close Price]]/Table2[[#This Row],[Current Week Low]])-1</f>
        <v>2.2659889877170603E-2</v>
      </c>
      <c r="AF395" s="1">
        <f>(Table2[[#This Row],[Current Week High]]/Table2[[#This Row],[Close Price]])-1</f>
        <v>5.9743218057568992E-2</v>
      </c>
      <c r="AG395" s="1">
        <f>(Table2[[#This Row],[Close Price]]/Table2[[#This Row],[Current Month Low]])-1</f>
        <v>2.2659889877170603E-2</v>
      </c>
      <c r="AH395" s="1">
        <f>(Table2[[#This Row],[Current Month High]]/Table2[[#This Row],[Close Price]])-1</f>
        <v>9.339407744874717E-2</v>
      </c>
      <c r="AI395">
        <v>15.9246220749637</v>
      </c>
      <c r="AJ395">
        <v>62.155809267964997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-0.1</v>
      </c>
      <c r="AM395" t="s">
        <v>3113</v>
      </c>
      <c r="AN395">
        <v>0.13</v>
      </c>
      <c r="AO395" t="s">
        <v>3114</v>
      </c>
      <c r="AP395">
        <v>8.1748201223535003E-2</v>
      </c>
      <c r="AQ395">
        <f>(Table2[[#This Row],[Sharpe Ratio]]-AVERAGE(Table2[Sharpe Ratio]))/_xlfn.STDEV.P(Table2[Sharpe Ratio])</f>
        <v>0.25138345967418985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-1.9763171664352996</v>
      </c>
      <c r="AS395">
        <f>_xlfn.RANK.AVG(Table2[[#This Row],[1Y Return vs Nifty Z-Score]],Table2[1Y Return vs Nifty Z-Score])</f>
        <v>332</v>
      </c>
      <c r="AT395">
        <f>_xlfn.RANK.AVG(Table2[[#This Row],[6M Return vs Nifty Z-Score]],Table2[6M Return vs Nifty Z-Score])</f>
        <v>594</v>
      </c>
      <c r="AU395">
        <f>_xlfn.RANK.AVG(Table2[[#This Row],[Sharpe Ratio Z-Score]],Table2[Sharpe Ratio Z-Score])</f>
        <v>266</v>
      </c>
      <c r="AV395">
        <f>(Table2[[#This Row],[Rank 1Y]]+Table2[[#This Row],[Rank 6M]]+Table2[[#This Row],[Rank Sharpe]])/3</f>
        <v>397.33333333333331</v>
      </c>
    </row>
    <row r="396" spans="1:48" x14ac:dyDescent="0.3">
      <c r="A396" t="s">
        <v>1927</v>
      </c>
      <c r="B396" t="s">
        <v>1928</v>
      </c>
      <c r="C396" t="s">
        <v>3073</v>
      </c>
      <c r="D396" t="s">
        <v>51</v>
      </c>
      <c r="E396">
        <v>3449.0903939999998</v>
      </c>
      <c r="F396">
        <v>428.55</v>
      </c>
      <c r="G396">
        <v>30.925485907015201</v>
      </c>
      <c r="H396">
        <f>(Table2[[#This Row],[1Y Return vs Nifty]]-AVERAGE(Table2[1Y Return vs Nifty]))/_xlfn.STDEV.P(Table2[1Y Return vs Nifty])</f>
        <v>-5.3197511960933606E-2</v>
      </c>
      <c r="I396">
        <v>1.9232809272292699</v>
      </c>
      <c r="J396">
        <f>(Table2[[#This Row],[1M Return vs Nifty]]-AVERAGE(Table2[1M Return vs Nifty]))/_xlfn.STDEV.P(Table2[1M Return vs Nifty])</f>
        <v>0.22341968369086762</v>
      </c>
      <c r="K396">
        <v>10.925999701295501</v>
      </c>
      <c r="L396">
        <f>(Table2[[#This Row],[6M Return vs Nifty]]-AVERAGE(Table2[6M Return vs Nifty]))/_xlfn.STDEV.P(Table2[6M Return vs Nifty])</f>
        <v>0.23335084450767918</v>
      </c>
      <c r="M396">
        <v>7.6511358616212704</v>
      </c>
      <c r="N396">
        <f>(Table2[[#This Row],[1W Return vs Nifty]]-AVERAGE(Table2[1W Return vs Nifty]))/_xlfn.STDEV.P(Table2[1W Return vs Nifty])</f>
        <v>1.608158096303032</v>
      </c>
      <c r="O396">
        <v>401.99</v>
      </c>
      <c r="P396">
        <v>393.10539381272702</v>
      </c>
      <c r="Q396">
        <v>350.56960595975897</v>
      </c>
      <c r="R396">
        <v>64.437482806893797</v>
      </c>
      <c r="S396" s="1">
        <f>(Table2[[#This Row],[Close Price]]-Table2[[#This Row],[20D EMA]])/Table2[[#This Row],[20D EMA]]</f>
        <v>6.6071295305853386E-2</v>
      </c>
      <c r="T396" s="1">
        <f>(Table2[[#This Row],[Close Price]]-Table2[[#This Row],[50D EMA]])/Table2[[#This Row],[50D EMA]]</f>
        <v>9.0165657213440803E-2</v>
      </c>
      <c r="U396" s="1">
        <f>(Table2[[#This Row],[Close Price]]-Table2[[#This Row],[200D EMA]])/Table2[[#This Row],[200D EMA]]</f>
        <v>0.22243911826512483</v>
      </c>
      <c r="V396">
        <v>1.73244166868882</v>
      </c>
      <c r="W396">
        <v>427</v>
      </c>
      <c r="X396">
        <v>437.7</v>
      </c>
      <c r="Y396">
        <v>384.1</v>
      </c>
      <c r="Z396">
        <v>442</v>
      </c>
      <c r="AA396">
        <v>384.1</v>
      </c>
      <c r="AB396">
        <v>442</v>
      </c>
      <c r="AC396" s="1">
        <f>(Table2[[#This Row],[Close Price]]/Table2[[#This Row],[Day Low]])-1</f>
        <v>3.6299765807963347E-3</v>
      </c>
      <c r="AD396" s="1">
        <f>(Table2[[#This Row],[Day High]]/Table2[[#This Row],[Close Price]])-1</f>
        <v>2.1351067553377678E-2</v>
      </c>
      <c r="AE396" s="1">
        <f>(Table2[[#This Row],[Close Price]]/Table2[[#This Row],[Current Week Low]])-1</f>
        <v>0.11572507159593859</v>
      </c>
      <c r="AF396" s="1">
        <f>(Table2[[#This Row],[Current Week High]]/Table2[[#This Row],[Close Price]])-1</f>
        <v>3.138490257846227E-2</v>
      </c>
      <c r="AG396" s="1">
        <f>(Table2[[#This Row],[Close Price]]/Table2[[#This Row],[Current Month Low]])-1</f>
        <v>0.11572507159593859</v>
      </c>
      <c r="AH396" s="1">
        <f>(Table2[[#This Row],[Current Month High]]/Table2[[#This Row],[Close Price]])-1</f>
        <v>3.138490257846227E-2</v>
      </c>
      <c r="AI396">
        <v>3.1384902578462199</v>
      </c>
      <c r="AJ396">
        <v>82.439335887611705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-0.01</v>
      </c>
      <c r="AM396" t="s">
        <v>3113</v>
      </c>
      <c r="AN396">
        <v>12.01</v>
      </c>
      <c r="AO396" t="s">
        <v>3114</v>
      </c>
      <c r="AP396">
        <v>-3.3950056963177003E-2</v>
      </c>
      <c r="AQ396">
        <f>(Table2[[#This Row],[Sharpe Ratio]]-AVERAGE(Table2[Sharpe Ratio]))/_xlfn.STDEV.P(Table2[Sharpe Ratio])</f>
        <v>-1.097651987007547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0.91407912553309822</v>
      </c>
      <c r="AS396">
        <f>_xlfn.RANK.AVG(Table2[[#This Row],[1Y Return vs Nifty Z-Score]],Table2[1Y Return vs Nifty Z-Score])</f>
        <v>307</v>
      </c>
      <c r="AT396">
        <f>_xlfn.RANK.AVG(Table2[[#This Row],[6M Return vs Nifty Z-Score]],Table2[6M Return vs Nifty Z-Score])</f>
        <v>253</v>
      </c>
      <c r="AU396">
        <f>_xlfn.RANK.AVG(Table2[[#This Row],[Sharpe Ratio Z-Score]],Table2[Sharpe Ratio Z-Score])</f>
        <v>632</v>
      </c>
      <c r="AV396">
        <f>(Table2[[#This Row],[Rank 1Y]]+Table2[[#This Row],[Rank 6M]]+Table2[[#This Row],[Rank Sharpe]])/3</f>
        <v>397.33333333333331</v>
      </c>
    </row>
    <row r="397" spans="1:48" x14ac:dyDescent="0.3">
      <c r="A397" t="s">
        <v>184</v>
      </c>
      <c r="B397" t="s">
        <v>185</v>
      </c>
      <c r="C397" t="s">
        <v>3071</v>
      </c>
      <c r="D397" t="s">
        <v>121</v>
      </c>
      <c r="E397">
        <v>138370.40566163999</v>
      </c>
      <c r="F397">
        <v>5744.65</v>
      </c>
      <c r="G397">
        <v>1.50942886263151</v>
      </c>
      <c r="H397">
        <f>(Table2[[#This Row],[1Y Return vs Nifty]]-AVERAGE(Table2[1Y Return vs Nifty]))/_xlfn.STDEV.P(Table2[1Y Return vs Nifty])</f>
        <v>-0.50092694580103225</v>
      </c>
      <c r="I397">
        <v>5.7655696517924397</v>
      </c>
      <c r="J397">
        <f>(Table2[[#This Row],[1M Return vs Nifty]]-AVERAGE(Table2[1M Return vs Nifty]))/_xlfn.STDEV.P(Table2[1M Return vs Nifty])</f>
        <v>0.59669297030590829</v>
      </c>
      <c r="K397">
        <v>6.7792887049843902</v>
      </c>
      <c r="L397">
        <f>(Table2[[#This Row],[6M Return vs Nifty]]-AVERAGE(Table2[6M Return vs Nifty]))/_xlfn.STDEV.P(Table2[6M Return vs Nifty])</f>
        <v>8.7373276256916363E-2</v>
      </c>
      <c r="M397">
        <v>4.5734965606240499</v>
      </c>
      <c r="N397">
        <f>(Table2[[#This Row],[1W Return vs Nifty]]-AVERAGE(Table2[1W Return vs Nifty]))/_xlfn.STDEV.P(Table2[1W Return vs Nifty])</f>
        <v>0.98039987985870736</v>
      </c>
      <c r="O397">
        <v>5761.86</v>
      </c>
      <c r="P397">
        <v>5590.42230338424</v>
      </c>
      <c r="Q397">
        <v>5150.9623721264697</v>
      </c>
      <c r="R397">
        <v>44.365539064405297</v>
      </c>
      <c r="S397" s="1">
        <f>(Table2[[#This Row],[Close Price]]-Table2[[#This Row],[20D EMA]])/Table2[[#This Row],[20D EMA]]</f>
        <v>-2.9868827080144324E-3</v>
      </c>
      <c r="T397" s="1">
        <f>(Table2[[#This Row],[Close Price]]-Table2[[#This Row],[50D EMA]])/Table2[[#This Row],[50D EMA]]</f>
        <v>2.7587843680860352E-2</v>
      </c>
      <c r="U397" s="1">
        <f>(Table2[[#This Row],[Close Price]]-Table2[[#This Row],[200D EMA]])/Table2[[#This Row],[200D EMA]]</f>
        <v>0.11525761304065556</v>
      </c>
      <c r="V397">
        <v>1.1309057683596799</v>
      </c>
      <c r="W397">
        <v>5748.4</v>
      </c>
      <c r="X397">
        <v>5785.55</v>
      </c>
      <c r="Y397">
        <v>5650.05</v>
      </c>
      <c r="Z397">
        <v>5924.8</v>
      </c>
      <c r="AA397">
        <v>5630.3</v>
      </c>
      <c r="AB397">
        <v>5924.8</v>
      </c>
      <c r="AC397" s="1">
        <f>(Table2[[#This Row],[Close Price]]/Table2[[#This Row],[Day Low]])-1</f>
        <v>-6.523554380348795E-4</v>
      </c>
      <c r="AD397" s="1">
        <f>(Table2[[#This Row],[Day High]]/Table2[[#This Row],[Close Price]])-1</f>
        <v>7.1196678648830503E-3</v>
      </c>
      <c r="AE397" s="1">
        <f>(Table2[[#This Row],[Close Price]]/Table2[[#This Row],[Current Week Low]])-1</f>
        <v>1.6743214661817163E-2</v>
      </c>
      <c r="AF397" s="1">
        <f>(Table2[[#This Row],[Current Week High]]/Table2[[#This Row],[Close Price]])-1</f>
        <v>3.1359612857180252E-2</v>
      </c>
      <c r="AG397" s="1">
        <f>(Table2[[#This Row],[Close Price]]/Table2[[#This Row],[Current Month Low]])-1</f>
        <v>2.0309752588671959E-2</v>
      </c>
      <c r="AH397" s="1">
        <f>(Table2[[#This Row],[Current Month High]]/Table2[[#This Row],[Close Price]])-1</f>
        <v>3.1359612857180252E-2</v>
      </c>
      <c r="AI397">
        <v>4.5320428572672</v>
      </c>
      <c r="AJ397">
        <v>32.130781792671897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-0.02</v>
      </c>
      <c r="AM397" t="s">
        <v>3113</v>
      </c>
      <c r="AN397">
        <v>-3.37</v>
      </c>
      <c r="AO397" t="s">
        <v>3113</v>
      </c>
      <c r="AP397">
        <v>3.5005072168158E-2</v>
      </c>
      <c r="AQ397">
        <f>(Table2[[#This Row],[Sharpe Ratio]]-AVERAGE(Table2[Sharpe Ratio]))/_xlfn.STDEV.P(Table2[Sharpe Ratio])</f>
        <v>-0.29363890257054132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0.8699002780499584</v>
      </c>
      <c r="AS397">
        <f>_xlfn.RANK.AVG(Table2[[#This Row],[1Y Return vs Nifty Z-Score]],Table2[1Y Return vs Nifty Z-Score])</f>
        <v>479</v>
      </c>
      <c r="AT397">
        <f>_xlfn.RANK.AVG(Table2[[#This Row],[6M Return vs Nifty Z-Score]],Table2[6M Return vs Nifty Z-Score])</f>
        <v>296</v>
      </c>
      <c r="AU397">
        <f>_xlfn.RANK.AVG(Table2[[#This Row],[Sharpe Ratio Z-Score]],Table2[Sharpe Ratio Z-Score])</f>
        <v>418</v>
      </c>
      <c r="AV397">
        <f>(Table2[[#This Row],[Rank 1Y]]+Table2[[#This Row],[Rank 6M]]+Table2[[#This Row],[Rank Sharpe]])/3</f>
        <v>397.66666666666669</v>
      </c>
    </row>
    <row r="398" spans="1:48" x14ac:dyDescent="0.3">
      <c r="A398" t="s">
        <v>242</v>
      </c>
      <c r="B398" t="s">
        <v>243</v>
      </c>
      <c r="C398" t="s">
        <v>3069</v>
      </c>
      <c r="D398" t="s">
        <v>37</v>
      </c>
      <c r="E398">
        <v>106588.178660205</v>
      </c>
      <c r="F398">
        <v>738.65</v>
      </c>
      <c r="G398">
        <v>3.8722464543547002</v>
      </c>
      <c r="H398">
        <f>(Table2[[#This Row],[1Y Return vs Nifty]]-AVERAGE(Table2[1Y Return vs Nifty]))/_xlfn.STDEV.P(Table2[1Y Return vs Nifty])</f>
        <v>-0.46496349288096683</v>
      </c>
      <c r="I398">
        <v>13.433279529168299</v>
      </c>
      <c r="J398">
        <f>(Table2[[#This Row],[1M Return vs Nifty]]-AVERAGE(Table2[1M Return vs Nifty]))/_xlfn.STDEV.P(Table2[1M Return vs Nifty])</f>
        <v>1.3416008811667963</v>
      </c>
      <c r="K398">
        <v>30.865230938787999</v>
      </c>
      <c r="L398">
        <f>(Table2[[#This Row],[6M Return vs Nifty]]-AVERAGE(Table2[6M Return vs Nifty]))/_xlfn.STDEV.P(Table2[6M Return vs Nifty])</f>
        <v>0.93527593439895129</v>
      </c>
      <c r="M398">
        <v>1.4079278614514601</v>
      </c>
      <c r="N398">
        <f>(Table2[[#This Row],[1W Return vs Nifty]]-AVERAGE(Table2[1W Return vs Nifty]))/_xlfn.STDEV.P(Table2[1W Return vs Nifty])</f>
        <v>0.33470635756040984</v>
      </c>
      <c r="O398">
        <v>695.51</v>
      </c>
      <c r="P398">
        <v>653.68154688838695</v>
      </c>
      <c r="Q398">
        <v>587.16612295801303</v>
      </c>
      <c r="R398">
        <v>68.545294703635406</v>
      </c>
      <c r="S398" s="1">
        <f>(Table2[[#This Row],[Close Price]]-Table2[[#This Row],[20D EMA]])/Table2[[#This Row],[20D EMA]]</f>
        <v>6.2026426650946771E-2</v>
      </c>
      <c r="T398" s="1">
        <f>(Table2[[#This Row],[Close Price]]-Table2[[#This Row],[50D EMA]])/Table2[[#This Row],[50D EMA]]</f>
        <v>0.12998447564578566</v>
      </c>
      <c r="U398" s="1">
        <f>(Table2[[#This Row],[Close Price]]-Table2[[#This Row],[200D EMA]])/Table2[[#This Row],[200D EMA]]</f>
        <v>0.25799151401794895</v>
      </c>
      <c r="V398">
        <v>1.0073625412613101</v>
      </c>
      <c r="W398">
        <v>737.4</v>
      </c>
      <c r="X398">
        <v>746.65</v>
      </c>
      <c r="Y398">
        <v>697.35</v>
      </c>
      <c r="Z398">
        <v>744</v>
      </c>
      <c r="AA398">
        <v>697.35</v>
      </c>
      <c r="AB398">
        <v>744</v>
      </c>
      <c r="AC398" s="1">
        <f>(Table2[[#This Row],[Close Price]]/Table2[[#This Row],[Day Low]])-1</f>
        <v>1.6951451044209254E-3</v>
      </c>
      <c r="AD398" s="1">
        <f>(Table2[[#This Row],[Day High]]/Table2[[#This Row],[Close Price]])-1</f>
        <v>1.0830569281797819E-2</v>
      </c>
      <c r="AE398" s="1">
        <f>(Table2[[#This Row],[Close Price]]/Table2[[#This Row],[Current Week Low]])-1</f>
        <v>5.9224205922420614E-2</v>
      </c>
      <c r="AF398" s="1">
        <f>(Table2[[#This Row],[Current Week High]]/Table2[[#This Row],[Close Price]])-1</f>
        <v>7.2429432072023125E-3</v>
      </c>
      <c r="AG398" s="1">
        <f>(Table2[[#This Row],[Close Price]]/Table2[[#This Row],[Current Month Low]])-1</f>
        <v>5.9224205922420614E-2</v>
      </c>
      <c r="AH398" s="1">
        <f>(Table2[[#This Row],[Current Month High]]/Table2[[#This Row],[Close Price]])-1</f>
        <v>7.2429432072023125E-3</v>
      </c>
      <c r="AI398">
        <v>0.72429432072023103</v>
      </c>
      <c r="AJ398">
        <v>59.380731470492996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0.2</v>
      </c>
      <c r="AM398" t="s">
        <v>3114</v>
      </c>
      <c r="AN398">
        <v>15.7</v>
      </c>
      <c r="AO398" t="s">
        <v>3114</v>
      </c>
      <c r="AP398">
        <v>-3.1659655863111001E-2</v>
      </c>
      <c r="AQ398">
        <f>(Table2[[#This Row],[Sharpe Ratio]]-AVERAGE(Table2[Sharpe Ratio]))/_xlfn.STDEV.P(Table2[Sharpe Ratio])</f>
        <v>-1.0709460337846251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1.0756736464605656</v>
      </c>
      <c r="AS398">
        <f>_xlfn.RANK.AVG(Table2[[#This Row],[1Y Return vs Nifty Z-Score]],Table2[1Y Return vs Nifty Z-Score])</f>
        <v>459</v>
      </c>
      <c r="AT398">
        <f>_xlfn.RANK.AVG(Table2[[#This Row],[6M Return vs Nifty Z-Score]],Table2[6M Return vs Nifty Z-Score])</f>
        <v>110</v>
      </c>
      <c r="AU398">
        <f>_xlfn.RANK.AVG(Table2[[#This Row],[Sharpe Ratio Z-Score]],Table2[Sharpe Ratio Z-Score])</f>
        <v>625</v>
      </c>
      <c r="AV398">
        <f>(Table2[[#This Row],[Rank 1Y]]+Table2[[#This Row],[Rank 6M]]+Table2[[#This Row],[Rank Sharpe]])/3</f>
        <v>398</v>
      </c>
    </row>
    <row r="399" spans="1:48" x14ac:dyDescent="0.3">
      <c r="A399" t="s">
        <v>1710</v>
      </c>
      <c r="B399" t="s">
        <v>1711</v>
      </c>
      <c r="C399" t="s">
        <v>3079</v>
      </c>
      <c r="D399" t="s">
        <v>1435</v>
      </c>
      <c r="E399">
        <v>4547.9291144099998</v>
      </c>
      <c r="F399">
        <v>803.9</v>
      </c>
      <c r="G399">
        <v>3.0845320578881101</v>
      </c>
      <c r="H399">
        <f>(Table2[[#This Row],[1Y Return vs Nifty]]-AVERAGE(Table2[1Y Return vs Nifty]))/_xlfn.STDEV.P(Table2[1Y Return vs Nifty])</f>
        <v>-0.47695296244942548</v>
      </c>
      <c r="I399">
        <v>-12.9753261595033</v>
      </c>
      <c r="J399">
        <f>(Table2[[#This Row],[1M Return vs Nifty]]-AVERAGE(Table2[1M Return vs Nifty]))/_xlfn.STDEV.P(Table2[1M Return vs Nifty])</f>
        <v>-1.2239603629200391</v>
      </c>
      <c r="K399">
        <v>-18.771369543371801</v>
      </c>
      <c r="L399">
        <f>(Table2[[#This Row],[6M Return vs Nifty]]-AVERAGE(Table2[6M Return vs Nifty]))/_xlfn.STDEV.P(Table2[6M Return vs Nifty])</f>
        <v>-0.81209209801666082</v>
      </c>
      <c r="M399">
        <v>-0.870534946673998</v>
      </c>
      <c r="N399">
        <f>(Table2[[#This Row],[1W Return vs Nifty]]-AVERAGE(Table2[1W Return vs Nifty]))/_xlfn.STDEV.P(Table2[1W Return vs Nifty])</f>
        <v>-0.13004068027476132</v>
      </c>
      <c r="O399">
        <v>856.01</v>
      </c>
      <c r="P399">
        <v>883.19163222571001</v>
      </c>
      <c r="Q399">
        <v>854.60176563204902</v>
      </c>
      <c r="R399">
        <v>25.682654866683801</v>
      </c>
      <c r="S399" s="1">
        <f>(Table2[[#This Row],[Close Price]]-Table2[[#This Row],[20D EMA]])/Table2[[#This Row],[20D EMA]]</f>
        <v>-6.087545706241751E-2</v>
      </c>
      <c r="T399" s="1">
        <f>(Table2[[#This Row],[Close Price]]-Table2[[#This Row],[50D EMA]])/Table2[[#This Row],[50D EMA]]</f>
        <v>-8.9778513894984591E-2</v>
      </c>
      <c r="U399" s="1">
        <f>(Table2[[#This Row],[Close Price]]-Table2[[#This Row],[200D EMA]])/Table2[[#This Row],[200D EMA]]</f>
        <v>-5.9327943927837405E-2</v>
      </c>
      <c r="V399">
        <v>1.9595304299409799</v>
      </c>
      <c r="W399">
        <v>805.6</v>
      </c>
      <c r="X399">
        <v>814.25</v>
      </c>
      <c r="Y399">
        <v>775</v>
      </c>
      <c r="Z399">
        <v>835.6</v>
      </c>
      <c r="AA399">
        <v>775</v>
      </c>
      <c r="AB399">
        <v>850</v>
      </c>
      <c r="AC399" s="1">
        <f>(Table2[[#This Row],[Close Price]]/Table2[[#This Row],[Day Low]])-1</f>
        <v>-2.1102284011916828E-3</v>
      </c>
      <c r="AD399" s="1">
        <f>(Table2[[#This Row],[Day High]]/Table2[[#This Row],[Close Price]])-1</f>
        <v>1.2874735663639836E-2</v>
      </c>
      <c r="AE399" s="1">
        <f>(Table2[[#This Row],[Close Price]]/Table2[[#This Row],[Current Week Low]])-1</f>
        <v>3.729032258064513E-2</v>
      </c>
      <c r="AF399" s="1">
        <f>(Table2[[#This Row],[Current Week High]]/Table2[[#This Row],[Close Price]])-1</f>
        <v>3.9432765269312053E-2</v>
      </c>
      <c r="AG399" s="1">
        <f>(Table2[[#This Row],[Close Price]]/Table2[[#This Row],[Current Month Low]])-1</f>
        <v>3.729032258064513E-2</v>
      </c>
      <c r="AH399" s="1">
        <f>(Table2[[#This Row],[Current Month High]]/Table2[[#This Row],[Close Price]])-1</f>
        <v>5.7345440975245632E-2</v>
      </c>
      <c r="AI399">
        <v>37.566861549944001</v>
      </c>
      <c r="AJ399">
        <v>33.6381015709417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-0.14000000000000001</v>
      </c>
      <c r="AM399" t="s">
        <v>3113</v>
      </c>
      <c r="AN399">
        <v>-8.7799999999999994</v>
      </c>
      <c r="AO399" t="s">
        <v>3113</v>
      </c>
      <c r="AP399">
        <v>0.13428177768109301</v>
      </c>
      <c r="AQ399">
        <f>(Table2[[#This Row],[Sharpe Ratio]]-AVERAGE(Table2[Sharpe Ratio]))/_xlfn.STDEV.P(Table2[Sharpe Ratio])</f>
        <v>0.86392212614091068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465</v>
      </c>
      <c r="AT399">
        <f>_xlfn.RANK.AVG(Table2[[#This Row],[6M Return vs Nifty Z-Score]],Table2[6M Return vs Nifty Z-Score])</f>
        <v>595</v>
      </c>
      <c r="AU399">
        <f>_xlfn.RANK.AVG(Table2[[#This Row],[Sharpe Ratio Z-Score]],Table2[Sharpe Ratio Z-Score])</f>
        <v>137</v>
      </c>
      <c r="AV399">
        <f>(Table2[[#This Row],[Rank 1Y]]+Table2[[#This Row],[Rank 6M]]+Table2[[#This Row],[Rank Sharpe]])/3</f>
        <v>399</v>
      </c>
    </row>
    <row r="400" spans="1:48" x14ac:dyDescent="0.3">
      <c r="A400" t="s">
        <v>1964</v>
      </c>
      <c r="B400" t="s">
        <v>1965</v>
      </c>
      <c r="C400" t="s">
        <v>3080</v>
      </c>
      <c r="D400" t="s">
        <v>133</v>
      </c>
      <c r="E400">
        <v>3255.7893840000002</v>
      </c>
      <c r="F400">
        <v>565.20000000000005</v>
      </c>
      <c r="G400">
        <v>-25.121222985200902</v>
      </c>
      <c r="H400">
        <f>(Table2[[#This Row],[1Y Return vs Nifty]]-AVERAGE(Table2[1Y Return vs Nifty]))/_xlfn.STDEV.P(Table2[1Y Return vs Nifty])</f>
        <v>-0.90626089850015035</v>
      </c>
      <c r="I400">
        <v>-9.0507870909342696</v>
      </c>
      <c r="J400">
        <f>(Table2[[#This Row],[1M Return vs Nifty]]-AVERAGE(Table2[1M Return vs Nifty]))/_xlfn.STDEV.P(Table2[1M Return vs Nifty])</f>
        <v>-0.84269656376594504</v>
      </c>
      <c r="K400">
        <v>-8.4785674389662198</v>
      </c>
      <c r="L400">
        <f>(Table2[[#This Row],[6M Return vs Nifty]]-AVERAGE(Table2[6M Return vs Nifty]))/_xlfn.STDEV.P(Table2[6M Return vs Nifty])</f>
        <v>-0.44975234899048278</v>
      </c>
      <c r="M400">
        <v>-11.637160867400899</v>
      </c>
      <c r="N400">
        <f>(Table2[[#This Row],[1W Return vs Nifty]]-AVERAGE(Table2[1W Return vs Nifty]))/_xlfn.STDEV.P(Table2[1W Return vs Nifty])</f>
        <v>-2.3261517979514648</v>
      </c>
      <c r="O400">
        <v>615.39</v>
      </c>
      <c r="P400">
        <v>599.16373648306796</v>
      </c>
      <c r="Q400">
        <v>563.74116217434198</v>
      </c>
      <c r="R400">
        <v>29.311018177980699</v>
      </c>
      <c r="S400" s="1">
        <f>(Table2[[#This Row],[Close Price]]-Table2[[#This Row],[20D EMA]])/Table2[[#This Row],[20D EMA]]</f>
        <v>-8.1558036367181688E-2</v>
      </c>
      <c r="T400" s="1">
        <f>(Table2[[#This Row],[Close Price]]-Table2[[#This Row],[50D EMA]])/Table2[[#This Row],[50D EMA]]</f>
        <v>-5.6685233793396836E-2</v>
      </c>
      <c r="U400" s="1">
        <f>(Table2[[#This Row],[Close Price]]-Table2[[#This Row],[200D EMA]])/Table2[[#This Row],[200D EMA]]</f>
        <v>2.5877795051036327E-3</v>
      </c>
      <c r="V400">
        <v>0.92357263248835098</v>
      </c>
      <c r="W400">
        <v>558</v>
      </c>
      <c r="X400">
        <v>578.45000000000005</v>
      </c>
      <c r="Y400">
        <v>536.1</v>
      </c>
      <c r="Z400">
        <v>629.95000000000005</v>
      </c>
      <c r="AA400">
        <v>536.1</v>
      </c>
      <c r="AB400">
        <v>655</v>
      </c>
      <c r="AC400" s="1">
        <f>(Table2[[#This Row],[Close Price]]/Table2[[#This Row],[Day Low]])-1</f>
        <v>1.2903225806451646E-2</v>
      </c>
      <c r="AD400" s="1">
        <f>(Table2[[#This Row],[Day High]]/Table2[[#This Row],[Close Price]])-1</f>
        <v>2.3443029016277483E-2</v>
      </c>
      <c r="AE400" s="1">
        <f>(Table2[[#This Row],[Close Price]]/Table2[[#This Row],[Current Week Low]])-1</f>
        <v>5.428091773922783E-2</v>
      </c>
      <c r="AF400" s="1">
        <f>(Table2[[#This Row],[Current Week High]]/Table2[[#This Row],[Close Price]])-1</f>
        <v>0.11456121726822355</v>
      </c>
      <c r="AG400" s="1">
        <f>(Table2[[#This Row],[Close Price]]/Table2[[#This Row],[Current Month Low]])-1</f>
        <v>5.428091773922783E-2</v>
      </c>
      <c r="AH400" s="1">
        <f>(Table2[[#This Row],[Current Month High]]/Table2[[#This Row],[Close Price]])-1</f>
        <v>0.15888181174805371</v>
      </c>
      <c r="AI400">
        <v>22.4256900212314</v>
      </c>
      <c r="AJ400">
        <v>22.869565217391301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0.21</v>
      </c>
      <c r="AM400" t="s">
        <v>3114</v>
      </c>
      <c r="AN400">
        <v>-17.53</v>
      </c>
      <c r="AO400" t="s">
        <v>3113</v>
      </c>
      <c r="AP400">
        <v>0.15911183839221199</v>
      </c>
      <c r="AQ400">
        <f>(Table2[[#This Row],[Sharpe Ratio]]-AVERAGE(Table2[Sharpe Ratio]))/_xlfn.STDEV.P(Table2[Sharpe Ratio])</f>
        <v>1.1534392940528313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-3.3714223151552116</v>
      </c>
      <c r="AS400">
        <f>_xlfn.RANK.AVG(Table2[[#This Row],[1Y Return vs Nifty Z-Score]],Table2[1Y Return vs Nifty Z-Score])</f>
        <v>641</v>
      </c>
      <c r="AT400">
        <f>_xlfn.RANK.AVG(Table2[[#This Row],[6M Return vs Nifty Z-Score]],Table2[6M Return vs Nifty Z-Score])</f>
        <v>467</v>
      </c>
      <c r="AU400">
        <f>_xlfn.RANK.AVG(Table2[[#This Row],[Sharpe Ratio Z-Score]],Table2[Sharpe Ratio Z-Score])</f>
        <v>91</v>
      </c>
      <c r="AV400">
        <f>(Table2[[#This Row],[Rank 1Y]]+Table2[[#This Row],[Rank 6M]]+Table2[[#This Row],[Rank Sharpe]])/3</f>
        <v>399.66666666666669</v>
      </c>
    </row>
    <row r="401" spans="1:48" x14ac:dyDescent="0.3">
      <c r="A401" t="s">
        <v>278</v>
      </c>
      <c r="B401" t="s">
        <v>279</v>
      </c>
      <c r="C401" t="s">
        <v>3069</v>
      </c>
      <c r="D401" t="s">
        <v>37</v>
      </c>
      <c r="E401">
        <v>97291.301378000004</v>
      </c>
      <c r="F401">
        <v>1970</v>
      </c>
      <c r="G401">
        <v>15.90492928924</v>
      </c>
      <c r="H401">
        <f>(Table2[[#This Row],[1Y Return vs Nifty]]-AVERAGE(Table2[1Y Return vs Nifty]))/_xlfn.STDEV.P(Table2[1Y Return vs Nifty])</f>
        <v>-0.28181908759537594</v>
      </c>
      <c r="I401">
        <v>4.9321962821255001</v>
      </c>
      <c r="J401">
        <f>(Table2[[#This Row],[1M Return vs Nifty]]-AVERAGE(Table2[1M Return vs Nifty]))/_xlfn.STDEV.P(Table2[1M Return vs Nifty])</f>
        <v>0.51573184557720997</v>
      </c>
      <c r="K401">
        <v>10.506023122666001</v>
      </c>
      <c r="L401">
        <f>(Table2[[#This Row],[6M Return vs Nifty]]-AVERAGE(Table2[6M Return vs Nifty]))/_xlfn.STDEV.P(Table2[6M Return vs Nifty])</f>
        <v>0.21856631775258384</v>
      </c>
      <c r="M401">
        <v>-0.65785954607063302</v>
      </c>
      <c r="N401">
        <f>(Table2[[#This Row],[1W Return vs Nifty]]-AVERAGE(Table2[1W Return vs Nifty]))/_xlfn.STDEV.P(Table2[1W Return vs Nifty])</f>
        <v>-8.6660440712220316E-2</v>
      </c>
      <c r="O401">
        <v>1924.22</v>
      </c>
      <c r="P401">
        <v>1843.6814324817001</v>
      </c>
      <c r="Q401">
        <v>1641.4153823188699</v>
      </c>
      <c r="R401">
        <v>59.299479187416502</v>
      </c>
      <c r="S401" s="1">
        <f>(Table2[[#This Row],[Close Price]]-Table2[[#This Row],[20D EMA]])/Table2[[#This Row],[20D EMA]]</f>
        <v>2.3791458357152493E-2</v>
      </c>
      <c r="T401" s="1">
        <f>(Table2[[#This Row],[Close Price]]-Table2[[#This Row],[50D EMA]])/Table2[[#This Row],[50D EMA]]</f>
        <v>6.8514313423587464E-2</v>
      </c>
      <c r="U401" s="1">
        <f>(Table2[[#This Row],[Close Price]]-Table2[[#This Row],[200D EMA]])/Table2[[#This Row],[200D EMA]]</f>
        <v>0.20018370804892185</v>
      </c>
      <c r="V401">
        <v>0.93719423232904497</v>
      </c>
      <c r="W401">
        <v>1967.15</v>
      </c>
      <c r="X401">
        <v>1985.45</v>
      </c>
      <c r="Y401">
        <v>1905.05</v>
      </c>
      <c r="Z401">
        <v>1996.45</v>
      </c>
      <c r="AA401">
        <v>1905.05</v>
      </c>
      <c r="AB401">
        <v>2031</v>
      </c>
      <c r="AC401" s="1">
        <f>(Table2[[#This Row],[Close Price]]/Table2[[#This Row],[Day Low]])-1</f>
        <v>1.4487964822205157E-3</v>
      </c>
      <c r="AD401" s="1">
        <f>(Table2[[#This Row],[Day High]]/Table2[[#This Row],[Close Price]])-1</f>
        <v>7.8426395939086291E-3</v>
      </c>
      <c r="AE401" s="1">
        <f>(Table2[[#This Row],[Close Price]]/Table2[[#This Row],[Current Week Low]])-1</f>
        <v>3.4093593344006745E-2</v>
      </c>
      <c r="AF401" s="1">
        <f>(Table2[[#This Row],[Current Week High]]/Table2[[#This Row],[Close Price]])-1</f>
        <v>1.3426395939086344E-2</v>
      </c>
      <c r="AG401" s="1">
        <f>(Table2[[#This Row],[Close Price]]/Table2[[#This Row],[Current Month Low]])-1</f>
        <v>3.4093593344006745E-2</v>
      </c>
      <c r="AH401" s="1">
        <f>(Table2[[#This Row],[Current Month High]]/Table2[[#This Row],[Close Price]])-1</f>
        <v>3.0964467005076157E-2</v>
      </c>
      <c r="AI401">
        <v>3.09644670050761</v>
      </c>
      <c r="AJ401">
        <v>55.608214849920998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0.12</v>
      </c>
      <c r="AM401" t="s">
        <v>3114</v>
      </c>
      <c r="AN401">
        <v>4.7699999999999996</v>
      </c>
      <c r="AO401" t="s">
        <v>3114</v>
      </c>
      <c r="AP401">
        <v>-2.5104607463130001E-3</v>
      </c>
      <c r="AQ401">
        <f>(Table2[[#This Row],[Sharpe Ratio]]-AVERAGE(Table2[Sharpe Ratio]))/_xlfn.STDEV.P(Table2[Sharpe Ratio])</f>
        <v>-0.73106799178901094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-0.36524935676681347</v>
      </c>
      <c r="AS401">
        <f>_xlfn.RANK.AVG(Table2[[#This Row],[1Y Return vs Nifty Z-Score]],Table2[1Y Return vs Nifty Z-Score])</f>
        <v>373</v>
      </c>
      <c r="AT401">
        <f>_xlfn.RANK.AVG(Table2[[#This Row],[6M Return vs Nifty Z-Score]],Table2[6M Return vs Nifty Z-Score])</f>
        <v>259</v>
      </c>
      <c r="AU401">
        <f>_xlfn.RANK.AVG(Table2[[#This Row],[Sharpe Ratio Z-Score]],Table2[Sharpe Ratio Z-Score])</f>
        <v>572</v>
      </c>
      <c r="AV401">
        <f>(Table2[[#This Row],[Rank 1Y]]+Table2[[#This Row],[Rank 6M]]+Table2[[#This Row],[Rank Sharpe]])/3</f>
        <v>401.33333333333331</v>
      </c>
    </row>
    <row r="402" spans="1:48" x14ac:dyDescent="0.3">
      <c r="A402" t="s">
        <v>134</v>
      </c>
      <c r="B402" t="s">
        <v>135</v>
      </c>
      <c r="C402" t="s">
        <v>3069</v>
      </c>
      <c r="D402" t="s">
        <v>54</v>
      </c>
      <c r="E402">
        <v>207371.19589631999</v>
      </c>
      <c r="F402">
        <v>326.39999999999998</v>
      </c>
      <c r="G402">
        <v>7.9078124603968698</v>
      </c>
      <c r="H402">
        <f>(Table2[[#This Row],[1Y Return vs Nifty]]-AVERAGE(Table2[1Y Return vs Nifty]))/_xlfn.STDEV.P(Table2[1Y Return vs Nifty])</f>
        <v>-0.40353983979301561</v>
      </c>
      <c r="I402">
        <v>-5.4586866267413603</v>
      </c>
      <c r="J402">
        <f>(Table2[[#This Row],[1M Return vs Nifty]]-AVERAGE(Table2[1M Return vs Nifty]))/_xlfn.STDEV.P(Table2[1M Return vs Nifty])</f>
        <v>-0.49372873697329822</v>
      </c>
      <c r="K402">
        <v>13.1545207417961</v>
      </c>
      <c r="L402">
        <f>(Table2[[#This Row],[6M Return vs Nifty]]-AVERAGE(Table2[6M Return vs Nifty]))/_xlfn.STDEV.P(Table2[6M Return vs Nifty])</f>
        <v>0.31180195493648277</v>
      </c>
      <c r="M402">
        <v>3.8770720208413398</v>
      </c>
      <c r="N402">
        <f>(Table2[[#This Row],[1W Return vs Nifty]]-AVERAGE(Table2[1W Return vs Nifty]))/_xlfn.STDEV.P(Table2[1W Return vs Nifty])</f>
        <v>0.83834742204131607</v>
      </c>
      <c r="O402">
        <v>332.25</v>
      </c>
      <c r="P402">
        <v>341.10859767107098</v>
      </c>
      <c r="Q402">
        <v>300.78015935740001</v>
      </c>
      <c r="R402">
        <v>46.323266910910803</v>
      </c>
      <c r="S402" s="1">
        <f>(Table2[[#This Row],[Close Price]]-Table2[[#This Row],[20D EMA]])/Table2[[#This Row],[20D EMA]]</f>
        <v>-1.7607223476298037E-2</v>
      </c>
      <c r="T402" s="1">
        <f>(Table2[[#This Row],[Close Price]]-Table2[[#This Row],[50D EMA]])/Table2[[#This Row],[50D EMA]]</f>
        <v>-4.3119985164532318E-2</v>
      </c>
      <c r="U402" s="1">
        <f>(Table2[[#This Row],[Close Price]]-Table2[[#This Row],[200D EMA]])/Table2[[#This Row],[200D EMA]]</f>
        <v>8.5177960864623939E-2</v>
      </c>
      <c r="V402">
        <v>0.70751631168087503</v>
      </c>
      <c r="W402">
        <v>326.89999999999998</v>
      </c>
      <c r="X402">
        <v>330.5</v>
      </c>
      <c r="Y402">
        <v>310</v>
      </c>
      <c r="Z402">
        <v>337.2</v>
      </c>
      <c r="AA402">
        <v>310</v>
      </c>
      <c r="AB402">
        <v>337.2</v>
      </c>
      <c r="AC402" s="1">
        <f>(Table2[[#This Row],[Close Price]]/Table2[[#This Row],[Day Low]])-1</f>
        <v>-1.5295197308045072E-3</v>
      </c>
      <c r="AD402" s="1">
        <f>(Table2[[#This Row],[Day High]]/Table2[[#This Row],[Close Price]])-1</f>
        <v>1.2561274509804043E-2</v>
      </c>
      <c r="AE402" s="1">
        <f>(Table2[[#This Row],[Close Price]]/Table2[[#This Row],[Current Week Low]])-1</f>
        <v>5.2903225806451459E-2</v>
      </c>
      <c r="AF402" s="1">
        <f>(Table2[[#This Row],[Current Week High]]/Table2[[#This Row],[Close Price]])-1</f>
        <v>3.3088235294117752E-2</v>
      </c>
      <c r="AG402" s="1">
        <f>(Table2[[#This Row],[Close Price]]/Table2[[#This Row],[Current Month Low]])-1</f>
        <v>5.2903225806451459E-2</v>
      </c>
      <c r="AH402" s="1">
        <f>(Table2[[#This Row],[Current Month High]]/Table2[[#This Row],[Close Price]])-1</f>
        <v>3.3088235294117752E-2</v>
      </c>
      <c r="AI402">
        <v>20.925245098039198</v>
      </c>
      <c r="AJ402">
        <v>60.946745562130097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-0.14000000000000001</v>
      </c>
      <c r="AM402" t="s">
        <v>3113</v>
      </c>
      <c r="AN402">
        <v>-2.54</v>
      </c>
      <c r="AO402" t="s">
        <v>3113</v>
      </c>
      <c r="AQ402">
        <f>(Table2[[#This Row],[Sharpe Ratio]]-AVERAGE(Table2[Sharpe Ratio]))/_xlfn.STDEV.P(Table2[Sharpe Ratio])</f>
        <v>-0.70179615496659375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430</v>
      </c>
      <c r="AT402">
        <f>_xlfn.RANK.AVG(Table2[[#This Row],[6M Return vs Nifty Z-Score]],Table2[6M Return vs Nifty Z-Score])</f>
        <v>229</v>
      </c>
      <c r="AU402">
        <f>_xlfn.RANK.AVG(Table2[[#This Row],[Sharpe Ratio Z-Score]],Table2[Sharpe Ratio Z-Score])</f>
        <v>545.5</v>
      </c>
      <c r="AV402">
        <f>(Table2[[#This Row],[Rank 1Y]]+Table2[[#This Row],[Rank 6M]]+Table2[[#This Row],[Rank Sharpe]])/3</f>
        <v>401.5</v>
      </c>
    </row>
    <row r="403" spans="1:48" x14ac:dyDescent="0.3">
      <c r="A403" t="s">
        <v>1513</v>
      </c>
      <c r="B403" t="s">
        <v>1514</v>
      </c>
      <c r="C403" t="s">
        <v>3069</v>
      </c>
      <c r="D403" t="s">
        <v>420</v>
      </c>
      <c r="E403">
        <v>6410.3419560900002</v>
      </c>
      <c r="F403">
        <v>71.3</v>
      </c>
      <c r="G403">
        <v>34.339870421503001</v>
      </c>
      <c r="H403">
        <f>(Table2[[#This Row],[1Y Return vs Nifty]]-AVERAGE(Table2[1Y Return vs Nifty]))/_xlfn.STDEV.P(Table2[1Y Return vs Nifty])</f>
        <v>-1.2286011284093651E-3</v>
      </c>
      <c r="I403">
        <v>9.0307416260317996</v>
      </c>
      <c r="J403">
        <f>(Table2[[#This Row],[1M Return vs Nifty]]-AVERAGE(Table2[1M Return vs Nifty]))/_xlfn.STDEV.P(Table2[1M Return vs Nifty])</f>
        <v>0.913900125092594</v>
      </c>
      <c r="K403">
        <v>-11.1864485226219</v>
      </c>
      <c r="L403">
        <f>(Table2[[#This Row],[6M Return vs Nifty]]-AVERAGE(Table2[6M Return vs Nifty]))/_xlfn.STDEV.P(Table2[6M Return vs Nifty])</f>
        <v>-0.5450784751796347</v>
      </c>
      <c r="M403">
        <v>2.6984591729727301</v>
      </c>
      <c r="N403">
        <f>(Table2[[#This Row],[1W Return vs Nifty]]-AVERAGE(Table2[1W Return vs Nifty]))/_xlfn.STDEV.P(Table2[1W Return vs Nifty])</f>
        <v>0.5979411148380559</v>
      </c>
      <c r="O403">
        <v>66.459999999999994</v>
      </c>
      <c r="P403">
        <v>67.814402924226101</v>
      </c>
      <c r="Q403">
        <v>67.400330658182099</v>
      </c>
      <c r="R403">
        <v>66.451760647212595</v>
      </c>
      <c r="S403" s="1">
        <f>(Table2[[#This Row],[Close Price]]-Table2[[#This Row],[20D EMA]])/Table2[[#This Row],[20D EMA]]</f>
        <v>7.2825759855552272E-2</v>
      </c>
      <c r="T403" s="1">
        <f>(Table2[[#This Row],[Close Price]]-Table2[[#This Row],[50D EMA]])/Table2[[#This Row],[50D EMA]]</f>
        <v>5.1399067535381877E-2</v>
      </c>
      <c r="U403" s="1">
        <f>(Table2[[#This Row],[Close Price]]-Table2[[#This Row],[200D EMA]])/Table2[[#This Row],[200D EMA]]</f>
        <v>5.7858311728393508E-2</v>
      </c>
      <c r="V403">
        <v>1.53453040624315</v>
      </c>
      <c r="W403">
        <v>71.540000000000006</v>
      </c>
      <c r="X403">
        <v>79.150000000000006</v>
      </c>
      <c r="Y403">
        <v>62.02</v>
      </c>
      <c r="Z403">
        <v>73.5</v>
      </c>
      <c r="AA403">
        <v>62.02</v>
      </c>
      <c r="AB403">
        <v>73.5</v>
      </c>
      <c r="AC403" s="1">
        <f>(Table2[[#This Row],[Close Price]]/Table2[[#This Row],[Day Low]])-1</f>
        <v>-3.3547665641600055E-3</v>
      </c>
      <c r="AD403" s="1">
        <f>(Table2[[#This Row],[Day High]]/Table2[[#This Row],[Close Price]])-1</f>
        <v>0.11009817671809263</v>
      </c>
      <c r="AE403" s="1">
        <f>(Table2[[#This Row],[Close Price]]/Table2[[#This Row],[Current Week Low]])-1</f>
        <v>0.14962915188648807</v>
      </c>
      <c r="AF403" s="1">
        <f>(Table2[[#This Row],[Current Week High]]/Table2[[#This Row],[Close Price]])-1</f>
        <v>3.0855539971949453E-2</v>
      </c>
      <c r="AG403" s="1">
        <f>(Table2[[#This Row],[Close Price]]/Table2[[#This Row],[Current Month Low]])-1</f>
        <v>0.14962915188648807</v>
      </c>
      <c r="AH403" s="1">
        <f>(Table2[[#This Row],[Current Month High]]/Table2[[#This Row],[Close Price]])-1</f>
        <v>3.0855539971949453E-2</v>
      </c>
      <c r="AI403">
        <v>23.141654978962102</v>
      </c>
      <c r="AJ403">
        <v>60.404949381327299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-0.21</v>
      </c>
      <c r="AM403" t="s">
        <v>3113</v>
      </c>
      <c r="AN403">
        <v>14.93</v>
      </c>
      <c r="AO403" t="s">
        <v>3114</v>
      </c>
      <c r="AP403">
        <v>3.9969250052451E-2</v>
      </c>
      <c r="AQ403">
        <f>(Table2[[#This Row],[Sharpe Ratio]]-AVERAGE(Table2[Sharpe Ratio]))/_xlfn.STDEV.P(Table2[Sharpe Ratio])</f>
        <v>-0.23575685633664265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295</v>
      </c>
      <c r="AT403">
        <f>_xlfn.RANK.AVG(Table2[[#This Row],[6M Return vs Nifty Z-Score]],Table2[6M Return vs Nifty Z-Score])</f>
        <v>510</v>
      </c>
      <c r="AU403">
        <f>_xlfn.RANK.AVG(Table2[[#This Row],[Sharpe Ratio Z-Score]],Table2[Sharpe Ratio Z-Score])</f>
        <v>401</v>
      </c>
      <c r="AV403">
        <f>(Table2[[#This Row],[Rank 1Y]]+Table2[[#This Row],[Rank 6M]]+Table2[[#This Row],[Rank Sharpe]])/3</f>
        <v>402</v>
      </c>
    </row>
    <row r="404" spans="1:48" x14ac:dyDescent="0.3">
      <c r="A404" t="s">
        <v>888</v>
      </c>
      <c r="B404" t="s">
        <v>889</v>
      </c>
      <c r="C404" t="s">
        <v>3073</v>
      </c>
      <c r="D404" t="s">
        <v>51</v>
      </c>
      <c r="E404">
        <v>16586.37606318</v>
      </c>
      <c r="F404">
        <v>1585.45</v>
      </c>
      <c r="G404">
        <v>44.934789283151801</v>
      </c>
      <c r="H404">
        <f>(Table2[[#This Row],[1Y Return vs Nifty]]-AVERAGE(Table2[1Y Return vs Nifty]))/_xlfn.STDEV.P(Table2[1Y Return vs Nifty])</f>
        <v>0.16003220334822221</v>
      </c>
      <c r="I404">
        <v>-5.9025710337782904</v>
      </c>
      <c r="J404">
        <f>(Table2[[#This Row],[1M Return vs Nifty]]-AVERAGE(Table2[1M Return vs Nifty]))/_xlfn.STDEV.P(Table2[1M Return vs Nifty])</f>
        <v>-0.53685152221132859</v>
      </c>
      <c r="K404">
        <v>-3.5801144550695798</v>
      </c>
      <c r="L404">
        <f>(Table2[[#This Row],[6M Return vs Nifty]]-AVERAGE(Table2[6M Return vs Nifty]))/_xlfn.STDEV.P(Table2[6M Return vs Nifty])</f>
        <v>-0.27731104420313651</v>
      </c>
      <c r="M404">
        <v>-0.73243920284310304</v>
      </c>
      <c r="N404">
        <f>(Table2[[#This Row],[1W Return vs Nifty]]-AVERAGE(Table2[1W Return vs Nifty]))/_xlfn.STDEV.P(Table2[1W Return vs Nifty])</f>
        <v>-0.10187274720419474</v>
      </c>
      <c r="O404">
        <v>1620.85</v>
      </c>
      <c r="P404">
        <v>1597.94595773989</v>
      </c>
      <c r="Q404">
        <v>1434.6619194581599</v>
      </c>
      <c r="R404">
        <v>39.191437060867798</v>
      </c>
      <c r="S404" s="1">
        <f>(Table2[[#This Row],[Close Price]]-Table2[[#This Row],[20D EMA]])/Table2[[#This Row],[20D EMA]]</f>
        <v>-2.1840392386710594E-2</v>
      </c>
      <c r="T404" s="1">
        <f>(Table2[[#This Row],[Close Price]]-Table2[[#This Row],[50D EMA]])/Table2[[#This Row],[50D EMA]]</f>
        <v>-7.8200127353268162E-3</v>
      </c>
      <c r="U404" s="1">
        <f>(Table2[[#This Row],[Close Price]]-Table2[[#This Row],[200D EMA]])/Table2[[#This Row],[200D EMA]]</f>
        <v>0.10510356377117019</v>
      </c>
      <c r="V404">
        <v>0.40430368460493399</v>
      </c>
      <c r="W404">
        <v>1587.3</v>
      </c>
      <c r="X404">
        <v>1624.9</v>
      </c>
      <c r="Y404">
        <v>1479.45</v>
      </c>
      <c r="Z404">
        <v>1640</v>
      </c>
      <c r="AA404">
        <v>1479.45</v>
      </c>
      <c r="AB404">
        <v>1655.1</v>
      </c>
      <c r="AC404" s="1">
        <f>(Table2[[#This Row],[Close Price]]/Table2[[#This Row],[Day Low]])-1</f>
        <v>-1.1655011655010705E-3</v>
      </c>
      <c r="AD404" s="1">
        <f>(Table2[[#This Row],[Day High]]/Table2[[#This Row],[Close Price]])-1</f>
        <v>2.4882525465956151E-2</v>
      </c>
      <c r="AE404" s="1">
        <f>(Table2[[#This Row],[Close Price]]/Table2[[#This Row],[Current Week Low]])-1</f>
        <v>7.1648247659603204E-2</v>
      </c>
      <c r="AF404" s="1">
        <f>(Table2[[#This Row],[Current Week High]]/Table2[[#This Row],[Close Price]])-1</f>
        <v>3.4406635340124225E-2</v>
      </c>
      <c r="AG404" s="1">
        <f>(Table2[[#This Row],[Close Price]]/Table2[[#This Row],[Current Month Low]])-1</f>
        <v>7.1648247659603204E-2</v>
      </c>
      <c r="AH404" s="1">
        <f>(Table2[[#This Row],[Current Month High]]/Table2[[#This Row],[Close Price]])-1</f>
        <v>4.3930745214292299E-2</v>
      </c>
      <c r="AI404">
        <v>13.469362010785501</v>
      </c>
      <c r="AJ404">
        <v>76.151324926392903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-0.05</v>
      </c>
      <c r="AM404" t="s">
        <v>3113</v>
      </c>
      <c r="AN404">
        <v>-7.83</v>
      </c>
      <c r="AO404" t="s">
        <v>3113</v>
      </c>
      <c r="AQ404">
        <f>(Table2[[#This Row],[Sharpe Ratio]]-AVERAGE(Table2[Sharpe Ratio]))/_xlfn.STDEV.P(Table2[Sharpe Ratio])</f>
        <v>-0.70179615496659375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-1.4577992652370313</v>
      </c>
      <c r="AS404">
        <f>_xlfn.RANK.AVG(Table2[[#This Row],[1Y Return vs Nifty Z-Score]],Table2[1Y Return vs Nifty Z-Score])</f>
        <v>259</v>
      </c>
      <c r="AT404">
        <f>_xlfn.RANK.AVG(Table2[[#This Row],[6M Return vs Nifty Z-Score]],Table2[6M Return vs Nifty Z-Score])</f>
        <v>402</v>
      </c>
      <c r="AU404">
        <f>_xlfn.RANK.AVG(Table2[[#This Row],[Sharpe Ratio Z-Score]],Table2[Sharpe Ratio Z-Score])</f>
        <v>545.5</v>
      </c>
      <c r="AV404">
        <f>(Table2[[#This Row],[Rank 1Y]]+Table2[[#This Row],[Rank 6M]]+Table2[[#This Row],[Rank Sharpe]])/3</f>
        <v>402.16666666666669</v>
      </c>
    </row>
    <row r="405" spans="1:48" x14ac:dyDescent="0.3">
      <c r="A405" t="s">
        <v>1575</v>
      </c>
      <c r="B405" t="s">
        <v>1576</v>
      </c>
      <c r="C405" t="s">
        <v>3083</v>
      </c>
      <c r="D405" t="s">
        <v>295</v>
      </c>
      <c r="E405">
        <v>5834.3391109800004</v>
      </c>
      <c r="F405">
        <v>609.29999999999995</v>
      </c>
      <c r="G405">
        <v>-10.832953495309001</v>
      </c>
      <c r="H405">
        <f>(Table2[[#This Row],[1Y Return vs Nifty]]-AVERAGE(Table2[1Y Return vs Nifty]))/_xlfn.STDEV.P(Table2[1Y Return vs Nifty])</f>
        <v>-0.68878515728807421</v>
      </c>
      <c r="I405">
        <v>7.8734770371830702</v>
      </c>
      <c r="J405">
        <f>(Table2[[#This Row],[1M Return vs Nifty]]-AVERAGE(Table2[1M Return vs Nifty]))/_xlfn.STDEV.P(Table2[1M Return vs Nifty])</f>
        <v>0.80147339521120531</v>
      </c>
      <c r="K405">
        <v>8.7177352639148005</v>
      </c>
      <c r="L405">
        <f>(Table2[[#This Row],[6M Return vs Nifty]]-AVERAGE(Table2[6M Return vs Nifty]))/_xlfn.STDEV.P(Table2[6M Return vs Nifty])</f>
        <v>0.15561283168010559</v>
      </c>
      <c r="M405">
        <v>12.946262952027601</v>
      </c>
      <c r="N405">
        <f>(Table2[[#This Row],[1W Return vs Nifty]]-AVERAGE(Table2[1W Return vs Nifty]))/_xlfn.STDEV.P(Table2[1W Return vs Nifty])</f>
        <v>2.6882260357273946</v>
      </c>
      <c r="O405">
        <v>572.52</v>
      </c>
      <c r="P405">
        <v>551.389430178157</v>
      </c>
      <c r="Q405">
        <v>535.48956136649394</v>
      </c>
      <c r="R405">
        <v>62.955935868991503</v>
      </c>
      <c r="S405" s="1">
        <f>(Table2[[#This Row],[Close Price]]-Table2[[#This Row],[20D EMA]])/Table2[[#This Row],[20D EMA]]</f>
        <v>6.4242297212324412E-2</v>
      </c>
      <c r="T405" s="1">
        <f>(Table2[[#This Row],[Close Price]]-Table2[[#This Row],[50D EMA]])/Table2[[#This Row],[50D EMA]]</f>
        <v>0.10502662302237409</v>
      </c>
      <c r="U405" s="1">
        <f>(Table2[[#This Row],[Close Price]]-Table2[[#This Row],[200D EMA]])/Table2[[#This Row],[200D EMA]]</f>
        <v>0.13783730619351789</v>
      </c>
      <c r="V405">
        <v>2.8505877795935999</v>
      </c>
      <c r="W405">
        <v>609.15</v>
      </c>
      <c r="X405">
        <v>619</v>
      </c>
      <c r="Y405">
        <v>584.15</v>
      </c>
      <c r="Z405">
        <v>627</v>
      </c>
      <c r="AA405">
        <v>538</v>
      </c>
      <c r="AB405">
        <v>662</v>
      </c>
      <c r="AC405" s="1">
        <f>(Table2[[#This Row],[Close Price]]/Table2[[#This Row],[Day Low]])-1</f>
        <v>2.462447672986201E-4</v>
      </c>
      <c r="AD405" s="1">
        <f>(Table2[[#This Row],[Day High]]/Table2[[#This Row],[Close Price]])-1</f>
        <v>1.5919908091252433E-2</v>
      </c>
      <c r="AE405" s="1">
        <f>(Table2[[#This Row],[Close Price]]/Table2[[#This Row],[Current Week Low]])-1</f>
        <v>4.3054010100145534E-2</v>
      </c>
      <c r="AF405" s="1">
        <f>(Table2[[#This Row],[Current Week High]]/Table2[[#This Row],[Close Price]])-1</f>
        <v>2.9049729197439866E-2</v>
      </c>
      <c r="AG405" s="1">
        <f>(Table2[[#This Row],[Close Price]]/Table2[[#This Row],[Current Month Low]])-1</f>
        <v>0.13252788104089208</v>
      </c>
      <c r="AH405" s="1">
        <f>(Table2[[#This Row],[Current Month High]]/Table2[[#This Row],[Close Price]])-1</f>
        <v>8.6492696537009861E-2</v>
      </c>
      <c r="AI405">
        <v>8.6492696537009799</v>
      </c>
      <c r="AJ405">
        <v>40.085067249109002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0.2</v>
      </c>
      <c r="AM405" t="s">
        <v>3114</v>
      </c>
      <c r="AN405">
        <v>14.01</v>
      </c>
      <c r="AO405" t="s">
        <v>3114</v>
      </c>
      <c r="AP405">
        <v>5.5936958985008001E-2</v>
      </c>
      <c r="AQ405">
        <f>(Table2[[#This Row],[Sharpe Ratio]]-AVERAGE(Table2[Sharpe Ratio]))/_xlfn.STDEV.P(Table2[Sharpe Ratio])</f>
        <v>-4.9574231896839412E-2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2.9069528734337919</v>
      </c>
      <c r="AS405">
        <f>_xlfn.RANK.AVG(Table2[[#This Row],[1Y Return vs Nifty Z-Score]],Table2[1Y Return vs Nifty Z-Score])</f>
        <v>577</v>
      </c>
      <c r="AT405">
        <f>_xlfn.RANK.AVG(Table2[[#This Row],[6M Return vs Nifty Z-Score]],Table2[6M Return vs Nifty Z-Score])</f>
        <v>275</v>
      </c>
      <c r="AU405">
        <f>_xlfn.RANK.AVG(Table2[[#This Row],[Sharpe Ratio Z-Score]],Table2[Sharpe Ratio Z-Score])</f>
        <v>359</v>
      </c>
      <c r="AV405">
        <f>(Table2[[#This Row],[Rank 1Y]]+Table2[[#This Row],[Rank 6M]]+Table2[[#This Row],[Rank Sharpe]])/3</f>
        <v>403.66666666666669</v>
      </c>
    </row>
    <row r="406" spans="1:48" x14ac:dyDescent="0.3">
      <c r="A406" t="s">
        <v>298</v>
      </c>
      <c r="B406" t="s">
        <v>299</v>
      </c>
      <c r="C406" t="s">
        <v>3069</v>
      </c>
      <c r="D406" t="s">
        <v>34</v>
      </c>
      <c r="E406">
        <v>91908.664399999994</v>
      </c>
      <c r="F406">
        <v>120.4</v>
      </c>
      <c r="G406">
        <v>12.364594331707201</v>
      </c>
      <c r="H406">
        <f>(Table2[[#This Row],[1Y Return vs Nifty]]-AVERAGE(Table2[1Y Return vs Nifty]))/_xlfn.STDEV.P(Table2[1Y Return vs Nifty])</f>
        <v>-0.33570503715512867</v>
      </c>
      <c r="I406">
        <v>-8.7024243913984805</v>
      </c>
      <c r="J406">
        <f>(Table2[[#This Row],[1M Return vs Nifty]]-AVERAGE(Table2[1M Return vs Nifty]))/_xlfn.STDEV.P(Table2[1M Return vs Nifty])</f>
        <v>-0.80885358654288497</v>
      </c>
      <c r="K406">
        <v>-30.484331610283199</v>
      </c>
      <c r="L406">
        <f>(Table2[[#This Row],[6M Return vs Nifty]]-AVERAGE(Table2[6M Return vs Nifty]))/_xlfn.STDEV.P(Table2[6M Return vs Nifty])</f>
        <v>-1.2244260467925001</v>
      </c>
      <c r="M406">
        <v>-5.9279532578059202</v>
      </c>
      <c r="N406">
        <f>(Table2[[#This Row],[1W Return vs Nifty]]-AVERAGE(Table2[1W Return vs Nifty]))/_xlfn.STDEV.P(Table2[1W Return vs Nifty])</f>
        <v>-1.1616222232386588</v>
      </c>
      <c r="O406">
        <v>131.68</v>
      </c>
      <c r="P406">
        <v>137.18479755190901</v>
      </c>
      <c r="Q406">
        <v>130.903567120524</v>
      </c>
      <c r="R406">
        <v>16.271490183968599</v>
      </c>
      <c r="S406" s="1">
        <f>(Table2[[#This Row],[Close Price]]-Table2[[#This Row],[20D EMA]])/Table2[[#This Row],[20D EMA]]</f>
        <v>-8.5662211421628193E-2</v>
      </c>
      <c r="T406" s="1">
        <f>(Table2[[#This Row],[Close Price]]-Table2[[#This Row],[50D EMA]])/Table2[[#This Row],[50D EMA]]</f>
        <v>-0.12235173176209886</v>
      </c>
      <c r="U406" s="1">
        <f>(Table2[[#This Row],[Close Price]]-Table2[[#This Row],[200D EMA]])/Table2[[#This Row],[200D EMA]]</f>
        <v>-8.0238967902633809E-2</v>
      </c>
      <c r="V406">
        <v>0.69190819550233496</v>
      </c>
      <c r="W406">
        <v>121.36</v>
      </c>
      <c r="X406">
        <v>123.28</v>
      </c>
      <c r="Y406">
        <v>120.1</v>
      </c>
      <c r="Z406">
        <v>129.84</v>
      </c>
      <c r="AA406">
        <v>120.1</v>
      </c>
      <c r="AB406">
        <v>136.09</v>
      </c>
      <c r="AC406" s="1">
        <f>(Table2[[#This Row],[Close Price]]/Table2[[#This Row],[Day Low]])-1</f>
        <v>-7.9103493737640029E-3</v>
      </c>
      <c r="AD406" s="1">
        <f>(Table2[[#This Row],[Day High]]/Table2[[#This Row],[Close Price]])-1</f>
        <v>2.392026578073092E-2</v>
      </c>
      <c r="AE406" s="1">
        <f>(Table2[[#This Row],[Close Price]]/Table2[[#This Row],[Current Week Low]])-1</f>
        <v>2.4979184013322886E-3</v>
      </c>
      <c r="AF406" s="1">
        <f>(Table2[[#This Row],[Current Week High]]/Table2[[#This Row],[Close Price]])-1</f>
        <v>7.8405315614617832E-2</v>
      </c>
      <c r="AG406" s="1">
        <f>(Table2[[#This Row],[Close Price]]/Table2[[#This Row],[Current Month Low]])-1</f>
        <v>2.4979184013322886E-3</v>
      </c>
      <c r="AH406" s="1">
        <f>(Table2[[#This Row],[Current Month High]]/Table2[[#This Row],[Close Price]])-1</f>
        <v>0.13031561461794028</v>
      </c>
      <c r="AI406">
        <v>43.272425249169402</v>
      </c>
      <c r="AJ406">
        <v>41.897466116676497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-0.19</v>
      </c>
      <c r="AM406" t="s">
        <v>3113</v>
      </c>
      <c r="AN406">
        <v>-10.64</v>
      </c>
      <c r="AO406" t="s">
        <v>3113</v>
      </c>
      <c r="AP406">
        <v>0.135022421426544</v>
      </c>
      <c r="AQ406">
        <f>(Table2[[#This Row],[Sharpe Ratio]]-AVERAGE(Table2[Sharpe Ratio]))/_xlfn.STDEV.P(Table2[Sharpe Ratio])</f>
        <v>0.8725579922432688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396</v>
      </c>
      <c r="AT406">
        <f>_xlfn.RANK.AVG(Table2[[#This Row],[6M Return vs Nifty Z-Score]],Table2[6M Return vs Nifty Z-Score])</f>
        <v>684</v>
      </c>
      <c r="AU406">
        <f>_xlfn.RANK.AVG(Table2[[#This Row],[Sharpe Ratio Z-Score]],Table2[Sharpe Ratio Z-Score])</f>
        <v>134</v>
      </c>
      <c r="AV406">
        <f>(Table2[[#This Row],[Rank 1Y]]+Table2[[#This Row],[Rank 6M]]+Table2[[#This Row],[Rank Sharpe]])/3</f>
        <v>404.66666666666669</v>
      </c>
    </row>
    <row r="407" spans="1:48" x14ac:dyDescent="0.3">
      <c r="A407" t="s">
        <v>355</v>
      </c>
      <c r="B407" t="s">
        <v>356</v>
      </c>
      <c r="C407" t="s">
        <v>3083</v>
      </c>
      <c r="D407" t="s">
        <v>164</v>
      </c>
      <c r="E407">
        <v>67616.907721650001</v>
      </c>
      <c r="F407">
        <v>4457.25</v>
      </c>
      <c r="G407">
        <v>-7.4790118153288603</v>
      </c>
      <c r="H407">
        <f>(Table2[[#This Row],[1Y Return vs Nifty]]-AVERAGE(Table2[1Y Return vs Nifty]))/_xlfn.STDEV.P(Table2[1Y Return vs Nifty])</f>
        <v>-0.63773622142136455</v>
      </c>
      <c r="I407">
        <v>18.773582521672498</v>
      </c>
      <c r="J407">
        <f>(Table2[[#This Row],[1M Return vs Nifty]]-AVERAGE(Table2[1M Return vs Nifty]))/_xlfn.STDEV.P(Table2[1M Return vs Nifty])</f>
        <v>1.8604042799818628</v>
      </c>
      <c r="K407">
        <v>17.934291866422299</v>
      </c>
      <c r="L407">
        <f>(Table2[[#This Row],[6M Return vs Nifty]]-AVERAGE(Table2[6M Return vs Nifty]))/_xlfn.STDEV.P(Table2[6M Return vs Nifty])</f>
        <v>0.48006527644329894</v>
      </c>
      <c r="M407">
        <v>3.6157257528256301</v>
      </c>
      <c r="N407">
        <f>(Table2[[#This Row],[1W Return vs Nifty]]-AVERAGE(Table2[1W Return vs Nifty]))/_xlfn.STDEV.P(Table2[1W Return vs Nifty])</f>
        <v>0.78503959385275512</v>
      </c>
      <c r="O407">
        <v>4178.3</v>
      </c>
      <c r="P407">
        <v>3971.9083511113099</v>
      </c>
      <c r="Q407">
        <v>3713.0401596838401</v>
      </c>
      <c r="R407">
        <v>71.849820529130994</v>
      </c>
      <c r="S407" s="1">
        <f>(Table2[[#This Row],[Close Price]]-Table2[[#This Row],[20D EMA]])/Table2[[#This Row],[20D EMA]]</f>
        <v>6.6761601608309559E-2</v>
      </c>
      <c r="T407" s="1">
        <f>(Table2[[#This Row],[Close Price]]-Table2[[#This Row],[50D EMA]])/Table2[[#This Row],[50D EMA]]</f>
        <v>0.12219356691674298</v>
      </c>
      <c r="U407" s="1">
        <f>(Table2[[#This Row],[Close Price]]-Table2[[#This Row],[200D EMA]])/Table2[[#This Row],[200D EMA]]</f>
        <v>0.20043140076877819</v>
      </c>
      <c r="V407">
        <v>1.15094009528691</v>
      </c>
      <c r="W407">
        <v>4496.05</v>
      </c>
      <c r="X407">
        <v>4600</v>
      </c>
      <c r="Y407">
        <v>4185.1499999999996</v>
      </c>
      <c r="Z407">
        <v>4550</v>
      </c>
      <c r="AA407">
        <v>4185.1499999999996</v>
      </c>
      <c r="AB407">
        <v>4550</v>
      </c>
      <c r="AC407" s="1">
        <f>(Table2[[#This Row],[Close Price]]/Table2[[#This Row],[Day Low]])-1</f>
        <v>-8.6297972664894917E-3</v>
      </c>
      <c r="AD407" s="1">
        <f>(Table2[[#This Row],[Day High]]/Table2[[#This Row],[Close Price]])-1</f>
        <v>3.2026473722586823E-2</v>
      </c>
      <c r="AE407" s="1">
        <f>(Table2[[#This Row],[Close Price]]/Table2[[#This Row],[Current Week Low]])-1</f>
        <v>6.5015590839038184E-2</v>
      </c>
      <c r="AF407" s="1">
        <f>(Table2[[#This Row],[Current Week High]]/Table2[[#This Row],[Close Price]])-1</f>
        <v>2.0808794660384766E-2</v>
      </c>
      <c r="AG407" s="1">
        <f>(Table2[[#This Row],[Close Price]]/Table2[[#This Row],[Current Month Low]])-1</f>
        <v>6.5015590839038184E-2</v>
      </c>
      <c r="AH407" s="1">
        <f>(Table2[[#This Row],[Current Month High]]/Table2[[#This Row],[Close Price]])-1</f>
        <v>2.0808794660384766E-2</v>
      </c>
      <c r="AI407">
        <v>2.08087946603847</v>
      </c>
      <c r="AJ407">
        <v>38.423913043478201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0.23</v>
      </c>
      <c r="AM407" t="s">
        <v>3114</v>
      </c>
      <c r="AN407">
        <v>10.73</v>
      </c>
      <c r="AO407" t="s">
        <v>3114</v>
      </c>
      <c r="AP407">
        <v>1.5233928314495999E-2</v>
      </c>
      <c r="AQ407">
        <f>(Table2[[#This Row],[Sharpe Ratio]]-AVERAGE(Table2[Sharpe Ratio]))/_xlfn.STDEV.P(Table2[Sharpe Ratio])</f>
        <v>-0.52416937293415722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1.9636035559223952</v>
      </c>
      <c r="AS407">
        <f>_xlfn.RANK.AVG(Table2[[#This Row],[1Y Return vs Nifty Z-Score]],Table2[1Y Return vs Nifty Z-Score])</f>
        <v>551</v>
      </c>
      <c r="AT407">
        <f>_xlfn.RANK.AVG(Table2[[#This Row],[6M Return vs Nifty Z-Score]],Table2[6M Return vs Nifty Z-Score])</f>
        <v>186</v>
      </c>
      <c r="AU407">
        <f>_xlfn.RANK.AVG(Table2[[#This Row],[Sharpe Ratio Z-Score]],Table2[Sharpe Ratio Z-Score])</f>
        <v>484</v>
      </c>
      <c r="AV407">
        <f>(Table2[[#This Row],[Rank 1Y]]+Table2[[#This Row],[Rank 6M]]+Table2[[#This Row],[Rank Sharpe]])/3</f>
        <v>407</v>
      </c>
    </row>
    <row r="408" spans="1:48" x14ac:dyDescent="0.3">
      <c r="A408" t="s">
        <v>35</v>
      </c>
      <c r="B408" t="s">
        <v>36</v>
      </c>
      <c r="C408" t="s">
        <v>3069</v>
      </c>
      <c r="D408" t="s">
        <v>37</v>
      </c>
      <c r="E408">
        <v>711941.74122455996</v>
      </c>
      <c r="F408">
        <v>1125.5999999999999</v>
      </c>
      <c r="G408">
        <v>51.648460545249101</v>
      </c>
      <c r="H408">
        <f>(Table2[[#This Row],[1Y Return vs Nifty]]-AVERAGE(Table2[1Y Return vs Nifty]))/_xlfn.STDEV.P(Table2[1Y Return vs Nifty])</f>
        <v>0.26221817030606343</v>
      </c>
      <c r="I408">
        <v>11.607747178097</v>
      </c>
      <c r="J408">
        <f>(Table2[[#This Row],[1M Return vs Nifty]]-AVERAGE(Table2[1M Return vs Nifty]))/_xlfn.STDEV.P(Table2[1M Return vs Nifty])</f>
        <v>1.1642528187605967</v>
      </c>
      <c r="K408">
        <v>-9.2051801048272992</v>
      </c>
      <c r="L408">
        <f>(Table2[[#This Row],[6M Return vs Nifty]]-AVERAGE(Table2[6M Return vs Nifty]))/_xlfn.STDEV.P(Table2[6M Return vs Nifty])</f>
        <v>-0.47533145255399684</v>
      </c>
      <c r="M408">
        <v>-1.49352584975652</v>
      </c>
      <c r="N408">
        <f>(Table2[[#This Row],[1W Return vs Nifty]]-AVERAGE(Table2[1W Return vs Nifty]))/_xlfn.STDEV.P(Table2[1W Return vs Nifty])</f>
        <v>-0.25711458983050506</v>
      </c>
      <c r="O408">
        <v>1118.45</v>
      </c>
      <c r="P408">
        <v>1071.8651537298599</v>
      </c>
      <c r="Q408">
        <v>937.30610041143802</v>
      </c>
      <c r="R408">
        <v>48.921556544358303</v>
      </c>
      <c r="S408" s="1">
        <f>(Table2[[#This Row],[Close Price]]-Table2[[#This Row],[20D EMA]])/Table2[[#This Row],[20D EMA]]</f>
        <v>6.3927757163931009E-3</v>
      </c>
      <c r="T408" s="1">
        <f>(Table2[[#This Row],[Close Price]]-Table2[[#This Row],[50D EMA]])/Table2[[#This Row],[50D EMA]]</f>
        <v>5.0132095518875958E-2</v>
      </c>
      <c r="U408" s="1">
        <f>(Table2[[#This Row],[Close Price]]-Table2[[#This Row],[200D EMA]])/Table2[[#This Row],[200D EMA]]</f>
        <v>0.20088837521265335</v>
      </c>
      <c r="V408">
        <v>1.04648338964092</v>
      </c>
      <c r="W408">
        <v>1130</v>
      </c>
      <c r="X408">
        <v>1160</v>
      </c>
      <c r="Y408">
        <v>1076.2</v>
      </c>
      <c r="Z408">
        <v>1154</v>
      </c>
      <c r="AA408">
        <v>1076.2</v>
      </c>
      <c r="AB408">
        <v>1222</v>
      </c>
      <c r="AC408" s="1">
        <f>(Table2[[#This Row],[Close Price]]/Table2[[#This Row],[Day Low]])-1</f>
        <v>-3.8938053097345993E-3</v>
      </c>
      <c r="AD408" s="1">
        <f>(Table2[[#This Row],[Day High]]/Table2[[#This Row],[Close Price]])-1</f>
        <v>3.056147832267242E-2</v>
      </c>
      <c r="AE408" s="1">
        <f>(Table2[[#This Row],[Close Price]]/Table2[[#This Row],[Current Week Low]])-1</f>
        <v>4.5902248652666566E-2</v>
      </c>
      <c r="AF408" s="1">
        <f>(Table2[[#This Row],[Current Week High]]/Table2[[#This Row],[Close Price]])-1</f>
        <v>2.5230987917555181E-2</v>
      </c>
      <c r="AG408" s="1">
        <f>(Table2[[#This Row],[Close Price]]/Table2[[#This Row],[Current Month Low]])-1</f>
        <v>4.5902248652666566E-2</v>
      </c>
      <c r="AH408" s="1">
        <f>(Table2[[#This Row],[Current Month High]]/Table2[[#This Row],[Close Price]])-1</f>
        <v>8.5643212508884181E-2</v>
      </c>
      <c r="AI408">
        <v>8.5643212508884101</v>
      </c>
      <c r="AJ408">
        <v>88.432242403950696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0.03</v>
      </c>
      <c r="AM408" t="s">
        <v>3114</v>
      </c>
      <c r="AN408">
        <v>3.58</v>
      </c>
      <c r="AO408" t="s">
        <v>3114</v>
      </c>
      <c r="AP408">
        <v>3.724875420218E-3</v>
      </c>
      <c r="AQ408">
        <f>(Table2[[#This Row],[Sharpe Ratio]]-AVERAGE(Table2[Sharpe Ratio]))/_xlfn.STDEV.P(Table2[Sharpe Ratio])</f>
        <v>-0.65836430858357942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3.5660638098578834E-2</v>
      </c>
      <c r="AS408">
        <f>_xlfn.RANK.AVG(Table2[[#This Row],[1Y Return vs Nifty Z-Score]],Table2[1Y Return vs Nifty Z-Score])</f>
        <v>226</v>
      </c>
      <c r="AT408">
        <f>_xlfn.RANK.AVG(Table2[[#This Row],[6M Return vs Nifty Z-Score]],Table2[6M Return vs Nifty Z-Score])</f>
        <v>479</v>
      </c>
      <c r="AU408">
        <f>_xlfn.RANK.AVG(Table2[[#This Row],[Sharpe Ratio Z-Score]],Table2[Sharpe Ratio Z-Score])</f>
        <v>517</v>
      </c>
      <c r="AV408">
        <f>(Table2[[#This Row],[Rank 1Y]]+Table2[[#This Row],[Rank 6M]]+Table2[[#This Row],[Rank Sharpe]])/3</f>
        <v>407.33333333333331</v>
      </c>
    </row>
    <row r="409" spans="1:48" x14ac:dyDescent="0.3">
      <c r="A409" t="s">
        <v>370</v>
      </c>
      <c r="B409" t="s">
        <v>371</v>
      </c>
      <c r="C409" t="s">
        <v>3071</v>
      </c>
      <c r="D409" t="s">
        <v>372</v>
      </c>
      <c r="E409">
        <v>64882.147477455001</v>
      </c>
      <c r="F409">
        <v>1792.35</v>
      </c>
      <c r="G409">
        <v>9.8035417789509491</v>
      </c>
      <c r="H409">
        <f>(Table2[[#This Row],[1Y Return vs Nifty]]-AVERAGE(Table2[1Y Return vs Nifty]))/_xlfn.STDEV.P(Table2[1Y Return vs Nifty])</f>
        <v>-0.37468574105266972</v>
      </c>
      <c r="I409">
        <v>10.482921917182001</v>
      </c>
      <c r="J409">
        <f>(Table2[[#This Row],[1M Return vs Nifty]]-AVERAGE(Table2[1M Return vs Nifty]))/_xlfn.STDEV.P(Table2[1M Return vs Nifty])</f>
        <v>1.0549775268427315</v>
      </c>
      <c r="K409">
        <v>-3.3654072193478299</v>
      </c>
      <c r="L409">
        <f>(Table2[[#This Row],[6M Return vs Nifty]]-AVERAGE(Table2[6M Return vs Nifty]))/_xlfn.STDEV.P(Table2[6M Return vs Nifty])</f>
        <v>-0.26975265872983339</v>
      </c>
      <c r="M409">
        <v>8.6900770088455896</v>
      </c>
      <c r="N409">
        <f>(Table2[[#This Row],[1W Return vs Nifty]]-AVERAGE(Table2[1W Return vs Nifty]))/_xlfn.STDEV.P(Table2[1W Return vs Nifty])</f>
        <v>1.8200750163140389</v>
      </c>
      <c r="O409">
        <v>1685.83</v>
      </c>
      <c r="P409">
        <v>1603.5876815341301</v>
      </c>
      <c r="Q409">
        <v>1478.87261958767</v>
      </c>
      <c r="R409">
        <v>72.800227916514203</v>
      </c>
      <c r="S409" s="1">
        <f>(Table2[[#This Row],[Close Price]]-Table2[[#This Row],[20D EMA]])/Table2[[#This Row],[20D EMA]]</f>
        <v>6.3185493199195641E-2</v>
      </c>
      <c r="T409" s="1">
        <f>(Table2[[#This Row],[Close Price]]-Table2[[#This Row],[50D EMA]])/Table2[[#This Row],[50D EMA]]</f>
        <v>0.11771250218465357</v>
      </c>
      <c r="U409" s="1">
        <f>(Table2[[#This Row],[Close Price]]-Table2[[#This Row],[200D EMA]])/Table2[[#This Row],[200D EMA]]</f>
        <v>0.21197050798041803</v>
      </c>
      <c r="V409">
        <v>1.0577174221919501</v>
      </c>
      <c r="W409">
        <v>1771.35</v>
      </c>
      <c r="X409">
        <v>1807.05</v>
      </c>
      <c r="Y409">
        <v>1633.9</v>
      </c>
      <c r="Z409">
        <v>1839</v>
      </c>
      <c r="AA409">
        <v>1633.9</v>
      </c>
      <c r="AB409">
        <v>1839</v>
      </c>
      <c r="AC409" s="1">
        <f>(Table2[[#This Row],[Close Price]]/Table2[[#This Row],[Day Low]])-1</f>
        <v>1.1855364552459946E-2</v>
      </c>
      <c r="AD409" s="1">
        <f>(Table2[[#This Row],[Day High]]/Table2[[#This Row],[Close Price]])-1</f>
        <v>8.2015231400116573E-3</v>
      </c>
      <c r="AE409" s="1">
        <f>(Table2[[#This Row],[Close Price]]/Table2[[#This Row],[Current Week Low]])-1</f>
        <v>9.6976559152946784E-2</v>
      </c>
      <c r="AF409" s="1">
        <f>(Table2[[#This Row],[Current Week High]]/Table2[[#This Row],[Close Price]])-1</f>
        <v>2.6027282617792302E-2</v>
      </c>
      <c r="AG409" s="1">
        <f>(Table2[[#This Row],[Close Price]]/Table2[[#This Row],[Current Month Low]])-1</f>
        <v>9.6976559152946784E-2</v>
      </c>
      <c r="AH409" s="1">
        <f>(Table2[[#This Row],[Current Month High]]/Table2[[#This Row],[Close Price]])-1</f>
        <v>2.6027282617792302E-2</v>
      </c>
      <c r="AI409">
        <v>2.6027282617792298</v>
      </c>
      <c r="AJ409">
        <v>53.1988546519081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0.12</v>
      </c>
      <c r="AM409" t="s">
        <v>3114</v>
      </c>
      <c r="AN409">
        <v>11.26</v>
      </c>
      <c r="AO409" t="s">
        <v>3114</v>
      </c>
      <c r="AP409">
        <v>3.9947564348450003E-2</v>
      </c>
      <c r="AQ409">
        <f>(Table2[[#This Row],[Sharpe Ratio]]-AVERAGE(Table2[Sharpe Ratio]))/_xlfn.STDEV.P(Table2[Sharpe Ratio])</f>
        <v>-0.23600971047500299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1.9946044328992643</v>
      </c>
      <c r="AS409">
        <f>_xlfn.RANK.AVG(Table2[[#This Row],[1Y Return vs Nifty Z-Score]],Table2[1Y Return vs Nifty Z-Score])</f>
        <v>423</v>
      </c>
      <c r="AT409">
        <f>_xlfn.RANK.AVG(Table2[[#This Row],[6M Return vs Nifty Z-Score]],Table2[6M Return vs Nifty Z-Score])</f>
        <v>400</v>
      </c>
      <c r="AU409">
        <f>_xlfn.RANK.AVG(Table2[[#This Row],[Sharpe Ratio Z-Score]],Table2[Sharpe Ratio Z-Score])</f>
        <v>402</v>
      </c>
      <c r="AV409">
        <f>(Table2[[#This Row],[Rank 1Y]]+Table2[[#This Row],[Rank 6M]]+Table2[[#This Row],[Rank Sharpe]])/3</f>
        <v>408.33333333333331</v>
      </c>
    </row>
    <row r="410" spans="1:48" x14ac:dyDescent="0.3">
      <c r="A410" t="s">
        <v>1407</v>
      </c>
      <c r="B410" t="s">
        <v>1408</v>
      </c>
      <c r="C410" t="s">
        <v>3069</v>
      </c>
      <c r="D410" t="s">
        <v>251</v>
      </c>
      <c r="E410">
        <v>7346.8614100799996</v>
      </c>
      <c r="F410">
        <v>6620.55</v>
      </c>
      <c r="G410">
        <v>21.294325512635599</v>
      </c>
      <c r="H410">
        <f>(Table2[[#This Row],[1Y Return vs Nifty]]-AVERAGE(Table2[1Y Return vs Nifty]))/_xlfn.STDEV.P(Table2[1Y Return vs Nifty])</f>
        <v>-0.19978935409981963</v>
      </c>
      <c r="I410">
        <v>-9.1681068047523802</v>
      </c>
      <c r="J410">
        <f>(Table2[[#This Row],[1M Return vs Nifty]]-AVERAGE(Table2[1M Return vs Nifty]))/_xlfn.STDEV.P(Table2[1M Return vs Nifty])</f>
        <v>-0.85409401937141916</v>
      </c>
      <c r="K410">
        <v>-0.10387840313794</v>
      </c>
      <c r="L410">
        <f>(Table2[[#This Row],[6M Return vs Nifty]]-AVERAGE(Table2[6M Return vs Nifty]))/_xlfn.STDEV.P(Table2[6M Return vs Nifty])</f>
        <v>-0.15493635110828621</v>
      </c>
      <c r="M410">
        <v>-2.4259582821889598</v>
      </c>
      <c r="N410">
        <f>(Table2[[#This Row],[1W Return vs Nifty]]-AVERAGE(Table2[1W Return vs Nifty]))/_xlfn.STDEV.P(Table2[1W Return vs Nifty])</f>
        <v>-0.44730650756074986</v>
      </c>
      <c r="O410">
        <v>6876.16</v>
      </c>
      <c r="P410">
        <v>6886.4086186107897</v>
      </c>
      <c r="Q410">
        <v>6239.7229877764103</v>
      </c>
      <c r="R410">
        <v>31.921960219405602</v>
      </c>
      <c r="S410" s="1">
        <f>(Table2[[#This Row],[Close Price]]-Table2[[#This Row],[20D EMA]])/Table2[[#This Row],[20D EMA]]</f>
        <v>-3.7173364203276202E-2</v>
      </c>
      <c r="T410" s="1">
        <f>(Table2[[#This Row],[Close Price]]-Table2[[#This Row],[50D EMA]])/Table2[[#This Row],[50D EMA]]</f>
        <v>-3.8606279896359362E-2</v>
      </c>
      <c r="U410" s="1">
        <f>(Table2[[#This Row],[Close Price]]-Table2[[#This Row],[200D EMA]])/Table2[[#This Row],[200D EMA]]</f>
        <v>6.1032679330417131E-2</v>
      </c>
      <c r="V410">
        <v>0.39797659738000302</v>
      </c>
      <c r="W410">
        <v>6646.1</v>
      </c>
      <c r="X410">
        <v>6700.65</v>
      </c>
      <c r="Y410">
        <v>6458</v>
      </c>
      <c r="Z410">
        <v>6803.4</v>
      </c>
      <c r="AA410">
        <v>6458</v>
      </c>
      <c r="AB410">
        <v>7088.1</v>
      </c>
      <c r="AC410" s="1">
        <f>(Table2[[#This Row],[Close Price]]/Table2[[#This Row],[Day Low]])-1</f>
        <v>-3.8443598501376464E-3</v>
      </c>
      <c r="AD410" s="1">
        <f>(Table2[[#This Row],[Day High]]/Table2[[#This Row],[Close Price]])-1</f>
        <v>1.2098692706799197E-2</v>
      </c>
      <c r="AE410" s="1">
        <f>(Table2[[#This Row],[Close Price]]/Table2[[#This Row],[Current Week Low]])-1</f>
        <v>2.5170331371941801E-2</v>
      </c>
      <c r="AF410" s="1">
        <f>(Table2[[#This Row],[Current Week High]]/Table2[[#This Row],[Close Price]])-1</f>
        <v>2.7618551328816965E-2</v>
      </c>
      <c r="AG410" s="1">
        <f>(Table2[[#This Row],[Close Price]]/Table2[[#This Row],[Current Month Low]])-1</f>
        <v>2.5170331371941801E-2</v>
      </c>
      <c r="AH410" s="1">
        <f>(Table2[[#This Row],[Current Month High]]/Table2[[#This Row],[Close Price]])-1</f>
        <v>7.0621020912159826E-2</v>
      </c>
      <c r="AI410">
        <v>18.192597291765701</v>
      </c>
      <c r="AJ410">
        <v>53.534240857122903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-0.08</v>
      </c>
      <c r="AM410" t="s">
        <v>3113</v>
      </c>
      <c r="AN410">
        <v>-4.24</v>
      </c>
      <c r="AO410" t="s">
        <v>3113</v>
      </c>
      <c r="AP410">
        <v>5.1549441354329997E-3</v>
      </c>
      <c r="AQ410">
        <f>(Table2[[#This Row],[Sharpe Ratio]]-AVERAGE(Table2[Sharpe Ratio]))/_xlfn.STDEV.P(Table2[Sharpe Ratio])</f>
        <v>-0.64168978453929937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343</v>
      </c>
      <c r="AT410">
        <f>_xlfn.RANK.AVG(Table2[[#This Row],[6M Return vs Nifty Z-Score]],Table2[6M Return vs Nifty Z-Score])</f>
        <v>369</v>
      </c>
      <c r="AU410">
        <f>_xlfn.RANK.AVG(Table2[[#This Row],[Sharpe Ratio Z-Score]],Table2[Sharpe Ratio Z-Score])</f>
        <v>513</v>
      </c>
      <c r="AV410">
        <f>(Table2[[#This Row],[Rank 1Y]]+Table2[[#This Row],[Rank 6M]]+Table2[[#This Row],[Rank Sharpe]])/3</f>
        <v>408.33333333333331</v>
      </c>
    </row>
    <row r="411" spans="1:48" x14ac:dyDescent="0.3">
      <c r="A411" t="s">
        <v>1462</v>
      </c>
      <c r="B411" t="s">
        <v>1463</v>
      </c>
      <c r="C411" t="s">
        <v>3075</v>
      </c>
      <c r="D411" t="s">
        <v>210</v>
      </c>
      <c r="E411">
        <v>6794.0569465500002</v>
      </c>
      <c r="F411">
        <v>490.3</v>
      </c>
      <c r="G411">
        <v>-3.58546170385653</v>
      </c>
      <c r="H411">
        <f>(Table2[[#This Row],[1Y Return vs Nifty]]-AVERAGE(Table2[1Y Return vs Nifty]))/_xlfn.STDEV.P(Table2[1Y Return vs Nifty])</f>
        <v>-0.57847413254224356</v>
      </c>
      <c r="I411">
        <v>-4.5372032788074197</v>
      </c>
      <c r="J411">
        <f>(Table2[[#This Row],[1M Return vs Nifty]]-AVERAGE(Table2[1M Return vs Nifty]))/_xlfn.STDEV.P(Table2[1M Return vs Nifty])</f>
        <v>-0.40420784395830534</v>
      </c>
      <c r="K411">
        <v>11.8050231850789</v>
      </c>
      <c r="L411">
        <f>(Table2[[#This Row],[6M Return vs Nifty]]-AVERAGE(Table2[6M Return vs Nifty]))/_xlfn.STDEV.P(Table2[6M Return vs Nifty])</f>
        <v>0.26429529921218237</v>
      </c>
      <c r="M411">
        <v>-0.99186236948675199</v>
      </c>
      <c r="N411">
        <f>(Table2[[#This Row],[1W Return vs Nifty]]-AVERAGE(Table2[1W Return vs Nifty]))/_xlfn.STDEV.P(Table2[1W Return vs Nifty])</f>
        <v>-0.15478831282742661</v>
      </c>
      <c r="O411">
        <v>512.59</v>
      </c>
      <c r="P411">
        <v>499.39450398900601</v>
      </c>
      <c r="Q411">
        <v>442.44420936353299</v>
      </c>
      <c r="R411">
        <v>33.056741087993203</v>
      </c>
      <c r="S411" s="1">
        <f>(Table2[[#This Row],[Close Price]]-Table2[[#This Row],[20D EMA]])/Table2[[#This Row],[20D EMA]]</f>
        <v>-4.3485046528414562E-2</v>
      </c>
      <c r="T411" s="1">
        <f>(Table2[[#This Row],[Close Price]]-Table2[[#This Row],[50D EMA]])/Table2[[#This Row],[50D EMA]]</f>
        <v>-1.8211061428113379E-2</v>
      </c>
      <c r="U411" s="1">
        <f>(Table2[[#This Row],[Close Price]]-Table2[[#This Row],[200D EMA]])/Table2[[#This Row],[200D EMA]]</f>
        <v>0.10816231656711875</v>
      </c>
      <c r="V411">
        <v>0.43453151126797801</v>
      </c>
      <c r="W411">
        <v>491.25</v>
      </c>
      <c r="X411">
        <v>500.55</v>
      </c>
      <c r="Y411">
        <v>480</v>
      </c>
      <c r="Z411">
        <v>514.5</v>
      </c>
      <c r="AA411">
        <v>480</v>
      </c>
      <c r="AB411">
        <v>527</v>
      </c>
      <c r="AC411" s="1">
        <f>(Table2[[#This Row],[Close Price]]/Table2[[#This Row],[Day Low]])-1</f>
        <v>-1.9338422391856902E-3</v>
      </c>
      <c r="AD411" s="1">
        <f>(Table2[[#This Row],[Day High]]/Table2[[#This Row],[Close Price]])-1</f>
        <v>2.0905568019579768E-2</v>
      </c>
      <c r="AE411" s="1">
        <f>(Table2[[#This Row],[Close Price]]/Table2[[#This Row],[Current Week Low]])-1</f>
        <v>2.1458333333333357E-2</v>
      </c>
      <c r="AF411" s="1">
        <f>(Table2[[#This Row],[Current Week High]]/Table2[[#This Row],[Close Price]])-1</f>
        <v>4.9357536202325081E-2</v>
      </c>
      <c r="AG411" s="1">
        <f>(Table2[[#This Row],[Close Price]]/Table2[[#This Row],[Current Month Low]])-1</f>
        <v>2.1458333333333357E-2</v>
      </c>
      <c r="AH411" s="1">
        <f>(Table2[[#This Row],[Current Month High]]/Table2[[#This Row],[Close Price]])-1</f>
        <v>7.4852131348154272E-2</v>
      </c>
      <c r="AI411">
        <v>15.429328982255701</v>
      </c>
      <c r="AJ411">
        <v>38.600706713780902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0.12</v>
      </c>
      <c r="AM411" t="s">
        <v>3114</v>
      </c>
      <c r="AN411">
        <v>-7.1</v>
      </c>
      <c r="AO411" t="s">
        <v>3113</v>
      </c>
      <c r="AP411">
        <v>2.2311930896928001E-2</v>
      </c>
      <c r="AQ411">
        <f>(Table2[[#This Row],[Sharpe Ratio]]-AVERAGE(Table2[Sharpe Ratio]))/_xlfn.STDEV.P(Table2[Sharpe Ratio])</f>
        <v>-0.44164024479467856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-1.3148152349104718</v>
      </c>
      <c r="AS411">
        <f>_xlfn.RANK.AVG(Table2[[#This Row],[1Y Return vs Nifty Z-Score]],Table2[1Y Return vs Nifty Z-Score])</f>
        <v>522</v>
      </c>
      <c r="AT411">
        <f>_xlfn.RANK.AVG(Table2[[#This Row],[6M Return vs Nifty Z-Score]],Table2[6M Return vs Nifty Z-Score])</f>
        <v>242</v>
      </c>
      <c r="AU411">
        <f>_xlfn.RANK.AVG(Table2[[#This Row],[Sharpe Ratio Z-Score]],Table2[Sharpe Ratio Z-Score])</f>
        <v>463</v>
      </c>
      <c r="AV411">
        <f>(Table2[[#This Row],[Rank 1Y]]+Table2[[#This Row],[Rank 6M]]+Table2[[#This Row],[Rank Sharpe]])/3</f>
        <v>409</v>
      </c>
    </row>
    <row r="412" spans="1:48" x14ac:dyDescent="0.3">
      <c r="A412" t="s">
        <v>1285</v>
      </c>
      <c r="B412" t="s">
        <v>1286</v>
      </c>
      <c r="C412" t="s">
        <v>3079</v>
      </c>
      <c r="D412" t="s">
        <v>349</v>
      </c>
      <c r="E412">
        <v>8571.0481710740005</v>
      </c>
      <c r="F412">
        <v>222.77</v>
      </c>
      <c r="G412">
        <v>80.772641149853897</v>
      </c>
      <c r="H412">
        <f>(Table2[[#This Row],[1Y Return vs Nifty]]-AVERAGE(Table2[1Y Return vs Nifty]))/_xlfn.STDEV.P(Table2[1Y Return vs Nifty])</f>
        <v>0.70550507560005904</v>
      </c>
      <c r="I412">
        <v>-3.1629076269281602</v>
      </c>
      <c r="J412">
        <f>(Table2[[#This Row],[1M Return vs Nifty]]-AVERAGE(Table2[1M Return vs Nifty]))/_xlfn.STDEV.P(Table2[1M Return vs Nifty])</f>
        <v>-0.27069683228490421</v>
      </c>
      <c r="K412">
        <v>-15.1282008963378</v>
      </c>
      <c r="L412">
        <f>(Table2[[#This Row],[6M Return vs Nifty]]-AVERAGE(Table2[6M Return vs Nifty]))/_xlfn.STDEV.P(Table2[6M Return vs Nifty])</f>
        <v>-0.68384084050328475</v>
      </c>
      <c r="M412">
        <v>1.4001286743327701</v>
      </c>
      <c r="N412">
        <f>(Table2[[#This Row],[1W Return vs Nifty]]-AVERAGE(Table2[1W Return vs Nifty]))/_xlfn.STDEV.P(Table2[1W Return vs Nifty])</f>
        <v>0.33311552662913146</v>
      </c>
      <c r="O412">
        <v>219.69</v>
      </c>
      <c r="P412">
        <v>221.00372628297501</v>
      </c>
      <c r="Q412">
        <v>200.24103050723701</v>
      </c>
      <c r="R412">
        <v>57.785661070171003</v>
      </c>
      <c r="S412" s="1">
        <f>(Table2[[#This Row],[Close Price]]-Table2[[#This Row],[20D EMA]])/Table2[[#This Row],[20D EMA]]</f>
        <v>1.4019755109472495E-2</v>
      </c>
      <c r="T412" s="1">
        <f>(Table2[[#This Row],[Close Price]]-Table2[[#This Row],[50D EMA]])/Table2[[#This Row],[50D EMA]]</f>
        <v>7.9920540107249124E-3</v>
      </c>
      <c r="U412" s="1">
        <f>(Table2[[#This Row],[Close Price]]-Table2[[#This Row],[200D EMA]])/Table2[[#This Row],[200D EMA]]</f>
        <v>0.11250925664782156</v>
      </c>
      <c r="V412">
        <v>0.859001030834457</v>
      </c>
      <c r="W412">
        <v>225.03</v>
      </c>
      <c r="X412">
        <v>229.1</v>
      </c>
      <c r="Y412">
        <v>204</v>
      </c>
      <c r="Z412">
        <v>223.73</v>
      </c>
      <c r="AA412">
        <v>204</v>
      </c>
      <c r="AB412">
        <v>224.4</v>
      </c>
      <c r="AC412" s="1">
        <f>(Table2[[#This Row],[Close Price]]/Table2[[#This Row],[Day Low]])-1</f>
        <v>-1.004310536372921E-2</v>
      </c>
      <c r="AD412" s="1">
        <f>(Table2[[#This Row],[Day High]]/Table2[[#This Row],[Close Price]])-1</f>
        <v>2.841495713067288E-2</v>
      </c>
      <c r="AE412" s="1">
        <f>(Table2[[#This Row],[Close Price]]/Table2[[#This Row],[Current Week Low]])-1</f>
        <v>9.2009803921568656E-2</v>
      </c>
      <c r="AF412" s="1">
        <f>(Table2[[#This Row],[Current Week High]]/Table2[[#This Row],[Close Price]])-1</f>
        <v>4.30937738474646E-3</v>
      </c>
      <c r="AG412" s="1">
        <f>(Table2[[#This Row],[Close Price]]/Table2[[#This Row],[Current Month Low]])-1</f>
        <v>9.2009803921568656E-2</v>
      </c>
      <c r="AH412" s="1">
        <f>(Table2[[#This Row],[Current Month High]]/Table2[[#This Row],[Close Price]])-1</f>
        <v>7.3169636845176189E-3</v>
      </c>
      <c r="AI412">
        <v>17.610091125375899</v>
      </c>
      <c r="AJ412">
        <v>106.173068024062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-0.08</v>
      </c>
      <c r="AM412" t="s">
        <v>3113</v>
      </c>
      <c r="AN412">
        <v>4.54</v>
      </c>
      <c r="AO412" t="s">
        <v>3114</v>
      </c>
      <c r="AQ412">
        <f>(Table2[[#This Row],[Sharpe Ratio]]-AVERAGE(Table2[Sharpe Ratio]))/_xlfn.STDEV.P(Table2[Sharpe Ratio])</f>
        <v>-0.70179615496659375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126</v>
      </c>
      <c r="AT412">
        <f>_xlfn.RANK.AVG(Table2[[#This Row],[6M Return vs Nifty Z-Score]],Table2[6M Return vs Nifty Z-Score])</f>
        <v>556</v>
      </c>
      <c r="AU412">
        <f>_xlfn.RANK.AVG(Table2[[#This Row],[Sharpe Ratio Z-Score]],Table2[Sharpe Ratio Z-Score])</f>
        <v>545.5</v>
      </c>
      <c r="AV412">
        <f>(Table2[[#This Row],[Rank 1Y]]+Table2[[#This Row],[Rank 6M]]+Table2[[#This Row],[Rank Sharpe]])/3</f>
        <v>409.16666666666669</v>
      </c>
    </row>
    <row r="413" spans="1:48" x14ac:dyDescent="0.3">
      <c r="A413" t="s">
        <v>1899</v>
      </c>
      <c r="B413" t="s">
        <v>1900</v>
      </c>
      <c r="C413" t="s">
        <v>605</v>
      </c>
      <c r="D413" t="s">
        <v>467</v>
      </c>
      <c r="E413">
        <v>3559.5274968499998</v>
      </c>
      <c r="F413">
        <v>562.25</v>
      </c>
      <c r="G413">
        <v>6.2767407778162898</v>
      </c>
      <c r="H413">
        <f>(Table2[[#This Row],[1Y Return vs Nifty]]-AVERAGE(Table2[1Y Return vs Nifty]))/_xlfn.STDEV.P(Table2[1Y Return vs Nifty])</f>
        <v>-0.42836569595356616</v>
      </c>
      <c r="I413">
        <v>6.4511030957550703</v>
      </c>
      <c r="J413">
        <f>(Table2[[#This Row],[1M Return vs Nifty]]-AVERAGE(Table2[1M Return vs Nifty]))/_xlfn.STDEV.P(Table2[1M Return vs Nifty])</f>
        <v>0.66329164106081129</v>
      </c>
      <c r="K413">
        <v>17.688581741343999</v>
      </c>
      <c r="L413">
        <f>(Table2[[#This Row],[6M Return vs Nifty]]-AVERAGE(Table2[6M Return vs Nifty]))/_xlfn.STDEV.P(Table2[6M Return vs Nifty])</f>
        <v>0.47141548951929363</v>
      </c>
      <c r="M413">
        <v>-1.96143791425202</v>
      </c>
      <c r="N413">
        <f>(Table2[[#This Row],[1W Return vs Nifty]]-AVERAGE(Table2[1W Return vs Nifty]))/_xlfn.STDEV.P(Table2[1W Return vs Nifty])</f>
        <v>-0.35255645755207338</v>
      </c>
      <c r="O413">
        <v>570.79</v>
      </c>
      <c r="P413">
        <v>542.39418662272794</v>
      </c>
      <c r="Q413">
        <v>466.69923231042299</v>
      </c>
      <c r="R413">
        <v>38.260879508709202</v>
      </c>
      <c r="S413" s="1">
        <f>(Table2[[#This Row],[Close Price]]-Table2[[#This Row],[20D EMA]])/Table2[[#This Row],[20D EMA]]</f>
        <v>-1.4961719721789037E-2</v>
      </c>
      <c r="T413" s="1">
        <f>(Table2[[#This Row],[Close Price]]-Table2[[#This Row],[50D EMA]])/Table2[[#This Row],[50D EMA]]</f>
        <v>3.6607717905138844E-2</v>
      </c>
      <c r="U413" s="1">
        <f>(Table2[[#This Row],[Close Price]]-Table2[[#This Row],[200D EMA]])/Table2[[#This Row],[200D EMA]]</f>
        <v>0.2047373577551159</v>
      </c>
      <c r="V413">
        <v>1.6276491590267199</v>
      </c>
      <c r="W413">
        <v>558.6</v>
      </c>
      <c r="X413">
        <v>568.70000000000005</v>
      </c>
      <c r="Y413">
        <v>555.1</v>
      </c>
      <c r="Z413">
        <v>606.95000000000005</v>
      </c>
      <c r="AA413">
        <v>555.1</v>
      </c>
      <c r="AB413">
        <v>614.15</v>
      </c>
      <c r="AC413" s="1">
        <f>(Table2[[#This Row],[Close Price]]/Table2[[#This Row],[Day Low]])-1</f>
        <v>6.5341926244182336E-3</v>
      </c>
      <c r="AD413" s="1">
        <f>(Table2[[#This Row],[Day High]]/Table2[[#This Row],[Close Price]])-1</f>
        <v>1.1471765228990849E-2</v>
      </c>
      <c r="AE413" s="1">
        <f>(Table2[[#This Row],[Close Price]]/Table2[[#This Row],[Current Week Low]])-1</f>
        <v>1.2880562060889833E-2</v>
      </c>
      <c r="AF413" s="1">
        <f>(Table2[[#This Row],[Current Week High]]/Table2[[#This Row],[Close Price]])-1</f>
        <v>7.9502000889284163E-2</v>
      </c>
      <c r="AG413" s="1">
        <f>(Table2[[#This Row],[Close Price]]/Table2[[#This Row],[Current Month Low]])-1</f>
        <v>1.2880562060889833E-2</v>
      </c>
      <c r="AH413" s="1">
        <f>(Table2[[#This Row],[Current Month High]]/Table2[[#This Row],[Close Price]])-1</f>
        <v>9.2307692307692202E-2</v>
      </c>
      <c r="AI413">
        <v>10.075589150733601</v>
      </c>
      <c r="AJ413">
        <v>70.896656534954403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0.05</v>
      </c>
      <c r="AM413" t="s">
        <v>3114</v>
      </c>
      <c r="AN413">
        <v>2.83</v>
      </c>
      <c r="AO413" t="s">
        <v>3114</v>
      </c>
      <c r="AP413">
        <v>-1.8089145289597E-2</v>
      </c>
      <c r="AQ413">
        <f>(Table2[[#This Row],[Sharpe Ratio]]-AVERAGE(Table2[Sharpe Ratio]))/_xlfn.STDEV.P(Table2[Sharpe Ratio])</f>
        <v>-0.91271461284399169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-0.55892963576952626</v>
      </c>
      <c r="AS413">
        <f>_xlfn.RANK.AVG(Table2[[#This Row],[1Y Return vs Nifty Z-Score]],Table2[1Y Return vs Nifty Z-Score])</f>
        <v>438</v>
      </c>
      <c r="AT413">
        <f>_xlfn.RANK.AVG(Table2[[#This Row],[6M Return vs Nifty Z-Score]],Table2[6M Return vs Nifty Z-Score])</f>
        <v>189</v>
      </c>
      <c r="AU413">
        <f>_xlfn.RANK.AVG(Table2[[#This Row],[Sharpe Ratio Z-Score]],Table2[Sharpe Ratio Z-Score])</f>
        <v>601</v>
      </c>
      <c r="AV413">
        <f>(Table2[[#This Row],[Rank 1Y]]+Table2[[#This Row],[Rank 6M]]+Table2[[#This Row],[Rank Sharpe]])/3</f>
        <v>409.33333333333331</v>
      </c>
    </row>
    <row r="414" spans="1:48" x14ac:dyDescent="0.3">
      <c r="A414" t="s">
        <v>353</v>
      </c>
      <c r="B414" t="s">
        <v>354</v>
      </c>
      <c r="C414" t="s">
        <v>3073</v>
      </c>
      <c r="D414" t="s">
        <v>51</v>
      </c>
      <c r="E414">
        <v>67997.213325000004</v>
      </c>
      <c r="F414">
        <v>5687.05</v>
      </c>
      <c r="G414">
        <v>14.410123756714601</v>
      </c>
      <c r="H414">
        <f>(Table2[[#This Row],[1Y Return vs Nifty]]-AVERAGE(Table2[1Y Return vs Nifty]))/_xlfn.STDEV.P(Table2[1Y Return vs Nifty])</f>
        <v>-0.30457089399039466</v>
      </c>
      <c r="I414">
        <v>9.3462691326783798</v>
      </c>
      <c r="J414">
        <f>(Table2[[#This Row],[1M Return vs Nifty]]-AVERAGE(Table2[1M Return vs Nifty]))/_xlfn.STDEV.P(Table2[1M Return vs Nifty])</f>
        <v>0.9445532065933363</v>
      </c>
      <c r="K414">
        <v>-3.96882926061323</v>
      </c>
      <c r="L414">
        <f>(Table2[[#This Row],[6M Return vs Nifty]]-AVERAGE(Table2[6M Return vs Nifty]))/_xlfn.STDEV.P(Table2[6M Return vs Nifty])</f>
        <v>-0.29099505596735376</v>
      </c>
      <c r="M414">
        <v>6.3630756165897804</v>
      </c>
      <c r="N414">
        <f>(Table2[[#This Row],[1W Return vs Nifty]]-AVERAGE(Table2[1W Return vs Nifty]))/_xlfn.STDEV.P(Table2[1W Return vs Nifty])</f>
        <v>1.3454273721951719</v>
      </c>
      <c r="O414">
        <v>5300.36</v>
      </c>
      <c r="P414">
        <v>5194.9096412712697</v>
      </c>
      <c r="Q414">
        <v>4835.9010600708998</v>
      </c>
      <c r="R414">
        <v>83.216855258020999</v>
      </c>
      <c r="S414" s="1">
        <f>(Table2[[#This Row],[Close Price]]-Table2[[#This Row],[20D EMA]])/Table2[[#This Row],[20D EMA]]</f>
        <v>7.2955421895871328E-2</v>
      </c>
      <c r="T414" s="1">
        <f>(Table2[[#This Row],[Close Price]]-Table2[[#This Row],[50D EMA]])/Table2[[#This Row],[50D EMA]]</f>
        <v>9.4735114316309182E-2</v>
      </c>
      <c r="U414" s="1">
        <f>(Table2[[#This Row],[Close Price]]-Table2[[#This Row],[200D EMA]])/Table2[[#This Row],[200D EMA]]</f>
        <v>0.17600627667031335</v>
      </c>
      <c r="V414">
        <v>0.92348200841901695</v>
      </c>
      <c r="W414">
        <v>5657.65</v>
      </c>
      <c r="X414">
        <v>5745</v>
      </c>
      <c r="Y414">
        <v>5164.75</v>
      </c>
      <c r="Z414">
        <v>5746.6</v>
      </c>
      <c r="AA414">
        <v>5164.75</v>
      </c>
      <c r="AB414">
        <v>5746.6</v>
      </c>
      <c r="AC414" s="1">
        <f>(Table2[[#This Row],[Close Price]]/Table2[[#This Row],[Day Low]])-1</f>
        <v>5.1965038487711279E-3</v>
      </c>
      <c r="AD414" s="1">
        <f>(Table2[[#This Row],[Day High]]/Table2[[#This Row],[Close Price]])-1</f>
        <v>1.0189817216307295E-2</v>
      </c>
      <c r="AE414" s="1">
        <f>(Table2[[#This Row],[Close Price]]/Table2[[#This Row],[Current Week Low]])-1</f>
        <v>0.10112783774626077</v>
      </c>
      <c r="AF414" s="1">
        <f>(Table2[[#This Row],[Current Week High]]/Table2[[#This Row],[Close Price]])-1</f>
        <v>1.0471158157568494E-2</v>
      </c>
      <c r="AG414" s="1">
        <f>(Table2[[#This Row],[Close Price]]/Table2[[#This Row],[Current Month Low]])-1</f>
        <v>0.10112783774626077</v>
      </c>
      <c r="AH414" s="1">
        <f>(Table2[[#This Row],[Current Month High]]/Table2[[#This Row],[Close Price]])-1</f>
        <v>1.0471158157568494E-2</v>
      </c>
      <c r="AI414">
        <v>1.0471158157568401</v>
      </c>
      <c r="AJ414">
        <v>64.985494633014198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-7.0000000000000007E-2</v>
      </c>
      <c r="AM414" t="s">
        <v>3113</v>
      </c>
      <c r="AN414">
        <v>9.77</v>
      </c>
      <c r="AO414" t="s">
        <v>3114</v>
      </c>
      <c r="AP414">
        <v>2.8376864987843999E-2</v>
      </c>
      <c r="AQ414">
        <f>(Table2[[#This Row],[Sharpe Ratio]]-AVERAGE(Table2[Sharpe Ratio]))/_xlfn.STDEV.P(Table2[Sharpe Ratio])</f>
        <v>-0.37092344059499482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1.3234911882357649</v>
      </c>
      <c r="AS414">
        <f>_xlfn.RANK.AVG(Table2[[#This Row],[1Y Return vs Nifty Z-Score]],Table2[1Y Return vs Nifty Z-Score])</f>
        <v>384</v>
      </c>
      <c r="AT414">
        <f>_xlfn.RANK.AVG(Table2[[#This Row],[6M Return vs Nifty Z-Score]],Table2[6M Return vs Nifty Z-Score])</f>
        <v>409</v>
      </c>
      <c r="AU414">
        <f>_xlfn.RANK.AVG(Table2[[#This Row],[Sharpe Ratio Z-Score]],Table2[Sharpe Ratio Z-Score])</f>
        <v>436</v>
      </c>
      <c r="AV414">
        <f>(Table2[[#This Row],[Rank 1Y]]+Table2[[#This Row],[Rank 6M]]+Table2[[#This Row],[Rank Sharpe]])/3</f>
        <v>409.66666666666669</v>
      </c>
    </row>
    <row r="415" spans="1:48" x14ac:dyDescent="0.3">
      <c r="A415" t="s">
        <v>660</v>
      </c>
      <c r="B415" t="s">
        <v>661</v>
      </c>
      <c r="C415" t="s">
        <v>3073</v>
      </c>
      <c r="D415" t="s">
        <v>288</v>
      </c>
      <c r="E415">
        <v>26519.59275625</v>
      </c>
      <c r="F415">
        <v>3186.35</v>
      </c>
      <c r="G415">
        <v>11.238652321891401</v>
      </c>
      <c r="H415">
        <f>(Table2[[#This Row],[1Y Return vs Nifty]]-AVERAGE(Table2[1Y Return vs Nifty]))/_xlfn.STDEV.P(Table2[1Y Return vs Nifty])</f>
        <v>-0.35284252699039065</v>
      </c>
      <c r="I415">
        <v>16.729684714214098</v>
      </c>
      <c r="J415">
        <f>(Table2[[#This Row],[1M Return vs Nifty]]-AVERAGE(Table2[1M Return vs Nifty]))/_xlfn.STDEV.P(Table2[1M Return vs Nifty])</f>
        <v>1.6618423012273873</v>
      </c>
      <c r="K415">
        <v>20.7298688728226</v>
      </c>
      <c r="L415">
        <f>(Table2[[#This Row],[6M Return vs Nifty]]-AVERAGE(Table2[6M Return vs Nifty]))/_xlfn.STDEV.P(Table2[6M Return vs Nifty])</f>
        <v>0.57847858125646268</v>
      </c>
      <c r="M415">
        <v>11.0946378410826</v>
      </c>
      <c r="N415">
        <f>(Table2[[#This Row],[1W Return vs Nifty]]-AVERAGE(Table2[1W Return vs Nifty]))/_xlfn.STDEV.P(Table2[1W Return vs Nifty])</f>
        <v>2.3105427650485582</v>
      </c>
      <c r="O415">
        <v>3069.95</v>
      </c>
      <c r="P415">
        <v>2899.9902859706899</v>
      </c>
      <c r="Q415">
        <v>2587.1975110364401</v>
      </c>
      <c r="R415">
        <v>64.722208703114703</v>
      </c>
      <c r="S415" s="1">
        <f>(Table2[[#This Row],[Close Price]]-Table2[[#This Row],[20D EMA]])/Table2[[#This Row],[20D EMA]]</f>
        <v>3.7915926969494647E-2</v>
      </c>
      <c r="T415" s="1">
        <f>(Table2[[#This Row],[Close Price]]-Table2[[#This Row],[50D EMA]])/Table2[[#This Row],[50D EMA]]</f>
        <v>9.8745059738522253E-2</v>
      </c>
      <c r="U415" s="1">
        <f>(Table2[[#This Row],[Close Price]]-Table2[[#This Row],[200D EMA]])/Table2[[#This Row],[200D EMA]]</f>
        <v>0.23158359050969296</v>
      </c>
      <c r="V415">
        <v>0.98288841303724395</v>
      </c>
      <c r="W415">
        <v>3197.6</v>
      </c>
      <c r="X415">
        <v>3228.45</v>
      </c>
      <c r="Y415">
        <v>3050.15</v>
      </c>
      <c r="Z415">
        <v>3360</v>
      </c>
      <c r="AA415">
        <v>3050.15</v>
      </c>
      <c r="AB415">
        <v>3360</v>
      </c>
      <c r="AC415" s="1">
        <f>(Table2[[#This Row],[Close Price]]/Table2[[#This Row],[Day Low]])-1</f>
        <v>-3.5182636977733051E-3</v>
      </c>
      <c r="AD415" s="1">
        <f>(Table2[[#This Row],[Day High]]/Table2[[#This Row],[Close Price]])-1</f>
        <v>1.3212610039700534E-2</v>
      </c>
      <c r="AE415" s="1">
        <f>(Table2[[#This Row],[Close Price]]/Table2[[#This Row],[Current Week Low]])-1</f>
        <v>4.4653541629100069E-2</v>
      </c>
      <c r="AF415" s="1">
        <f>(Table2[[#This Row],[Current Week High]]/Table2[[#This Row],[Close Price]])-1</f>
        <v>5.4498093429786509E-2</v>
      </c>
      <c r="AG415" s="1">
        <f>(Table2[[#This Row],[Close Price]]/Table2[[#This Row],[Current Month Low]])-1</f>
        <v>4.4653541629100069E-2</v>
      </c>
      <c r="AH415" s="1">
        <f>(Table2[[#This Row],[Current Month High]]/Table2[[#This Row],[Close Price]])-1</f>
        <v>5.4498093429786509E-2</v>
      </c>
      <c r="AI415">
        <v>5.4498093429786501</v>
      </c>
      <c r="AJ415">
        <v>63.932191181766697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0.08</v>
      </c>
      <c r="AM415" t="s">
        <v>3114</v>
      </c>
      <c r="AN415">
        <v>3.95</v>
      </c>
      <c r="AO415" t="s">
        <v>3114</v>
      </c>
      <c r="AP415">
        <v>-5.2171302086734997E-2</v>
      </c>
      <c r="AQ415">
        <f>(Table2[[#This Row],[Sharpe Ratio]]-AVERAGE(Table2[Sharpe Ratio]))/_xlfn.STDEV.P(Table2[Sharpe Ratio])</f>
        <v>-1.3101107218200267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2.8879103987219907</v>
      </c>
      <c r="AS415">
        <f>_xlfn.RANK.AVG(Table2[[#This Row],[1Y Return vs Nifty Z-Score]],Table2[1Y Return vs Nifty Z-Score])</f>
        <v>410</v>
      </c>
      <c r="AT415">
        <f>_xlfn.RANK.AVG(Table2[[#This Row],[6M Return vs Nifty Z-Score]],Table2[6M Return vs Nifty Z-Score])</f>
        <v>159</v>
      </c>
      <c r="AU415">
        <f>_xlfn.RANK.AVG(Table2[[#This Row],[Sharpe Ratio Z-Score]],Table2[Sharpe Ratio Z-Score])</f>
        <v>660</v>
      </c>
      <c r="AV415">
        <f>(Table2[[#This Row],[Rank 1Y]]+Table2[[#This Row],[Rank 6M]]+Table2[[#This Row],[Rank Sharpe]])/3</f>
        <v>409.66666666666669</v>
      </c>
    </row>
    <row r="416" spans="1:48" x14ac:dyDescent="0.3">
      <c r="A416" t="s">
        <v>906</v>
      </c>
      <c r="B416" t="s">
        <v>907</v>
      </c>
      <c r="C416" t="s">
        <v>3083</v>
      </c>
      <c r="D416" t="s">
        <v>535</v>
      </c>
      <c r="E416">
        <v>16092.961502759999</v>
      </c>
      <c r="F416">
        <v>5248.85</v>
      </c>
      <c r="G416">
        <v>-9.0554995585684495</v>
      </c>
      <c r="H416">
        <f>(Table2[[#This Row],[1Y Return vs Nifty]]-AVERAGE(Table2[1Y Return vs Nifty]))/_xlfn.STDEV.P(Table2[1Y Return vs Nifty])</f>
        <v>-0.66173127839557178</v>
      </c>
      <c r="I416">
        <v>1.1225330414133201</v>
      </c>
      <c r="J416">
        <f>(Table2[[#This Row],[1M Return vs Nifty]]-AVERAGE(Table2[1M Return vs Nifty]))/_xlfn.STDEV.P(Table2[1M Return vs Nifty])</f>
        <v>0.14562808172775732</v>
      </c>
      <c r="K416">
        <v>7.0658724892671296</v>
      </c>
      <c r="L416">
        <f>(Table2[[#This Row],[6M Return vs Nifty]]-AVERAGE(Table2[6M Return vs Nifty]))/_xlfn.STDEV.P(Table2[6M Return vs Nifty])</f>
        <v>9.7461947487419653E-2</v>
      </c>
      <c r="M416">
        <v>-1.0057053866412</v>
      </c>
      <c r="N416">
        <f>(Table2[[#This Row],[1W Return vs Nifty]]-AVERAGE(Table2[1W Return vs Nifty]))/_xlfn.STDEV.P(Table2[1W Return vs Nifty])</f>
        <v>-0.15761192758834702</v>
      </c>
      <c r="O416">
        <v>5291.7</v>
      </c>
      <c r="P416">
        <v>5066.3906711972104</v>
      </c>
      <c r="Q416">
        <v>4712.2224998587899</v>
      </c>
      <c r="R416">
        <v>45.6714681364234</v>
      </c>
      <c r="S416" s="1">
        <f>(Table2[[#This Row],[Close Price]]-Table2[[#This Row],[20D EMA]])/Table2[[#This Row],[20D EMA]]</f>
        <v>-8.0975867868547831E-3</v>
      </c>
      <c r="T416" s="1">
        <f>(Table2[[#This Row],[Close Price]]-Table2[[#This Row],[50D EMA]])/Table2[[#This Row],[50D EMA]]</f>
        <v>3.6013671397289629E-2</v>
      </c>
      <c r="U416" s="1">
        <f>(Table2[[#This Row],[Close Price]]-Table2[[#This Row],[200D EMA]])/Table2[[#This Row],[200D EMA]]</f>
        <v>0.11387991550850823</v>
      </c>
      <c r="V416">
        <v>1.92883704639853</v>
      </c>
      <c r="W416">
        <v>5257.3</v>
      </c>
      <c r="X416">
        <v>5324</v>
      </c>
      <c r="Y416">
        <v>5124.3500000000004</v>
      </c>
      <c r="Z416">
        <v>5463</v>
      </c>
      <c r="AA416">
        <v>5124.3500000000004</v>
      </c>
      <c r="AB416">
        <v>5769</v>
      </c>
      <c r="AC416" s="1">
        <f>(Table2[[#This Row],[Close Price]]/Table2[[#This Row],[Day Low]])-1</f>
        <v>-1.607288912559679E-3</v>
      </c>
      <c r="AD416" s="1">
        <f>(Table2[[#This Row],[Day High]]/Table2[[#This Row],[Close Price]])-1</f>
        <v>1.4317421911466344E-2</v>
      </c>
      <c r="AE416" s="1">
        <f>(Table2[[#This Row],[Close Price]]/Table2[[#This Row],[Current Week Low]])-1</f>
        <v>2.429576434084324E-2</v>
      </c>
      <c r="AF416" s="1">
        <f>(Table2[[#This Row],[Current Week High]]/Table2[[#This Row],[Close Price]])-1</f>
        <v>4.0799413204797075E-2</v>
      </c>
      <c r="AG416" s="1">
        <f>(Table2[[#This Row],[Close Price]]/Table2[[#This Row],[Current Month Low]])-1</f>
        <v>2.429576434084324E-2</v>
      </c>
      <c r="AH416" s="1">
        <f>(Table2[[#This Row],[Current Month High]]/Table2[[#This Row],[Close Price]])-1</f>
        <v>9.9097897634719878E-2</v>
      </c>
      <c r="AI416">
        <v>13.5267725311258</v>
      </c>
      <c r="AJ416">
        <v>30.5359363342452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0.19</v>
      </c>
      <c r="AM416" t="s">
        <v>3114</v>
      </c>
      <c r="AN416">
        <v>1.34</v>
      </c>
      <c r="AO416" t="s">
        <v>3114</v>
      </c>
      <c r="AP416">
        <v>5.1963929000004003E-2</v>
      </c>
      <c r="AQ416">
        <f>(Table2[[#This Row],[Sharpe Ratio]]-AVERAGE(Table2[Sharpe Ratio]))/_xlfn.STDEV.P(Table2[Sharpe Ratio])</f>
        <v>-9.5899547113342587E-2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-0.67215272388208436</v>
      </c>
      <c r="AS416">
        <f>_xlfn.RANK.AVG(Table2[[#This Row],[1Y Return vs Nifty Z-Score]],Table2[1Y Return vs Nifty Z-Score])</f>
        <v>563</v>
      </c>
      <c r="AT416">
        <f>_xlfn.RANK.AVG(Table2[[#This Row],[6M Return vs Nifty Z-Score]],Table2[6M Return vs Nifty Z-Score])</f>
        <v>291</v>
      </c>
      <c r="AU416">
        <f>_xlfn.RANK.AVG(Table2[[#This Row],[Sharpe Ratio Z-Score]],Table2[Sharpe Ratio Z-Score])</f>
        <v>375</v>
      </c>
      <c r="AV416">
        <f>(Table2[[#This Row],[Rank 1Y]]+Table2[[#This Row],[Rank 6M]]+Table2[[#This Row],[Rank Sharpe]])/3</f>
        <v>409.66666666666669</v>
      </c>
    </row>
    <row r="417" spans="1:48" x14ac:dyDescent="0.3">
      <c r="A417" t="s">
        <v>147</v>
      </c>
      <c r="B417" t="s">
        <v>148</v>
      </c>
      <c r="C417" t="s">
        <v>3069</v>
      </c>
      <c r="D417" t="s">
        <v>37</v>
      </c>
      <c r="E417">
        <v>170899.05876864999</v>
      </c>
      <c r="F417">
        <v>1706.3</v>
      </c>
      <c r="G417">
        <v>3.2242872483485199</v>
      </c>
      <c r="H417">
        <f>(Table2[[#This Row],[1Y Return vs Nifty]]-AVERAGE(Table2[1Y Return vs Nifty]))/_xlfn.STDEV.P(Table2[1Y Return vs Nifty])</f>
        <v>-0.47482580746714337</v>
      </c>
      <c r="I417">
        <v>11.173040284656899</v>
      </c>
      <c r="J417">
        <f>(Table2[[#This Row],[1M Return vs Nifty]]-AVERAGE(Table2[1M Return vs Nifty]))/_xlfn.STDEV.P(Table2[1M Return vs Nifty])</f>
        <v>1.1220216168753068</v>
      </c>
      <c r="K417">
        <v>5.8995654861480302</v>
      </c>
      <c r="L417">
        <f>(Table2[[#This Row],[6M Return vs Nifty]]-AVERAGE(Table2[6M Return vs Nifty]))/_xlfn.STDEV.P(Table2[6M Return vs Nifty])</f>
        <v>5.6404188627296889E-2</v>
      </c>
      <c r="M417">
        <v>-1.5747125704742</v>
      </c>
      <c r="N417">
        <f>(Table2[[#This Row],[1W Return vs Nifty]]-AVERAGE(Table2[1W Return vs Nifty]))/_xlfn.STDEV.P(Table2[1W Return vs Nifty])</f>
        <v>-0.27367456519219874</v>
      </c>
      <c r="O417">
        <v>1668.3</v>
      </c>
      <c r="P417">
        <v>1586.18130528191</v>
      </c>
      <c r="Q417">
        <v>1467.2309532044801</v>
      </c>
      <c r="R417">
        <v>54.815382744143101</v>
      </c>
      <c r="S417" s="1">
        <f>(Table2[[#This Row],[Close Price]]-Table2[[#This Row],[20D EMA]])/Table2[[#This Row],[20D EMA]]</f>
        <v>2.2777677875681832E-2</v>
      </c>
      <c r="T417" s="1">
        <f>(Table2[[#This Row],[Close Price]]-Table2[[#This Row],[50D EMA]])/Table2[[#This Row],[50D EMA]]</f>
        <v>7.5728224962745616E-2</v>
      </c>
      <c r="U417" s="1">
        <f>(Table2[[#This Row],[Close Price]]-Table2[[#This Row],[200D EMA]])/Table2[[#This Row],[200D EMA]]</f>
        <v>0.16293893355601943</v>
      </c>
      <c r="V417">
        <v>1.1903716953621499</v>
      </c>
      <c r="W417">
        <v>1708</v>
      </c>
      <c r="X417">
        <v>1722.9</v>
      </c>
      <c r="Y417">
        <v>1670.05</v>
      </c>
      <c r="Z417">
        <v>1780</v>
      </c>
      <c r="AA417">
        <v>1670.05</v>
      </c>
      <c r="AB417">
        <v>1791.15</v>
      </c>
      <c r="AC417" s="1">
        <f>(Table2[[#This Row],[Close Price]]/Table2[[#This Row],[Day Low]])-1</f>
        <v>-9.9531615925063655E-4</v>
      </c>
      <c r="AD417" s="1">
        <f>(Table2[[#This Row],[Day High]]/Table2[[#This Row],[Close Price]])-1</f>
        <v>9.7286526402158291E-3</v>
      </c>
      <c r="AE417" s="1">
        <f>(Table2[[#This Row],[Close Price]]/Table2[[#This Row],[Current Week Low]])-1</f>
        <v>2.1705936947995497E-2</v>
      </c>
      <c r="AF417" s="1">
        <f>(Table2[[#This Row],[Current Week High]]/Table2[[#This Row],[Close Price]])-1</f>
        <v>4.3192873468909321E-2</v>
      </c>
      <c r="AG417" s="1">
        <f>(Table2[[#This Row],[Close Price]]/Table2[[#This Row],[Current Month Low]])-1</f>
        <v>2.1705936947995497E-2</v>
      </c>
      <c r="AH417" s="1">
        <f>(Table2[[#This Row],[Current Month High]]/Table2[[#This Row],[Close Price]])-1</f>
        <v>4.9727480513391598E-2</v>
      </c>
      <c r="AI417">
        <v>4.9727480513391598</v>
      </c>
      <c r="AJ417">
        <v>34.954719816506497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0.12</v>
      </c>
      <c r="AM417" t="s">
        <v>3114</v>
      </c>
      <c r="AN417">
        <v>6.99</v>
      </c>
      <c r="AO417" t="s">
        <v>3114</v>
      </c>
      <c r="AP417">
        <v>2.2027174062601001E-2</v>
      </c>
      <c r="AQ417">
        <f>(Table2[[#This Row],[Sharpe Ratio]]-AVERAGE(Table2[Sharpe Ratio]))/_xlfn.STDEV.P(Table2[Sharpe Ratio])</f>
        <v>-0.44496049411573629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-1.5035061272474726E-2</v>
      </c>
      <c r="AS417">
        <f>_xlfn.RANK.AVG(Table2[[#This Row],[1Y Return vs Nifty Z-Score]],Table2[1Y Return vs Nifty Z-Score])</f>
        <v>463</v>
      </c>
      <c r="AT417">
        <f>_xlfn.RANK.AVG(Table2[[#This Row],[6M Return vs Nifty Z-Score]],Table2[6M Return vs Nifty Z-Score])</f>
        <v>307</v>
      </c>
      <c r="AU417">
        <f>_xlfn.RANK.AVG(Table2[[#This Row],[Sharpe Ratio Z-Score]],Table2[Sharpe Ratio Z-Score])</f>
        <v>464</v>
      </c>
      <c r="AV417">
        <f>(Table2[[#This Row],[Rank 1Y]]+Table2[[#This Row],[Rank 6M]]+Table2[[#This Row],[Rank Sharpe]])/3</f>
        <v>411.33333333333331</v>
      </c>
    </row>
    <row r="418" spans="1:48" x14ac:dyDescent="0.3">
      <c r="A418" t="s">
        <v>664</v>
      </c>
      <c r="B418" t="s">
        <v>665</v>
      </c>
      <c r="C418" t="s">
        <v>3071</v>
      </c>
      <c r="D418" t="s">
        <v>176</v>
      </c>
      <c r="E418">
        <v>26129.270881875</v>
      </c>
      <c r="F418">
        <v>8018.75</v>
      </c>
      <c r="G418">
        <v>19.448116505429599</v>
      </c>
      <c r="H418">
        <f>(Table2[[#This Row],[1Y Return vs Nifty]]-AVERAGE(Table2[1Y Return vs Nifty]))/_xlfn.STDEV.P(Table2[1Y Return vs Nifty])</f>
        <v>-0.22788972500607788</v>
      </c>
      <c r="I418">
        <v>11.2568677633655</v>
      </c>
      <c r="J418">
        <f>(Table2[[#This Row],[1M Return vs Nifty]]-AVERAGE(Table2[1M Return vs Nifty]))/_xlfn.STDEV.P(Table2[1M Return vs Nifty])</f>
        <v>1.130165345972544</v>
      </c>
      <c r="K418">
        <v>6.2125093057386396</v>
      </c>
      <c r="L418">
        <f>(Table2[[#This Row],[6M Return vs Nifty]]-AVERAGE(Table2[6M Return vs Nifty]))/_xlfn.STDEV.P(Table2[6M Return vs Nifty])</f>
        <v>6.742081790857106E-2</v>
      </c>
      <c r="M418">
        <v>4.5957751458322598</v>
      </c>
      <c r="N418">
        <f>(Table2[[#This Row],[1W Return vs Nifty]]-AVERAGE(Table2[1W Return vs Nifty]))/_xlfn.STDEV.P(Table2[1W Return vs Nifty])</f>
        <v>0.98494413067805353</v>
      </c>
      <c r="O418">
        <v>7743.27</v>
      </c>
      <c r="P418">
        <v>7517.6731141012797</v>
      </c>
      <c r="Q418">
        <v>6800.9603838798903</v>
      </c>
      <c r="R418">
        <v>64.255682705346004</v>
      </c>
      <c r="S418" s="1">
        <f>(Table2[[#This Row],[Close Price]]-Table2[[#This Row],[20D EMA]])/Table2[[#This Row],[20D EMA]]</f>
        <v>3.5576700799532956E-2</v>
      </c>
      <c r="T418" s="1">
        <f>(Table2[[#This Row],[Close Price]]-Table2[[#This Row],[50D EMA]])/Table2[[#This Row],[50D EMA]]</f>
        <v>6.6653188864892923E-2</v>
      </c>
      <c r="U418" s="1">
        <f>(Table2[[#This Row],[Close Price]]-Table2[[#This Row],[200D EMA]])/Table2[[#This Row],[200D EMA]]</f>
        <v>0.17906141888527971</v>
      </c>
      <c r="V418">
        <v>0.57865883415784003</v>
      </c>
      <c r="W418">
        <v>8040</v>
      </c>
      <c r="X418">
        <v>8139.25</v>
      </c>
      <c r="Y418">
        <v>7551.2</v>
      </c>
      <c r="Z418">
        <v>8075</v>
      </c>
      <c r="AA418">
        <v>7551.2</v>
      </c>
      <c r="AB418">
        <v>8195</v>
      </c>
      <c r="AC418" s="1">
        <f>(Table2[[#This Row],[Close Price]]/Table2[[#This Row],[Day Low]])-1</f>
        <v>-2.6430348258706937E-3</v>
      </c>
      <c r="AD418" s="1">
        <f>(Table2[[#This Row],[Day High]]/Table2[[#This Row],[Close Price]])-1</f>
        <v>1.5027279812938499E-2</v>
      </c>
      <c r="AE418" s="1">
        <f>(Table2[[#This Row],[Close Price]]/Table2[[#This Row],[Current Week Low]])-1</f>
        <v>6.1917311155842869E-2</v>
      </c>
      <c r="AF418" s="1">
        <f>(Table2[[#This Row],[Current Week High]]/Table2[[#This Row],[Close Price]])-1</f>
        <v>7.0148090413093556E-3</v>
      </c>
      <c r="AG418" s="1">
        <f>(Table2[[#This Row],[Close Price]]/Table2[[#This Row],[Current Month Low]])-1</f>
        <v>6.1917311155842869E-2</v>
      </c>
      <c r="AH418" s="1">
        <f>(Table2[[#This Row],[Current Month High]]/Table2[[#This Row],[Close Price]])-1</f>
        <v>2.197973499610284E-2</v>
      </c>
      <c r="AI418">
        <v>2.19797349961028</v>
      </c>
      <c r="AJ418">
        <v>48.426654326700501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0.04</v>
      </c>
      <c r="AM418" t="s">
        <v>3114</v>
      </c>
      <c r="AN418">
        <v>4.1500000000000004</v>
      </c>
      <c r="AO418" t="s">
        <v>3114</v>
      </c>
      <c r="AP418">
        <v>-4.1191490730550003E-3</v>
      </c>
      <c r="AQ418">
        <f>(Table2[[#This Row],[Sharpe Ratio]]-AVERAGE(Table2[Sharpe Ratio]))/_xlfn.STDEV.P(Table2[Sharpe Ratio])</f>
        <v>-0.74982521086430498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1.2048153586887858</v>
      </c>
      <c r="AS418">
        <f>_xlfn.RANK.AVG(Table2[[#This Row],[1Y Return vs Nifty Z-Score]],Table2[1Y Return vs Nifty Z-Score])</f>
        <v>357</v>
      </c>
      <c r="AT418">
        <f>_xlfn.RANK.AVG(Table2[[#This Row],[6M Return vs Nifty Z-Score]],Table2[6M Return vs Nifty Z-Score])</f>
        <v>302</v>
      </c>
      <c r="AU418">
        <f>_xlfn.RANK.AVG(Table2[[#This Row],[Sharpe Ratio Z-Score]],Table2[Sharpe Ratio Z-Score])</f>
        <v>575</v>
      </c>
      <c r="AV418">
        <f>(Table2[[#This Row],[Rank 1Y]]+Table2[[#This Row],[Rank 6M]]+Table2[[#This Row],[Rank Sharpe]])/3</f>
        <v>411.33333333333331</v>
      </c>
    </row>
    <row r="419" spans="1:48" x14ac:dyDescent="0.3">
      <c r="A419" t="s">
        <v>463</v>
      </c>
      <c r="B419" t="s">
        <v>464</v>
      </c>
      <c r="C419" t="s">
        <v>3080</v>
      </c>
      <c r="D419" t="s">
        <v>130</v>
      </c>
      <c r="E419">
        <v>45514.524722244998</v>
      </c>
      <c r="F419">
        <v>51478.15</v>
      </c>
      <c r="G419">
        <v>-1.1118201448948299</v>
      </c>
      <c r="H419">
        <f>(Table2[[#This Row],[1Y Return vs Nifty]]-AVERAGE(Table2[1Y Return vs Nifty]))/_xlfn.STDEV.P(Table2[1Y Return vs Nifty])</f>
        <v>-0.54082387462201298</v>
      </c>
      <c r="I419">
        <v>-10.287685746488</v>
      </c>
      <c r="J419">
        <f>(Table2[[#This Row],[1M Return vs Nifty]]-AVERAGE(Table2[1M Return vs Nifty]))/_xlfn.STDEV.P(Table2[1M Return vs Nifty])</f>
        <v>-0.96285963829407206</v>
      </c>
      <c r="K419">
        <v>22.163464555401799</v>
      </c>
      <c r="L419">
        <f>(Table2[[#This Row],[6M Return vs Nifty]]-AVERAGE(Table2[6M Return vs Nifty]))/_xlfn.STDEV.P(Table2[6M Return vs Nifty])</f>
        <v>0.62894576157934312</v>
      </c>
      <c r="M419">
        <v>-2.1304590918242998</v>
      </c>
      <c r="N419">
        <f>(Table2[[#This Row],[1W Return vs Nifty]]-AVERAGE(Table2[1W Return vs Nifty]))/_xlfn.STDEV.P(Table2[1W Return vs Nifty])</f>
        <v>-0.38703237321240236</v>
      </c>
      <c r="O419">
        <v>53763.28</v>
      </c>
      <c r="P419">
        <v>53342.225454954903</v>
      </c>
      <c r="Q419">
        <v>46319.910958938402</v>
      </c>
      <c r="R419">
        <v>26.1640818693275</v>
      </c>
      <c r="S419" s="1">
        <f>(Table2[[#This Row],[Close Price]]-Table2[[#This Row],[20D EMA]])/Table2[[#This Row],[20D EMA]]</f>
        <v>-4.2503545170607102E-2</v>
      </c>
      <c r="T419" s="1">
        <f>(Table2[[#This Row],[Close Price]]-Table2[[#This Row],[50D EMA]])/Table2[[#This Row],[50D EMA]]</f>
        <v>-3.4945588397488764E-2</v>
      </c>
      <c r="U419" s="1">
        <f>(Table2[[#This Row],[Close Price]]-Table2[[#This Row],[200D EMA]])/Table2[[#This Row],[200D EMA]]</f>
        <v>0.11136116055219247</v>
      </c>
      <c r="V419">
        <v>0.74560544869810697</v>
      </c>
      <c r="W419">
        <v>51250</v>
      </c>
      <c r="X419">
        <v>52224.95</v>
      </c>
      <c r="Y419">
        <v>49500</v>
      </c>
      <c r="Z419">
        <v>55408.45</v>
      </c>
      <c r="AA419">
        <v>49500</v>
      </c>
      <c r="AB419">
        <v>55408.45</v>
      </c>
      <c r="AC419" s="1">
        <f>(Table2[[#This Row],[Close Price]]/Table2[[#This Row],[Day Low]])-1</f>
        <v>4.451707317073117E-3</v>
      </c>
      <c r="AD419" s="1">
        <f>(Table2[[#This Row],[Day High]]/Table2[[#This Row],[Close Price]])-1</f>
        <v>1.450712583882674E-2</v>
      </c>
      <c r="AE419" s="1">
        <f>(Table2[[#This Row],[Close Price]]/Table2[[#This Row],[Current Week Low]])-1</f>
        <v>3.9962626262626255E-2</v>
      </c>
      <c r="AF419" s="1">
        <f>(Table2[[#This Row],[Current Week High]]/Table2[[#This Row],[Close Price]])-1</f>
        <v>7.6348897541966831E-2</v>
      </c>
      <c r="AG419" s="1">
        <f>(Table2[[#This Row],[Close Price]]/Table2[[#This Row],[Current Month Low]])-1</f>
        <v>3.9962626262626255E-2</v>
      </c>
      <c r="AH419" s="1">
        <f>(Table2[[#This Row],[Current Month High]]/Table2[[#This Row],[Close Price]])-1</f>
        <v>7.6348897541966831E-2</v>
      </c>
      <c r="AI419">
        <v>16.542649648443</v>
      </c>
      <c r="AJ419">
        <v>47.174199561434797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-0.11</v>
      </c>
      <c r="AM419" t="s">
        <v>3113</v>
      </c>
      <c r="AN419">
        <v>-3.78</v>
      </c>
      <c r="AO419" t="s">
        <v>3113</v>
      </c>
      <c r="AP419">
        <v>-8.8113235490680005E-3</v>
      </c>
      <c r="AQ419">
        <f>(Table2[[#This Row],[Sharpe Ratio]]-AVERAGE(Table2[Sharpe Ratio]))/_xlfn.STDEV.P(Table2[Sharpe Ratio])</f>
        <v>-0.80453571203660201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-2.0663058365857463</v>
      </c>
      <c r="AS419">
        <f>_xlfn.RANK.AVG(Table2[[#This Row],[1Y Return vs Nifty Z-Score]],Table2[1Y Return vs Nifty Z-Score])</f>
        <v>502</v>
      </c>
      <c r="AT419">
        <f>_xlfn.RANK.AVG(Table2[[#This Row],[6M Return vs Nifty Z-Score]],Table2[6M Return vs Nifty Z-Score])</f>
        <v>152</v>
      </c>
      <c r="AU419">
        <f>_xlfn.RANK.AVG(Table2[[#This Row],[Sharpe Ratio Z-Score]],Table2[Sharpe Ratio Z-Score])</f>
        <v>581</v>
      </c>
      <c r="AV419">
        <f>(Table2[[#This Row],[Rank 1Y]]+Table2[[#This Row],[Rank 6M]]+Table2[[#This Row],[Rank Sharpe]])/3</f>
        <v>411.66666666666669</v>
      </c>
    </row>
    <row r="420" spans="1:48" x14ac:dyDescent="0.3">
      <c r="A420" t="s">
        <v>66</v>
      </c>
      <c r="B420" t="s">
        <v>67</v>
      </c>
      <c r="C420" t="s">
        <v>3076</v>
      </c>
      <c r="D420" t="s">
        <v>68</v>
      </c>
      <c r="E420">
        <v>361101.05508235499</v>
      </c>
      <c r="F420">
        <v>3167.55</v>
      </c>
      <c r="G420">
        <v>4.7759014829015003</v>
      </c>
      <c r="H420">
        <f>(Table2[[#This Row],[1Y Return vs Nifty]]-AVERAGE(Table2[1Y Return vs Nifty]))/_xlfn.STDEV.P(Table2[1Y Return vs Nifty])</f>
        <v>-0.45120933970851562</v>
      </c>
      <c r="I420">
        <v>2.11723015668507</v>
      </c>
      <c r="J420">
        <f>(Table2[[#This Row],[1M Return vs Nifty]]-AVERAGE(Table2[1M Return vs Nifty]))/_xlfn.STDEV.P(Table2[1M Return vs Nifty])</f>
        <v>0.24226159576598164</v>
      </c>
      <c r="K420">
        <v>-11.0795301635342</v>
      </c>
      <c r="L420">
        <f>(Table2[[#This Row],[6M Return vs Nifty]]-AVERAGE(Table2[6M Return vs Nifty]))/_xlfn.STDEV.P(Table2[6M Return vs Nifty])</f>
        <v>-0.54131460495215344</v>
      </c>
      <c r="M420">
        <v>3.8841216775163798</v>
      </c>
      <c r="N420">
        <f>(Table2[[#This Row],[1W Return vs Nifty]]-AVERAGE(Table2[1W Return vs Nifty]))/_xlfn.STDEV.P(Table2[1W Return vs Nifty])</f>
        <v>0.83978536829428785</v>
      </c>
      <c r="O420">
        <v>3113.36</v>
      </c>
      <c r="P420">
        <v>3123.6053603523401</v>
      </c>
      <c r="Q420">
        <v>2988.88579407407</v>
      </c>
      <c r="R420">
        <v>57.850553443150702</v>
      </c>
      <c r="S420" s="1">
        <f>(Table2[[#This Row],[Close Price]]-Table2[[#This Row],[20D EMA]])/Table2[[#This Row],[20D EMA]]</f>
        <v>1.7405632499935778E-2</v>
      </c>
      <c r="T420" s="1">
        <f>(Table2[[#This Row],[Close Price]]-Table2[[#This Row],[50D EMA]])/Table2[[#This Row],[50D EMA]]</f>
        <v>1.4068563271610976E-2</v>
      </c>
      <c r="U420" s="1">
        <f>(Table2[[#This Row],[Close Price]]-Table2[[#This Row],[200D EMA]])/Table2[[#This Row],[200D EMA]]</f>
        <v>5.9776190271357887E-2</v>
      </c>
      <c r="V420">
        <v>0.84326388655825502</v>
      </c>
      <c r="W420">
        <v>3175</v>
      </c>
      <c r="X420">
        <v>3219.3</v>
      </c>
      <c r="Y420">
        <v>2996.3</v>
      </c>
      <c r="Z420">
        <v>3242.65</v>
      </c>
      <c r="AA420">
        <v>2996.3</v>
      </c>
      <c r="AB420">
        <v>3258</v>
      </c>
      <c r="AC420" s="1">
        <f>(Table2[[#This Row],[Close Price]]/Table2[[#This Row],[Day Low]])-1</f>
        <v>-2.3464566929133346E-3</v>
      </c>
      <c r="AD420" s="1">
        <f>(Table2[[#This Row],[Day High]]/Table2[[#This Row],[Close Price]])-1</f>
        <v>1.6337547947151476E-2</v>
      </c>
      <c r="AE420" s="1">
        <f>(Table2[[#This Row],[Close Price]]/Table2[[#This Row],[Current Week Low]])-1</f>
        <v>5.7153823048426311E-2</v>
      </c>
      <c r="AF420" s="1">
        <f>(Table2[[#This Row],[Current Week High]]/Table2[[#This Row],[Close Price]])-1</f>
        <v>2.3709175861470255E-2</v>
      </c>
      <c r="AG420" s="1">
        <f>(Table2[[#This Row],[Close Price]]/Table2[[#This Row],[Current Month Low]])-1</f>
        <v>5.7153823048426311E-2</v>
      </c>
      <c r="AH420" s="1">
        <f>(Table2[[#This Row],[Current Month High]]/Table2[[#This Row],[Close Price]])-1</f>
        <v>2.8555192498934456E-2</v>
      </c>
      <c r="AI420">
        <v>18.195450742687498</v>
      </c>
      <c r="AJ420">
        <v>47.878151260504197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-0.06</v>
      </c>
      <c r="AM420" t="s">
        <v>3113</v>
      </c>
      <c r="AN420">
        <v>5.75</v>
      </c>
      <c r="AO420" t="s">
        <v>3114</v>
      </c>
      <c r="AP420">
        <v>7.7993420905514005E-2</v>
      </c>
      <c r="AQ420">
        <f>(Table2[[#This Row],[Sharpe Ratio]]-AVERAGE(Table2[Sharpe Ratio]))/_xlfn.STDEV.P(Table2[Sharpe Ratio])</f>
        <v>0.20760292379664105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450</v>
      </c>
      <c r="AT420">
        <f>_xlfn.RANK.AVG(Table2[[#This Row],[6M Return vs Nifty Z-Score]],Table2[6M Return vs Nifty Z-Score])</f>
        <v>507</v>
      </c>
      <c r="AU420">
        <f>_xlfn.RANK.AVG(Table2[[#This Row],[Sharpe Ratio Z-Score]],Table2[Sharpe Ratio Z-Score])</f>
        <v>279</v>
      </c>
      <c r="AV420">
        <f>(Table2[[#This Row],[Rank 1Y]]+Table2[[#This Row],[Rank 6M]]+Table2[[#This Row],[Rank Sharpe]])/3</f>
        <v>412</v>
      </c>
    </row>
    <row r="421" spans="1:48" x14ac:dyDescent="0.3">
      <c r="A421" t="s">
        <v>1978</v>
      </c>
      <c r="B421" t="s">
        <v>1979</v>
      </c>
      <c r="C421" t="s">
        <v>3081</v>
      </c>
      <c r="D421" t="s">
        <v>46</v>
      </c>
      <c r="E421">
        <v>3197.3362593000002</v>
      </c>
      <c r="F421">
        <v>1886.55</v>
      </c>
      <c r="G421">
        <v>-4.5147832790140399</v>
      </c>
      <c r="H421">
        <f>(Table2[[#This Row],[1Y Return vs Nifty]]-AVERAGE(Table2[1Y Return vs Nifty]))/_xlfn.STDEV.P(Table2[1Y Return vs Nifty])</f>
        <v>-0.5926189454270181</v>
      </c>
      <c r="I421">
        <v>-8.8920506466603602</v>
      </c>
      <c r="J421">
        <f>(Table2[[#This Row],[1M Return vs Nifty]]-AVERAGE(Table2[1M Return vs Nifty]))/_xlfn.STDEV.P(Table2[1M Return vs Nifty])</f>
        <v>-0.82727552737143417</v>
      </c>
      <c r="K421">
        <v>4.0924540057375998</v>
      </c>
      <c r="L421">
        <f>(Table2[[#This Row],[6M Return vs Nifty]]-AVERAGE(Table2[6M Return vs Nifty]))/_xlfn.STDEV.P(Table2[6M Return vs Nifty])</f>
        <v>-7.211949488675872E-3</v>
      </c>
      <c r="M421">
        <v>-2.1159912788389201</v>
      </c>
      <c r="N421">
        <f>(Table2[[#This Row],[1W Return vs Nifty]]-AVERAGE(Table2[1W Return vs Nifty]))/_xlfn.STDEV.P(Table2[1W Return vs Nifty])</f>
        <v>-0.38408131638368004</v>
      </c>
      <c r="O421">
        <v>1907.71</v>
      </c>
      <c r="P421">
        <v>1843.5164603778401</v>
      </c>
      <c r="Q421">
        <v>1695.9066340325301</v>
      </c>
      <c r="R421">
        <v>42.336083248488698</v>
      </c>
      <c r="S421" s="1">
        <f>(Table2[[#This Row],[Close Price]]-Table2[[#This Row],[20D EMA]])/Table2[[#This Row],[20D EMA]]</f>
        <v>-1.1091832616068522E-2</v>
      </c>
      <c r="T421" s="1">
        <f>(Table2[[#This Row],[Close Price]]-Table2[[#This Row],[50D EMA]])/Table2[[#This Row],[50D EMA]]</f>
        <v>2.3343181656940503E-2</v>
      </c>
      <c r="U421" s="1">
        <f>(Table2[[#This Row],[Close Price]]-Table2[[#This Row],[200D EMA]])/Table2[[#This Row],[200D EMA]]</f>
        <v>0.11241383348690472</v>
      </c>
      <c r="V421">
        <v>0.33165139822094902</v>
      </c>
      <c r="W421">
        <v>1885</v>
      </c>
      <c r="X421">
        <v>1918.4</v>
      </c>
      <c r="Y421">
        <v>1847.05</v>
      </c>
      <c r="Z421">
        <v>1920</v>
      </c>
      <c r="AA421">
        <v>1847.05</v>
      </c>
      <c r="AB421">
        <v>2005.85</v>
      </c>
      <c r="AC421" s="1">
        <f>(Table2[[#This Row],[Close Price]]/Table2[[#This Row],[Day Low]])-1</f>
        <v>8.2228116710880705E-4</v>
      </c>
      <c r="AD421" s="1">
        <f>(Table2[[#This Row],[Day High]]/Table2[[#This Row],[Close Price]])-1</f>
        <v>1.6882669423020857E-2</v>
      </c>
      <c r="AE421" s="1">
        <f>(Table2[[#This Row],[Close Price]]/Table2[[#This Row],[Current Week Low]])-1</f>
        <v>2.1385452478276168E-2</v>
      </c>
      <c r="AF421" s="1">
        <f>(Table2[[#This Row],[Current Week High]]/Table2[[#This Row],[Close Price]])-1</f>
        <v>1.7730778405025127E-2</v>
      </c>
      <c r="AG421" s="1">
        <f>(Table2[[#This Row],[Close Price]]/Table2[[#This Row],[Current Month Low]])-1</f>
        <v>2.1385452478276168E-2</v>
      </c>
      <c r="AH421" s="1">
        <f>(Table2[[#This Row],[Current Month High]]/Table2[[#This Row],[Close Price]])-1</f>
        <v>6.3237125970687202E-2</v>
      </c>
      <c r="AI421">
        <v>10.784235774296899</v>
      </c>
      <c r="AJ421">
        <v>33.419377652050898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0.13</v>
      </c>
      <c r="AM421" t="s">
        <v>3114</v>
      </c>
      <c r="AN421">
        <v>0.03</v>
      </c>
      <c r="AO421" t="s">
        <v>3114</v>
      </c>
      <c r="AP421">
        <v>4.8289265623431998E-2</v>
      </c>
      <c r="AQ421">
        <f>(Table2[[#This Row],[Sharpe Ratio]]-AVERAGE(Table2[Sharpe Ratio]))/_xlfn.STDEV.P(Table2[Sharpe Ratio])</f>
        <v>-0.13874592377718917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-1.9499336624479973</v>
      </c>
      <c r="AS421">
        <f>_xlfn.RANK.AVG(Table2[[#This Row],[1Y Return vs Nifty Z-Score]],Table2[1Y Return vs Nifty Z-Score])</f>
        <v>529</v>
      </c>
      <c r="AT421">
        <f>_xlfn.RANK.AVG(Table2[[#This Row],[6M Return vs Nifty Z-Score]],Table2[6M Return vs Nifty Z-Score])</f>
        <v>324</v>
      </c>
      <c r="AU421">
        <f>_xlfn.RANK.AVG(Table2[[#This Row],[Sharpe Ratio Z-Score]],Table2[Sharpe Ratio Z-Score])</f>
        <v>384</v>
      </c>
      <c r="AV421">
        <f>(Table2[[#This Row],[Rank 1Y]]+Table2[[#This Row],[Rank 6M]]+Table2[[#This Row],[Rank Sharpe]])/3</f>
        <v>412.33333333333331</v>
      </c>
    </row>
    <row r="422" spans="1:48" x14ac:dyDescent="0.3">
      <c r="A422" t="s">
        <v>1136</v>
      </c>
      <c r="B422" t="s">
        <v>1137</v>
      </c>
      <c r="C422" t="s">
        <v>3073</v>
      </c>
      <c r="D422" t="s">
        <v>288</v>
      </c>
      <c r="E422">
        <v>10584.983302529999</v>
      </c>
      <c r="F422">
        <v>2065.6999999999998</v>
      </c>
      <c r="G422">
        <v>25.5803763375012</v>
      </c>
      <c r="H422">
        <f>(Table2[[#This Row],[1Y Return vs Nifty]]-AVERAGE(Table2[1Y Return vs Nifty]))/_xlfn.STDEV.P(Table2[1Y Return vs Nifty])</f>
        <v>-0.13455317692177224</v>
      </c>
      <c r="I422">
        <v>3.8246512006520099</v>
      </c>
      <c r="J422">
        <f>(Table2[[#This Row],[1M Return vs Nifty]]-AVERAGE(Table2[1M Return vs Nifty]))/_xlfn.STDEV.P(Table2[1M Return vs Nifty])</f>
        <v>0.40813530032202905</v>
      </c>
      <c r="K422">
        <v>12.6037930618605</v>
      </c>
      <c r="L422">
        <f>(Table2[[#This Row],[6M Return vs Nifty]]-AVERAGE(Table2[6M Return vs Nifty]))/_xlfn.STDEV.P(Table2[6M Return vs Nifty])</f>
        <v>0.29241456875092486</v>
      </c>
      <c r="M422">
        <v>3.0032870008299102</v>
      </c>
      <c r="N422">
        <f>(Table2[[#This Row],[1W Return vs Nifty]]-AVERAGE(Table2[1W Return vs Nifty]))/_xlfn.STDEV.P(Table2[1W Return vs Nifty])</f>
        <v>0.66011804813761987</v>
      </c>
      <c r="O422">
        <v>2062.5700000000002</v>
      </c>
      <c r="P422">
        <v>2007.81035522723</v>
      </c>
      <c r="Q422">
        <v>1795.55788425692</v>
      </c>
      <c r="R422">
        <v>48.741595902481798</v>
      </c>
      <c r="S422" s="1">
        <f>(Table2[[#This Row],[Close Price]]-Table2[[#This Row],[20D EMA]])/Table2[[#This Row],[20D EMA]]</f>
        <v>1.5175242537221302E-3</v>
      </c>
      <c r="T422" s="1">
        <f>(Table2[[#This Row],[Close Price]]-Table2[[#This Row],[50D EMA]])/Table2[[#This Row],[50D EMA]]</f>
        <v>2.8832227417324094E-2</v>
      </c>
      <c r="U422" s="1">
        <f>(Table2[[#This Row],[Close Price]]-Table2[[#This Row],[200D EMA]])/Table2[[#This Row],[200D EMA]]</f>
        <v>0.15045024062528417</v>
      </c>
      <c r="V422">
        <v>0.509819342235726</v>
      </c>
      <c r="W422">
        <v>2069.4499999999998</v>
      </c>
      <c r="X422">
        <v>2098</v>
      </c>
      <c r="Y422">
        <v>1965.1</v>
      </c>
      <c r="Z422">
        <v>2139.9</v>
      </c>
      <c r="AA422">
        <v>1965.1</v>
      </c>
      <c r="AB422">
        <v>2139.9</v>
      </c>
      <c r="AC422" s="1">
        <f>(Table2[[#This Row],[Close Price]]/Table2[[#This Row],[Day Low]])-1</f>
        <v>-1.8120756722800335E-3</v>
      </c>
      <c r="AD422" s="1">
        <f>(Table2[[#This Row],[Day High]]/Table2[[#This Row],[Close Price]])-1</f>
        <v>1.5636346032821935E-2</v>
      </c>
      <c r="AE422" s="1">
        <f>(Table2[[#This Row],[Close Price]]/Table2[[#This Row],[Current Week Low]])-1</f>
        <v>5.1193323494987508E-2</v>
      </c>
      <c r="AF422" s="1">
        <f>(Table2[[#This Row],[Current Week High]]/Table2[[#This Row],[Close Price]])-1</f>
        <v>3.5920027109454633E-2</v>
      </c>
      <c r="AG422" s="1">
        <f>(Table2[[#This Row],[Close Price]]/Table2[[#This Row],[Current Month Low]])-1</f>
        <v>5.1193323494987508E-2</v>
      </c>
      <c r="AH422" s="1">
        <f>(Table2[[#This Row],[Current Month High]]/Table2[[#This Row],[Close Price]])-1</f>
        <v>3.5920027109454633E-2</v>
      </c>
      <c r="AI422">
        <v>4.0930435203563098</v>
      </c>
      <c r="AJ422">
        <v>59.390432098765402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-0.06</v>
      </c>
      <c r="AM422" t="s">
        <v>3113</v>
      </c>
      <c r="AN422">
        <v>1.88</v>
      </c>
      <c r="AO422" t="s">
        <v>3114</v>
      </c>
      <c r="AP422">
        <v>-5.8462400741193001E-2</v>
      </c>
      <c r="AQ422">
        <f>(Table2[[#This Row],[Sharpe Ratio]]-AVERAGE(Table2[Sharpe Ratio]))/_xlfn.STDEV.P(Table2[Sharpe Ratio])</f>
        <v>-1.3834645926254072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-0.15734985233660581</v>
      </c>
      <c r="AS422">
        <f>_xlfn.RANK.AVG(Table2[[#This Row],[1Y Return vs Nifty Z-Score]],Table2[1Y Return vs Nifty Z-Score])</f>
        <v>326</v>
      </c>
      <c r="AT422">
        <f>_xlfn.RANK.AVG(Table2[[#This Row],[6M Return vs Nifty Z-Score]],Table2[6M Return vs Nifty Z-Score])</f>
        <v>238</v>
      </c>
      <c r="AU422">
        <f>_xlfn.RANK.AVG(Table2[[#This Row],[Sharpe Ratio Z-Score]],Table2[Sharpe Ratio Z-Score])</f>
        <v>675</v>
      </c>
      <c r="AV422">
        <f>(Table2[[#This Row],[Rank 1Y]]+Table2[[#This Row],[Rank 6M]]+Table2[[#This Row],[Rank Sharpe]])/3</f>
        <v>413</v>
      </c>
    </row>
    <row r="423" spans="1:48" x14ac:dyDescent="0.3">
      <c r="A423" t="s">
        <v>199</v>
      </c>
      <c r="B423" t="s">
        <v>200</v>
      </c>
      <c r="C423" t="s">
        <v>3073</v>
      </c>
      <c r="D423" t="s">
        <v>51</v>
      </c>
      <c r="E423">
        <v>126782.86964039999</v>
      </c>
      <c r="F423">
        <v>1569.95</v>
      </c>
      <c r="G423">
        <v>0.73543517607328401</v>
      </c>
      <c r="H423">
        <f>(Table2[[#This Row],[1Y Return vs Nifty]]-AVERAGE(Table2[1Y Return vs Nifty]))/_xlfn.STDEV.P(Table2[1Y Return vs Nifty])</f>
        <v>-0.51270757821399149</v>
      </c>
      <c r="I423">
        <v>2.9850032430944999</v>
      </c>
      <c r="J423">
        <f>(Table2[[#This Row],[1M Return vs Nifty]]-AVERAGE(Table2[1M Return vs Nifty]))/_xlfn.STDEV.P(Table2[1M Return vs Nifty])</f>
        <v>0.32656460764777395</v>
      </c>
      <c r="K423">
        <v>-0.50210296352798101</v>
      </c>
      <c r="L423">
        <f>(Table2[[#This Row],[6M Return vs Nifty]]-AVERAGE(Table2[6M Return vs Nifty]))/_xlfn.STDEV.P(Table2[6M Return vs Nifty])</f>
        <v>-0.16895513683875571</v>
      </c>
      <c r="M423">
        <v>3.7127648200467398</v>
      </c>
      <c r="N423">
        <f>(Table2[[#This Row],[1W Return vs Nifty]]-AVERAGE(Table2[1W Return vs Nifty]))/_xlfn.STDEV.P(Table2[1W Return vs Nifty])</f>
        <v>0.80483303480095414</v>
      </c>
      <c r="O423">
        <v>1528.5</v>
      </c>
      <c r="P423">
        <v>1506.12934111302</v>
      </c>
      <c r="Q423">
        <v>1394.3705646680201</v>
      </c>
      <c r="R423">
        <v>66.326676139019796</v>
      </c>
      <c r="S423" s="1">
        <f>(Table2[[#This Row],[Close Price]]-Table2[[#This Row],[20D EMA]])/Table2[[#This Row],[20D EMA]]</f>
        <v>2.7118089630356588E-2</v>
      </c>
      <c r="T423" s="1">
        <f>(Table2[[#This Row],[Close Price]]-Table2[[#This Row],[50D EMA]])/Table2[[#This Row],[50D EMA]]</f>
        <v>4.237395630299385E-2</v>
      </c>
      <c r="U423" s="1">
        <f>(Table2[[#This Row],[Close Price]]-Table2[[#This Row],[200D EMA]])/Table2[[#This Row],[200D EMA]]</f>
        <v>0.12592021072517617</v>
      </c>
      <c r="V423">
        <v>1.1173522375602101</v>
      </c>
      <c r="W423">
        <v>1563.1</v>
      </c>
      <c r="X423">
        <v>1581.2</v>
      </c>
      <c r="Y423">
        <v>1472</v>
      </c>
      <c r="Z423">
        <v>1589.65</v>
      </c>
      <c r="AA423">
        <v>1472</v>
      </c>
      <c r="AB423">
        <v>1589.65</v>
      </c>
      <c r="AC423" s="1">
        <f>(Table2[[#This Row],[Close Price]]/Table2[[#This Row],[Day Low]])-1</f>
        <v>4.3823171901991032E-3</v>
      </c>
      <c r="AD423" s="1">
        <f>(Table2[[#This Row],[Day High]]/Table2[[#This Row],[Close Price]])-1</f>
        <v>7.1658333067932123E-3</v>
      </c>
      <c r="AE423" s="1">
        <f>(Table2[[#This Row],[Close Price]]/Table2[[#This Row],[Current Week Low]])-1</f>
        <v>6.6542119565217384E-2</v>
      </c>
      <c r="AF423" s="1">
        <f>(Table2[[#This Row],[Current Week High]]/Table2[[#This Row],[Close Price]])-1</f>
        <v>1.2548170323895658E-2</v>
      </c>
      <c r="AG423" s="1">
        <f>(Table2[[#This Row],[Close Price]]/Table2[[#This Row],[Current Month Low]])-1</f>
        <v>6.6542119565217384E-2</v>
      </c>
      <c r="AH423" s="1">
        <f>(Table2[[#This Row],[Current Month High]]/Table2[[#This Row],[Close Price]])-1</f>
        <v>1.2548170323895658E-2</v>
      </c>
      <c r="AI423">
        <v>1.91407369661453</v>
      </c>
      <c r="AJ423">
        <v>38.6881625441696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-0.05</v>
      </c>
      <c r="AM423" t="s">
        <v>3113</v>
      </c>
      <c r="AN423">
        <v>4.8099999999999996</v>
      </c>
      <c r="AO423" t="s">
        <v>3114</v>
      </c>
      <c r="AP423">
        <v>4.8439586655803002E-2</v>
      </c>
      <c r="AQ423">
        <f>(Table2[[#This Row],[Sharpe Ratio]]-AVERAGE(Table2[Sharpe Ratio]))/_xlfn.STDEV.P(Table2[Sharpe Ratio])</f>
        <v>-0.13699318865197216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0.31274173874400868</v>
      </c>
      <c r="AS423">
        <f>_xlfn.RANK.AVG(Table2[[#This Row],[1Y Return vs Nifty Z-Score]],Table2[1Y Return vs Nifty Z-Score])</f>
        <v>485</v>
      </c>
      <c r="AT423">
        <f>_xlfn.RANK.AVG(Table2[[#This Row],[6M Return vs Nifty Z-Score]],Table2[6M Return vs Nifty Z-Score])</f>
        <v>373</v>
      </c>
      <c r="AU423">
        <f>_xlfn.RANK.AVG(Table2[[#This Row],[Sharpe Ratio Z-Score]],Table2[Sharpe Ratio Z-Score])</f>
        <v>383</v>
      </c>
      <c r="AV423">
        <f>(Table2[[#This Row],[Rank 1Y]]+Table2[[#This Row],[Rank 6M]]+Table2[[#This Row],[Rank Sharpe]])/3</f>
        <v>413.66666666666669</v>
      </c>
    </row>
    <row r="424" spans="1:48" x14ac:dyDescent="0.3">
      <c r="A424" t="s">
        <v>794</v>
      </c>
      <c r="B424" t="s">
        <v>795</v>
      </c>
      <c r="C424" t="s">
        <v>3073</v>
      </c>
      <c r="D424" t="s">
        <v>288</v>
      </c>
      <c r="E424">
        <v>19812.9805546799</v>
      </c>
      <c r="F424">
        <v>397.9</v>
      </c>
      <c r="G424">
        <v>4.0377215303189304</v>
      </c>
      <c r="H424">
        <f>(Table2[[#This Row],[1Y Return vs Nifty]]-AVERAGE(Table2[1Y Return vs Nifty]))/_xlfn.STDEV.P(Table2[1Y Return vs Nifty])</f>
        <v>-0.46244486633750026</v>
      </c>
      <c r="I424">
        <v>16.079973934951301</v>
      </c>
      <c r="J424">
        <f>(Table2[[#This Row],[1M Return vs Nifty]]-AVERAGE(Table2[1M Return vs Nifty]))/_xlfn.STDEV.P(Table2[1M Return vs Nifty])</f>
        <v>1.5987237551446185</v>
      </c>
      <c r="K424">
        <v>-20.788935315229399</v>
      </c>
      <c r="L424">
        <f>(Table2[[#This Row],[6M Return vs Nifty]]-AVERAGE(Table2[6M Return vs Nifty]))/_xlfn.STDEV.P(Table2[6M Return vs Nifty])</f>
        <v>-0.8831169042845074</v>
      </c>
      <c r="M424">
        <v>13.4123917735524</v>
      </c>
      <c r="N424">
        <f>(Table2[[#This Row],[1W Return vs Nifty]]-AVERAGE(Table2[1W Return vs Nifty]))/_xlfn.STDEV.P(Table2[1W Return vs Nifty])</f>
        <v>2.7833041683529069</v>
      </c>
      <c r="O424">
        <v>358.24</v>
      </c>
      <c r="P424">
        <v>357.35227070922502</v>
      </c>
      <c r="Q424">
        <v>368.53388285783302</v>
      </c>
      <c r="R424">
        <v>86.848195015063197</v>
      </c>
      <c r="S424" s="1">
        <f>(Table2[[#This Row],[Close Price]]-Table2[[#This Row],[20D EMA]])/Table2[[#This Row],[20D EMA]]</f>
        <v>0.11070790531487262</v>
      </c>
      <c r="T424" s="1">
        <f>(Table2[[#This Row],[Close Price]]-Table2[[#This Row],[50D EMA]])/Table2[[#This Row],[50D EMA]]</f>
        <v>0.11346710966828681</v>
      </c>
      <c r="U424" s="1">
        <f>(Table2[[#This Row],[Close Price]]-Table2[[#This Row],[200D EMA]])/Table2[[#This Row],[200D EMA]]</f>
        <v>7.9683628855085051E-2</v>
      </c>
      <c r="V424">
        <v>1.51572786895831</v>
      </c>
      <c r="W424">
        <v>392.65</v>
      </c>
      <c r="X424">
        <v>403.9</v>
      </c>
      <c r="Y424">
        <v>358.1</v>
      </c>
      <c r="Z424">
        <v>400.75</v>
      </c>
      <c r="AA424">
        <v>354.9</v>
      </c>
      <c r="AB424">
        <v>400.75</v>
      </c>
      <c r="AC424" s="1">
        <f>(Table2[[#This Row],[Close Price]]/Table2[[#This Row],[Day Low]])-1</f>
        <v>1.3370686361899864E-2</v>
      </c>
      <c r="AD424" s="1">
        <f>(Table2[[#This Row],[Day High]]/Table2[[#This Row],[Close Price]])-1</f>
        <v>1.5079165619502399E-2</v>
      </c>
      <c r="AE424" s="1">
        <f>(Table2[[#This Row],[Close Price]]/Table2[[#This Row],[Current Week Low]])-1</f>
        <v>0.11114213906729953</v>
      </c>
      <c r="AF424" s="1">
        <f>(Table2[[#This Row],[Current Week High]]/Table2[[#This Row],[Close Price]])-1</f>
        <v>7.1626036692638007E-3</v>
      </c>
      <c r="AG424" s="1">
        <f>(Table2[[#This Row],[Close Price]]/Table2[[#This Row],[Current Month Low]])-1</f>
        <v>0.12116089039165967</v>
      </c>
      <c r="AH424" s="1">
        <f>(Table2[[#This Row],[Current Month High]]/Table2[[#This Row],[Close Price]])-1</f>
        <v>7.1626036692638007E-3</v>
      </c>
      <c r="AI424">
        <v>40.236240261372203</v>
      </c>
      <c r="AJ424">
        <v>35.179208425343901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-0.04</v>
      </c>
      <c r="AM424" t="s">
        <v>3113</v>
      </c>
      <c r="AN424">
        <v>22.09</v>
      </c>
      <c r="AO424" t="s">
        <v>3114</v>
      </c>
      <c r="AP424">
        <v>0.124232749814394</v>
      </c>
      <c r="AQ424">
        <f>(Table2[[#This Row],[Sharpe Ratio]]-AVERAGE(Table2[Sharpe Ratio]))/_xlfn.STDEV.P(Table2[Sharpe Ratio])</f>
        <v>0.74675100352130941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457</v>
      </c>
      <c r="AT424">
        <f>_xlfn.RANK.AVG(Table2[[#This Row],[6M Return vs Nifty Z-Score]],Table2[6M Return vs Nifty Z-Score])</f>
        <v>616</v>
      </c>
      <c r="AU424">
        <f>_xlfn.RANK.AVG(Table2[[#This Row],[Sharpe Ratio Z-Score]],Table2[Sharpe Ratio Z-Score])</f>
        <v>170</v>
      </c>
      <c r="AV424">
        <f>(Table2[[#This Row],[Rank 1Y]]+Table2[[#This Row],[Rank 6M]]+Table2[[#This Row],[Rank Sharpe]])/3</f>
        <v>414.33333333333331</v>
      </c>
    </row>
    <row r="425" spans="1:48" x14ac:dyDescent="0.3">
      <c r="A425" t="s">
        <v>387</v>
      </c>
      <c r="B425" t="s">
        <v>388</v>
      </c>
      <c r="C425" t="s">
        <v>3077</v>
      </c>
      <c r="D425" t="s">
        <v>389</v>
      </c>
      <c r="E425">
        <v>60798.436515180001</v>
      </c>
      <c r="F425">
        <v>997.85</v>
      </c>
      <c r="G425">
        <v>17.184515410352699</v>
      </c>
      <c r="H425">
        <f>(Table2[[#This Row],[1Y Return vs Nifty]]-AVERAGE(Table2[1Y Return vs Nifty]))/_xlfn.STDEV.P(Table2[1Y Return vs Nifty])</f>
        <v>-0.2623430453545339</v>
      </c>
      <c r="I425">
        <v>-4.5085250531475598</v>
      </c>
      <c r="J425">
        <f>(Table2[[#This Row],[1M Return vs Nifty]]-AVERAGE(Table2[1M Return vs Nifty]))/_xlfn.STDEV.P(Table2[1M Return vs Nifty])</f>
        <v>-0.40142179212469131</v>
      </c>
      <c r="K425">
        <v>-6.1034467148629998</v>
      </c>
      <c r="L425">
        <f>(Table2[[#This Row],[6M Return vs Nifty]]-AVERAGE(Table2[6M Return vs Nifty]))/_xlfn.STDEV.P(Table2[6M Return vs Nifty])</f>
        <v>-0.36614045804486012</v>
      </c>
      <c r="M425">
        <v>0.15950114616324501</v>
      </c>
      <c r="N425">
        <f>(Table2[[#This Row],[1W Return vs Nifty]]-AVERAGE(Table2[1W Return vs Nifty]))/_xlfn.STDEV.P(Table2[1W Return vs Nifty])</f>
        <v>8.005984070028338E-2</v>
      </c>
      <c r="O425">
        <v>1024.25</v>
      </c>
      <c r="P425">
        <v>1033.4061722824599</v>
      </c>
      <c r="Q425">
        <v>941.99780819298405</v>
      </c>
      <c r="R425">
        <v>38.7925486765428</v>
      </c>
      <c r="S425" s="1">
        <f>(Table2[[#This Row],[Close Price]]-Table2[[#This Row],[20D EMA]])/Table2[[#This Row],[20D EMA]]</f>
        <v>-2.577495728581887E-2</v>
      </c>
      <c r="T425" s="1">
        <f>(Table2[[#This Row],[Close Price]]-Table2[[#This Row],[50D EMA]])/Table2[[#This Row],[50D EMA]]</f>
        <v>-3.4406773673441311E-2</v>
      </c>
      <c r="U425" s="1">
        <f>(Table2[[#This Row],[Close Price]]-Table2[[#This Row],[200D EMA]])/Table2[[#This Row],[200D EMA]]</f>
        <v>5.9291212061476167E-2</v>
      </c>
      <c r="V425">
        <v>0.65260031527363405</v>
      </c>
      <c r="W425">
        <v>978.6</v>
      </c>
      <c r="X425">
        <v>1005.05</v>
      </c>
      <c r="Y425">
        <v>975</v>
      </c>
      <c r="Z425">
        <v>1015.1</v>
      </c>
      <c r="AA425">
        <v>975</v>
      </c>
      <c r="AB425">
        <v>1044.95</v>
      </c>
      <c r="AC425" s="1">
        <f>(Table2[[#This Row],[Close Price]]/Table2[[#This Row],[Day Low]])-1</f>
        <v>1.9670958512160164E-2</v>
      </c>
      <c r="AD425" s="1">
        <f>(Table2[[#This Row],[Day High]]/Table2[[#This Row],[Close Price]])-1</f>
        <v>7.215513353710401E-3</v>
      </c>
      <c r="AE425" s="1">
        <f>(Table2[[#This Row],[Close Price]]/Table2[[#This Row],[Current Week Low]])-1</f>
        <v>2.3435897435897468E-2</v>
      </c>
      <c r="AF425" s="1">
        <f>(Table2[[#This Row],[Current Week High]]/Table2[[#This Row],[Close Price]])-1</f>
        <v>1.7287167409931303E-2</v>
      </c>
      <c r="AG425" s="1">
        <f>(Table2[[#This Row],[Close Price]]/Table2[[#This Row],[Current Month Low]])-1</f>
        <v>2.3435897435897468E-2</v>
      </c>
      <c r="AH425" s="1">
        <f>(Table2[[#This Row],[Current Month High]]/Table2[[#This Row],[Close Price]])-1</f>
        <v>4.7201483188856086E-2</v>
      </c>
      <c r="AI425">
        <v>18.254246630255</v>
      </c>
      <c r="AJ425">
        <v>54.4898591113175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-0.13</v>
      </c>
      <c r="AM425" t="s">
        <v>3113</v>
      </c>
      <c r="AN425">
        <v>-3.14</v>
      </c>
      <c r="AO425" t="s">
        <v>3113</v>
      </c>
      <c r="AP425">
        <v>2.6932536046498999E-2</v>
      </c>
      <c r="AQ425">
        <f>(Table2[[#This Row],[Sharpe Ratio]]-AVERAGE(Table2[Sharpe Ratio]))/_xlfn.STDEV.P(Table2[Sharpe Ratio])</f>
        <v>-0.38776423810638294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368</v>
      </c>
      <c r="AT425">
        <f>_xlfn.RANK.AVG(Table2[[#This Row],[6M Return vs Nifty Z-Score]],Table2[6M Return vs Nifty Z-Score])</f>
        <v>432</v>
      </c>
      <c r="AU425">
        <f>_xlfn.RANK.AVG(Table2[[#This Row],[Sharpe Ratio Z-Score]],Table2[Sharpe Ratio Z-Score])</f>
        <v>447</v>
      </c>
      <c r="AV425">
        <f>(Table2[[#This Row],[Rank 1Y]]+Table2[[#This Row],[Rank 6M]]+Table2[[#This Row],[Rank Sharpe]])/3</f>
        <v>415.66666666666669</v>
      </c>
    </row>
    <row r="426" spans="1:48" x14ac:dyDescent="0.3">
      <c r="A426" t="s">
        <v>1068</v>
      </c>
      <c r="B426" t="s">
        <v>1069</v>
      </c>
      <c r="C426" t="s">
        <v>3077</v>
      </c>
      <c r="D426" t="s">
        <v>804</v>
      </c>
      <c r="E426">
        <v>11865.461747975</v>
      </c>
      <c r="F426">
        <v>2527.25</v>
      </c>
      <c r="G426">
        <v>19.512972878748201</v>
      </c>
      <c r="H426">
        <f>(Table2[[#This Row],[1Y Return vs Nifty]]-AVERAGE(Table2[1Y Return vs Nifty]))/_xlfn.STDEV.P(Table2[1Y Return vs Nifty])</f>
        <v>-0.22690257342206216</v>
      </c>
      <c r="I426">
        <v>0.73383638164411502</v>
      </c>
      <c r="J426">
        <f>(Table2[[#This Row],[1M Return vs Nifty]]-AVERAGE(Table2[1M Return vs Nifty]))/_xlfn.STDEV.P(Table2[1M Return vs Nifty])</f>
        <v>0.10786671341600072</v>
      </c>
      <c r="K426">
        <v>-11.3894592010548</v>
      </c>
      <c r="L426">
        <f>(Table2[[#This Row],[6M Return vs Nifty]]-AVERAGE(Table2[6M Return vs Nifty]))/_xlfn.STDEV.P(Table2[6M Return vs Nifty])</f>
        <v>-0.55222510420512871</v>
      </c>
      <c r="M426">
        <v>7.4712259294318697</v>
      </c>
      <c r="N426">
        <f>(Table2[[#This Row],[1W Return vs Nifty]]-AVERAGE(Table2[1W Return vs Nifty]))/_xlfn.STDEV.P(Table2[1W Return vs Nifty])</f>
        <v>1.5714611584535436</v>
      </c>
      <c r="O426">
        <v>2447.41</v>
      </c>
      <c r="P426">
        <v>2423.2806536099802</v>
      </c>
      <c r="Q426">
        <v>2314.8226526981798</v>
      </c>
      <c r="R426">
        <v>70.7166969217852</v>
      </c>
      <c r="S426" s="1">
        <f>(Table2[[#This Row],[Close Price]]-Table2[[#This Row],[20D EMA]])/Table2[[#This Row],[20D EMA]]</f>
        <v>3.2622241471596564E-2</v>
      </c>
      <c r="T426" s="1">
        <f>(Table2[[#This Row],[Close Price]]-Table2[[#This Row],[50D EMA]])/Table2[[#This Row],[50D EMA]]</f>
        <v>4.2904376855869286E-2</v>
      </c>
      <c r="U426" s="1">
        <f>(Table2[[#This Row],[Close Price]]-Table2[[#This Row],[200D EMA]])/Table2[[#This Row],[200D EMA]]</f>
        <v>9.1768303310066884E-2</v>
      </c>
      <c r="V426">
        <v>0.86093538133811398</v>
      </c>
      <c r="W426">
        <v>2535</v>
      </c>
      <c r="X426">
        <v>2575</v>
      </c>
      <c r="Y426">
        <v>2325.85</v>
      </c>
      <c r="Z426">
        <v>2536.9499999999998</v>
      </c>
      <c r="AA426">
        <v>2325.85</v>
      </c>
      <c r="AB426">
        <v>2536.9499999999998</v>
      </c>
      <c r="AC426" s="1">
        <f>(Table2[[#This Row],[Close Price]]/Table2[[#This Row],[Day Low]])-1</f>
        <v>-3.0571992110454138E-3</v>
      </c>
      <c r="AD426" s="1">
        <f>(Table2[[#This Row],[Day High]]/Table2[[#This Row],[Close Price]])-1</f>
        <v>1.889405480265105E-2</v>
      </c>
      <c r="AE426" s="1">
        <f>(Table2[[#This Row],[Close Price]]/Table2[[#This Row],[Current Week Low]])-1</f>
        <v>8.6591998624159006E-2</v>
      </c>
      <c r="AF426" s="1">
        <f>(Table2[[#This Row],[Current Week High]]/Table2[[#This Row],[Close Price]])-1</f>
        <v>3.8381640122662208E-3</v>
      </c>
      <c r="AG426" s="1">
        <f>(Table2[[#This Row],[Close Price]]/Table2[[#This Row],[Current Month Low]])-1</f>
        <v>8.6591998624159006E-2</v>
      </c>
      <c r="AH426" s="1">
        <f>(Table2[[#This Row],[Current Month High]]/Table2[[#This Row],[Close Price]])-1</f>
        <v>3.8381640122662208E-3</v>
      </c>
      <c r="AI426">
        <v>11.900286873083299</v>
      </c>
      <c r="AJ426">
        <v>59.750316055625703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-0.06</v>
      </c>
      <c r="AM426" t="s">
        <v>3113</v>
      </c>
      <c r="AN426">
        <v>6.1</v>
      </c>
      <c r="AO426" t="s">
        <v>3114</v>
      </c>
      <c r="AP426">
        <v>5.0135219304830003E-2</v>
      </c>
      <c r="AQ426">
        <f>(Table2[[#This Row],[Sharpe Ratio]]-AVERAGE(Table2[Sharpe Ratio]))/_xlfn.STDEV.P(Table2[Sharpe Ratio])</f>
        <v>-0.11722220347087463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0.78297799077147889</v>
      </c>
      <c r="AS426">
        <f>_xlfn.RANK.AVG(Table2[[#This Row],[1Y Return vs Nifty Z-Score]],Table2[1Y Return vs Nifty Z-Score])</f>
        <v>355</v>
      </c>
      <c r="AT426">
        <f>_xlfn.RANK.AVG(Table2[[#This Row],[6M Return vs Nifty Z-Score]],Table2[6M Return vs Nifty Z-Score])</f>
        <v>514</v>
      </c>
      <c r="AU426">
        <f>_xlfn.RANK.AVG(Table2[[#This Row],[Sharpe Ratio Z-Score]],Table2[Sharpe Ratio Z-Score])</f>
        <v>378</v>
      </c>
      <c r="AV426">
        <f>(Table2[[#This Row],[Rank 1Y]]+Table2[[#This Row],[Rank 6M]]+Table2[[#This Row],[Rank Sharpe]])/3</f>
        <v>415.66666666666669</v>
      </c>
    </row>
    <row r="427" spans="1:48" x14ac:dyDescent="0.3">
      <c r="A427" t="s">
        <v>553</v>
      </c>
      <c r="B427" t="s">
        <v>554</v>
      </c>
      <c r="C427" t="s">
        <v>3069</v>
      </c>
      <c r="D427" t="s">
        <v>555</v>
      </c>
      <c r="E427">
        <v>35204.031999999999</v>
      </c>
      <c r="F427">
        <v>640</v>
      </c>
      <c r="G427">
        <v>24.7647973922703</v>
      </c>
      <c r="H427">
        <f>(Table2[[#This Row],[1Y Return vs Nifty]]-AVERAGE(Table2[1Y Return vs Nifty]))/_xlfn.STDEV.P(Table2[1Y Return vs Nifty])</f>
        <v>-0.14696676106900092</v>
      </c>
      <c r="I427">
        <v>-19.231677040488702</v>
      </c>
      <c r="J427">
        <f>(Table2[[#This Row],[1M Return vs Nifty]]-AVERAGE(Table2[1M Return vs Nifty]))/_xlfn.STDEV.P(Table2[1M Return vs Nifty])</f>
        <v>-1.831756607026559</v>
      </c>
      <c r="K427">
        <v>-12.2199564285637</v>
      </c>
      <c r="L427">
        <f>(Table2[[#This Row],[6M Return vs Nifty]]-AVERAGE(Table2[6M Return vs Nifty]))/_xlfn.STDEV.P(Table2[6M Return vs Nifty])</f>
        <v>-0.58146127856562768</v>
      </c>
      <c r="M427">
        <v>-13.672927095000899</v>
      </c>
      <c r="N427">
        <f>(Table2[[#This Row],[1W Return vs Nifty]]-AVERAGE(Table2[1W Return vs Nifty]))/_xlfn.STDEV.P(Table2[1W Return vs Nifty])</f>
        <v>-2.7413950578492954</v>
      </c>
      <c r="O427">
        <v>732.63</v>
      </c>
      <c r="P427">
        <v>730.45785486326395</v>
      </c>
      <c r="Q427">
        <v>631.43735042305195</v>
      </c>
      <c r="R427">
        <v>15.8231826727206</v>
      </c>
      <c r="S427" s="1">
        <f>(Table2[[#This Row],[Close Price]]-Table2[[#This Row],[20D EMA]])/Table2[[#This Row],[20D EMA]]</f>
        <v>-0.12643489892578791</v>
      </c>
      <c r="T427" s="1">
        <f>(Table2[[#This Row],[Close Price]]-Table2[[#This Row],[50D EMA]])/Table2[[#This Row],[50D EMA]]</f>
        <v>-0.12383719917721599</v>
      </c>
      <c r="U427" s="1">
        <f>(Table2[[#This Row],[Close Price]]-Table2[[#This Row],[200D EMA]])/Table2[[#This Row],[200D EMA]]</f>
        <v>1.3560568710753684E-2</v>
      </c>
      <c r="V427">
        <v>1.2562063161245001</v>
      </c>
      <c r="W427">
        <v>640</v>
      </c>
      <c r="X427">
        <v>649.15</v>
      </c>
      <c r="Y427">
        <v>633.20000000000005</v>
      </c>
      <c r="Z427">
        <v>724</v>
      </c>
      <c r="AA427">
        <v>633.20000000000005</v>
      </c>
      <c r="AB427">
        <v>778.85</v>
      </c>
      <c r="AC427" s="1">
        <f>(Table2[[#This Row],[Close Price]]/Table2[[#This Row],[Day Low]])-1</f>
        <v>0</v>
      </c>
      <c r="AD427" s="1">
        <f>(Table2[[#This Row],[Day High]]/Table2[[#This Row],[Close Price]])-1</f>
        <v>1.4296874999999876E-2</v>
      </c>
      <c r="AE427" s="1">
        <f>(Table2[[#This Row],[Close Price]]/Table2[[#This Row],[Current Week Low]])-1</f>
        <v>1.073910296904601E-2</v>
      </c>
      <c r="AF427" s="1">
        <f>(Table2[[#This Row],[Current Week High]]/Table2[[#This Row],[Close Price]])-1</f>
        <v>0.13125000000000009</v>
      </c>
      <c r="AG427" s="1">
        <f>(Table2[[#This Row],[Close Price]]/Table2[[#This Row],[Current Month Low]])-1</f>
        <v>1.073910296904601E-2</v>
      </c>
      <c r="AH427" s="1">
        <f>(Table2[[#This Row],[Current Month High]]/Table2[[#This Row],[Close Price]])-1</f>
        <v>0.21695312500000008</v>
      </c>
      <c r="AI427">
        <v>29.179687499999901</v>
      </c>
      <c r="AJ427">
        <v>56.059497683491799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-0.08</v>
      </c>
      <c r="AM427" t="s">
        <v>3113</v>
      </c>
      <c r="AN427">
        <v>-16.899999999999999</v>
      </c>
      <c r="AO427" t="s">
        <v>3113</v>
      </c>
      <c r="AP427">
        <v>4.2121709098371998E-2</v>
      </c>
      <c r="AQ427">
        <f>(Table2[[#This Row],[Sharpe Ratio]]-AVERAGE(Table2[Sharpe Ratio]))/_xlfn.STDEV.P(Table2[Sharpe Ratio])</f>
        <v>-0.2106593000208668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-5.5122390045313505</v>
      </c>
      <c r="AS427">
        <f>_xlfn.RANK.AVG(Table2[[#This Row],[1Y Return vs Nifty Z-Score]],Table2[1Y Return vs Nifty Z-Score])</f>
        <v>330</v>
      </c>
      <c r="AT427">
        <f>_xlfn.RANK.AVG(Table2[[#This Row],[6M Return vs Nifty Z-Score]],Table2[6M Return vs Nifty Z-Score])</f>
        <v>521</v>
      </c>
      <c r="AU427">
        <f>_xlfn.RANK.AVG(Table2[[#This Row],[Sharpe Ratio Z-Score]],Table2[Sharpe Ratio Z-Score])</f>
        <v>397</v>
      </c>
      <c r="AV427">
        <f>(Table2[[#This Row],[Rank 1Y]]+Table2[[#This Row],[Rank 6M]]+Table2[[#This Row],[Rank Sharpe]])/3</f>
        <v>416</v>
      </c>
    </row>
    <row r="428" spans="1:48" x14ac:dyDescent="0.3">
      <c r="A428" t="s">
        <v>1132</v>
      </c>
      <c r="B428" t="s">
        <v>1133</v>
      </c>
      <c r="C428" t="s">
        <v>3075</v>
      </c>
      <c r="D428" t="s">
        <v>392</v>
      </c>
      <c r="E428">
        <v>10616.666172880001</v>
      </c>
      <c r="F428">
        <v>407.2</v>
      </c>
      <c r="G428">
        <v>27.949573338388099</v>
      </c>
      <c r="H428">
        <f>(Table2[[#This Row],[1Y Return vs Nifty]]-AVERAGE(Table2[1Y Return vs Nifty]))/_xlfn.STDEV.P(Table2[1Y Return vs Nifty])</f>
        <v>-9.8492625697580286E-2</v>
      </c>
      <c r="I428">
        <v>-8.1079196286803192</v>
      </c>
      <c r="J428">
        <f>(Table2[[#This Row],[1M Return vs Nifty]]-AVERAGE(Table2[1M Return vs Nifty]))/_xlfn.STDEV.P(Table2[1M Return vs Nifty])</f>
        <v>-0.75109823222256855</v>
      </c>
      <c r="K428">
        <v>-31.375095298099801</v>
      </c>
      <c r="L428">
        <f>(Table2[[#This Row],[6M Return vs Nifty]]-AVERAGE(Table2[6M Return vs Nifty]))/_xlfn.STDEV.P(Table2[6M Return vs Nifty])</f>
        <v>-1.255783794450638</v>
      </c>
      <c r="M428">
        <v>-2.9115956250974002</v>
      </c>
      <c r="N428">
        <f>(Table2[[#This Row],[1W Return vs Nifty]]-AVERAGE(Table2[1W Return vs Nifty]))/_xlfn.STDEV.P(Table2[1W Return vs Nifty])</f>
        <v>-0.5463638701711705</v>
      </c>
      <c r="O428">
        <v>430.88</v>
      </c>
      <c r="P428">
        <v>429.35576004715699</v>
      </c>
      <c r="Q428">
        <v>397.42344467613401</v>
      </c>
      <c r="R428">
        <v>32.330399923201398</v>
      </c>
      <c r="S428" s="1">
        <f>(Table2[[#This Row],[Close Price]]-Table2[[#This Row],[20D EMA]])/Table2[[#This Row],[20D EMA]]</f>
        <v>-5.4957296695135556E-2</v>
      </c>
      <c r="T428" s="1">
        <f>(Table2[[#This Row],[Close Price]]-Table2[[#This Row],[50D EMA]])/Table2[[#This Row],[50D EMA]]</f>
        <v>-5.1602335659182937E-2</v>
      </c>
      <c r="U428" s="1">
        <f>(Table2[[#This Row],[Close Price]]-Table2[[#This Row],[200D EMA]])/Table2[[#This Row],[200D EMA]]</f>
        <v>2.4599845466673539E-2</v>
      </c>
      <c r="V428">
        <v>0.68520105849026003</v>
      </c>
      <c r="W428">
        <v>406.4</v>
      </c>
      <c r="X428">
        <v>414</v>
      </c>
      <c r="Y428">
        <v>400.1</v>
      </c>
      <c r="Z428">
        <v>429.95</v>
      </c>
      <c r="AA428">
        <v>400.1</v>
      </c>
      <c r="AB428">
        <v>448.25</v>
      </c>
      <c r="AC428" s="1">
        <f>(Table2[[#This Row],[Close Price]]/Table2[[#This Row],[Day Low]])-1</f>
        <v>1.9685039370078705E-3</v>
      </c>
      <c r="AD428" s="1">
        <f>(Table2[[#This Row],[Day High]]/Table2[[#This Row],[Close Price]])-1</f>
        <v>1.6699410609037457E-2</v>
      </c>
      <c r="AE428" s="1">
        <f>(Table2[[#This Row],[Close Price]]/Table2[[#This Row],[Current Week Low]])-1</f>
        <v>1.7745563609097736E-2</v>
      </c>
      <c r="AF428" s="1">
        <f>(Table2[[#This Row],[Current Week High]]/Table2[[#This Row],[Close Price]])-1</f>
        <v>5.5869351669941114E-2</v>
      </c>
      <c r="AG428" s="1">
        <f>(Table2[[#This Row],[Close Price]]/Table2[[#This Row],[Current Month Low]])-1</f>
        <v>1.7745563609097736E-2</v>
      </c>
      <c r="AH428" s="1">
        <f>(Table2[[#This Row],[Current Month High]]/Table2[[#This Row],[Close Price]])-1</f>
        <v>0.10081041257367396</v>
      </c>
      <c r="AI428">
        <v>36.0388015717092</v>
      </c>
      <c r="AJ428">
        <v>65.528455284552805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-0.06</v>
      </c>
      <c r="AM428" t="s">
        <v>3113</v>
      </c>
      <c r="AN428">
        <v>-5.17</v>
      </c>
      <c r="AO428" t="s">
        <v>3113</v>
      </c>
      <c r="AP428">
        <v>9.2995077925698999E-2</v>
      </c>
      <c r="AQ428">
        <f>(Table2[[#This Row],[Sharpe Ratio]]-AVERAGE(Table2[Sharpe Ratio]))/_xlfn.STDEV.P(Table2[Sharpe Ratio])</f>
        <v>0.38252143507217029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-2.2692170874697872</v>
      </c>
      <c r="AS428">
        <f>_xlfn.RANK.AVG(Table2[[#This Row],[1Y Return vs Nifty Z-Score]],Table2[1Y Return vs Nifty Z-Score])</f>
        <v>319</v>
      </c>
      <c r="AT428">
        <f>_xlfn.RANK.AVG(Table2[[#This Row],[6M Return vs Nifty Z-Score]],Table2[6M Return vs Nifty Z-Score])</f>
        <v>689</v>
      </c>
      <c r="AU428">
        <f>_xlfn.RANK.AVG(Table2[[#This Row],[Sharpe Ratio Z-Score]],Table2[Sharpe Ratio Z-Score])</f>
        <v>240</v>
      </c>
      <c r="AV428">
        <f>(Table2[[#This Row],[Rank 1Y]]+Table2[[#This Row],[Rank 6M]]+Table2[[#This Row],[Rank Sharpe]])/3</f>
        <v>416</v>
      </c>
    </row>
    <row r="429" spans="1:48" x14ac:dyDescent="0.3">
      <c r="A429" t="s">
        <v>624</v>
      </c>
      <c r="B429" t="s">
        <v>625</v>
      </c>
      <c r="C429" t="s">
        <v>3075</v>
      </c>
      <c r="D429" t="s">
        <v>210</v>
      </c>
      <c r="E429">
        <v>29296.28702928</v>
      </c>
      <c r="F429">
        <v>15445.45</v>
      </c>
      <c r="G429">
        <v>-3.1877450323219398</v>
      </c>
      <c r="H429">
        <f>(Table2[[#This Row],[1Y Return vs Nifty]]-AVERAGE(Table2[1Y Return vs Nifty]))/_xlfn.STDEV.P(Table2[1Y Return vs Nifty])</f>
        <v>-0.57242065433793243</v>
      </c>
      <c r="I429">
        <v>1.0475637906962401</v>
      </c>
      <c r="J429">
        <f>(Table2[[#This Row],[1M Return vs Nifty]]-AVERAGE(Table2[1M Return vs Nifty]))/_xlfn.STDEV.P(Table2[1M Return vs Nifty])</f>
        <v>0.13834491780742675</v>
      </c>
      <c r="K429">
        <v>-4.5378003448645696</v>
      </c>
      <c r="L429">
        <f>(Table2[[#This Row],[6M Return vs Nifty]]-AVERAGE(Table2[6M Return vs Nifty]))/_xlfn.STDEV.P(Table2[6M Return vs Nifty])</f>
        <v>-0.31102466867918671</v>
      </c>
      <c r="M429">
        <v>2.7639280685470502</v>
      </c>
      <c r="N429">
        <f>(Table2[[#This Row],[1W Return vs Nifty]]-AVERAGE(Table2[1W Return vs Nifty]))/_xlfn.STDEV.P(Table2[1W Return vs Nifty])</f>
        <v>0.61129506346517348</v>
      </c>
      <c r="O429">
        <v>15781.96</v>
      </c>
      <c r="P429">
        <v>15673.461243596699</v>
      </c>
      <c r="Q429">
        <v>14949.776808930499</v>
      </c>
      <c r="R429">
        <v>38.341542748574703</v>
      </c>
      <c r="S429" s="1">
        <f>(Table2[[#This Row],[Close Price]]-Table2[[#This Row],[20D EMA]])/Table2[[#This Row],[20D EMA]]</f>
        <v>-2.1322446641608421E-2</v>
      </c>
      <c r="T429" s="1">
        <f>(Table2[[#This Row],[Close Price]]-Table2[[#This Row],[50D EMA]])/Table2[[#This Row],[50D EMA]]</f>
        <v>-1.4547599924034083E-2</v>
      </c>
      <c r="U429" s="1">
        <f>(Table2[[#This Row],[Close Price]]-Table2[[#This Row],[200D EMA]])/Table2[[#This Row],[200D EMA]]</f>
        <v>3.3155892385858428E-2</v>
      </c>
      <c r="V429">
        <v>0.20138880156956701</v>
      </c>
      <c r="W429">
        <v>15401.05</v>
      </c>
      <c r="X429">
        <v>15560.9</v>
      </c>
      <c r="Y429">
        <v>15350</v>
      </c>
      <c r="Z429">
        <v>16252.95</v>
      </c>
      <c r="AA429">
        <v>15350</v>
      </c>
      <c r="AB429">
        <v>16359.8</v>
      </c>
      <c r="AC429" s="1">
        <f>(Table2[[#This Row],[Close Price]]/Table2[[#This Row],[Day Low]])-1</f>
        <v>2.8829203203679654E-3</v>
      </c>
      <c r="AD429" s="1">
        <f>(Table2[[#This Row],[Day High]]/Table2[[#This Row],[Close Price]])-1</f>
        <v>7.474693194435833E-3</v>
      </c>
      <c r="AE429" s="1">
        <f>(Table2[[#This Row],[Close Price]]/Table2[[#This Row],[Current Week Low]])-1</f>
        <v>6.2182410423452517E-3</v>
      </c>
      <c r="AF429" s="1">
        <f>(Table2[[#This Row],[Current Week High]]/Table2[[#This Row],[Close Price]])-1</f>
        <v>5.2280768770090802E-2</v>
      </c>
      <c r="AG429" s="1">
        <f>(Table2[[#This Row],[Close Price]]/Table2[[#This Row],[Current Month Low]])-1</f>
        <v>6.2182410423452517E-3</v>
      </c>
      <c r="AH429" s="1">
        <f>(Table2[[#This Row],[Current Month High]]/Table2[[#This Row],[Close Price]])-1</f>
        <v>5.9198663684126851E-2</v>
      </c>
      <c r="AI429">
        <v>18.157774619709901</v>
      </c>
      <c r="AJ429">
        <v>21.617716535433001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7.0000000000000007E-2</v>
      </c>
      <c r="AM429" t="s">
        <v>3114</v>
      </c>
      <c r="AN429">
        <v>0.26</v>
      </c>
      <c r="AO429" t="s">
        <v>3114</v>
      </c>
      <c r="AP429">
        <v>6.7440764295965003E-2</v>
      </c>
      <c r="AQ429">
        <f>(Table2[[#This Row],[Sharpe Ratio]]-AVERAGE(Table2[Sharpe Ratio]))/_xlfn.STDEV.P(Table2[Sharpe Ratio])</f>
        <v>8.4559517214251215E-2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-4.9245824530267712E-2</v>
      </c>
      <c r="AS429">
        <f>_xlfn.RANK.AVG(Table2[[#This Row],[1Y Return vs Nifty Z-Score]],Table2[1Y Return vs Nifty Z-Score])</f>
        <v>520</v>
      </c>
      <c r="AT429">
        <f>_xlfn.RANK.AVG(Table2[[#This Row],[6M Return vs Nifty Z-Score]],Table2[6M Return vs Nifty Z-Score])</f>
        <v>414</v>
      </c>
      <c r="AU429">
        <f>_xlfn.RANK.AVG(Table2[[#This Row],[Sharpe Ratio Z-Score]],Table2[Sharpe Ratio Z-Score])</f>
        <v>315</v>
      </c>
      <c r="AV429">
        <f>(Table2[[#This Row],[Rank 1Y]]+Table2[[#This Row],[Rank 6M]]+Table2[[#This Row],[Rank Sharpe]])/3</f>
        <v>416.33333333333331</v>
      </c>
    </row>
    <row r="430" spans="1:48" x14ac:dyDescent="0.3">
      <c r="A430" t="s">
        <v>606</v>
      </c>
      <c r="B430" t="s">
        <v>607</v>
      </c>
      <c r="C430" t="s">
        <v>3083</v>
      </c>
      <c r="D430" t="s">
        <v>380</v>
      </c>
      <c r="E430">
        <v>31120.376315859899</v>
      </c>
      <c r="F430">
        <v>6924.55</v>
      </c>
      <c r="G430">
        <v>20.216421066413599</v>
      </c>
      <c r="H430">
        <f>(Table2[[#This Row],[1Y Return vs Nifty]]-AVERAGE(Table2[1Y Return vs Nifty]))/_xlfn.STDEV.P(Table2[1Y Return vs Nifty])</f>
        <v>-0.21619568438101697</v>
      </c>
      <c r="I430">
        <v>6.8785220584031803</v>
      </c>
      <c r="J430">
        <f>(Table2[[#This Row],[1M Return vs Nifty]]-AVERAGE(Table2[1M Return vs Nifty]))/_xlfn.STDEV.P(Table2[1M Return vs Nifty])</f>
        <v>0.70481483007295143</v>
      </c>
      <c r="K430">
        <v>9.0901469956145302</v>
      </c>
      <c r="L430">
        <f>(Table2[[#This Row],[6M Return vs Nifty]]-AVERAGE(Table2[6M Return vs Nifty]))/_xlfn.STDEV.P(Table2[6M Return vs Nifty])</f>
        <v>0.16872292279326584</v>
      </c>
      <c r="M430">
        <v>3.4119950541080502</v>
      </c>
      <c r="N430">
        <f>(Table2[[#This Row],[1W Return vs Nifty]]-AVERAGE(Table2[1W Return vs Nifty]))/_xlfn.STDEV.P(Table2[1W Return vs Nifty])</f>
        <v>0.74348384038272908</v>
      </c>
      <c r="O430">
        <v>6737.44</v>
      </c>
      <c r="P430">
        <v>6423.9935909596998</v>
      </c>
      <c r="Q430">
        <v>5754.2355962950296</v>
      </c>
      <c r="R430">
        <v>61.130644986278597</v>
      </c>
      <c r="S430" s="1">
        <f>(Table2[[#This Row],[Close Price]]-Table2[[#This Row],[20D EMA]])/Table2[[#This Row],[20D EMA]]</f>
        <v>2.777167588876496E-2</v>
      </c>
      <c r="T430" s="1">
        <f>(Table2[[#This Row],[Close Price]]-Table2[[#This Row],[50D EMA]])/Table2[[#This Row],[50D EMA]]</f>
        <v>7.7919817626331225E-2</v>
      </c>
      <c r="U430" s="1">
        <f>(Table2[[#This Row],[Close Price]]-Table2[[#This Row],[200D EMA]])/Table2[[#This Row],[200D EMA]]</f>
        <v>0.20338312259207791</v>
      </c>
      <c r="V430">
        <v>0.77885149869585601</v>
      </c>
      <c r="W430">
        <v>6350</v>
      </c>
      <c r="X430">
        <v>6649</v>
      </c>
      <c r="Y430">
        <v>6560</v>
      </c>
      <c r="Z430">
        <v>7196.85</v>
      </c>
      <c r="AA430">
        <v>6560</v>
      </c>
      <c r="AB430">
        <v>7196.85</v>
      </c>
      <c r="AC430" s="1">
        <f>(Table2[[#This Row],[Close Price]]/Table2[[#This Row],[Day Low]])-1</f>
        <v>9.0480314960629915E-2</v>
      </c>
      <c r="AD430" s="1">
        <f>(Table2[[#This Row],[Day High]]/Table2[[#This Row],[Close Price]])-1</f>
        <v>-3.9793199558094017E-2</v>
      </c>
      <c r="AE430" s="1">
        <f>(Table2[[#This Row],[Close Price]]/Table2[[#This Row],[Current Week Low]])-1</f>
        <v>5.5571646341463499E-2</v>
      </c>
      <c r="AF430" s="1">
        <f>(Table2[[#This Row],[Current Week High]]/Table2[[#This Row],[Close Price]])-1</f>
        <v>3.9323854979746109E-2</v>
      </c>
      <c r="AG430" s="1">
        <f>(Table2[[#This Row],[Close Price]]/Table2[[#This Row],[Current Month Low]])-1</f>
        <v>5.5571646341463499E-2</v>
      </c>
      <c r="AH430" s="1">
        <f>(Table2[[#This Row],[Current Month High]]/Table2[[#This Row],[Close Price]])-1</f>
        <v>3.9323854979746109E-2</v>
      </c>
      <c r="AI430">
        <v>3.93238549797461</v>
      </c>
      <c r="AJ430">
        <v>49.364754098360599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0.19</v>
      </c>
      <c r="AM430" t="s">
        <v>3114</v>
      </c>
      <c r="AN430">
        <v>3.48</v>
      </c>
      <c r="AO430" t="s">
        <v>3114</v>
      </c>
      <c r="AP430">
        <v>-3.2730225744577998E-2</v>
      </c>
      <c r="AQ430">
        <f>(Table2[[#This Row],[Sharpe Ratio]]-AVERAGE(Table2[Sharpe Ratio]))/_xlfn.STDEV.P(Table2[Sharpe Ratio])</f>
        <v>-1.0834288208281269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0.3173970880398026</v>
      </c>
      <c r="AS430">
        <f>_xlfn.RANK.AVG(Table2[[#This Row],[1Y Return vs Nifty Z-Score]],Table2[1Y Return vs Nifty Z-Score])</f>
        <v>351</v>
      </c>
      <c r="AT430">
        <f>_xlfn.RANK.AVG(Table2[[#This Row],[6M Return vs Nifty Z-Score]],Table2[6M Return vs Nifty Z-Score])</f>
        <v>271</v>
      </c>
      <c r="AU430">
        <f>_xlfn.RANK.AVG(Table2[[#This Row],[Sharpe Ratio Z-Score]],Table2[Sharpe Ratio Z-Score])</f>
        <v>630</v>
      </c>
      <c r="AV430">
        <f>(Table2[[#This Row],[Rank 1Y]]+Table2[[#This Row],[Rank 6M]]+Table2[[#This Row],[Rank Sharpe]])/3</f>
        <v>417.33333333333331</v>
      </c>
    </row>
    <row r="431" spans="1:48" x14ac:dyDescent="0.3">
      <c r="A431" t="s">
        <v>821</v>
      </c>
      <c r="B431" t="s">
        <v>822</v>
      </c>
      <c r="C431" t="s">
        <v>3080</v>
      </c>
      <c r="D431" t="s">
        <v>532</v>
      </c>
      <c r="E431">
        <v>18800.18151513</v>
      </c>
      <c r="F431">
        <v>1662.9</v>
      </c>
      <c r="G431">
        <v>15.571360543227099</v>
      </c>
      <c r="H431">
        <f>(Table2[[#This Row],[1Y Return vs Nifty]]-AVERAGE(Table2[1Y Return vs Nifty]))/_xlfn.STDEV.P(Table2[1Y Return vs Nifty])</f>
        <v>-0.28689619720166226</v>
      </c>
      <c r="I431">
        <v>-5.3955134812222498</v>
      </c>
      <c r="J431">
        <f>(Table2[[#This Row],[1M Return vs Nifty]]-AVERAGE(Table2[1M Return vs Nifty]))/_xlfn.STDEV.P(Table2[1M Return vs Nifty])</f>
        <v>-0.48759154912924585</v>
      </c>
      <c r="K431">
        <v>3.2815552481541799</v>
      </c>
      <c r="L431">
        <f>(Table2[[#This Row],[6M Return vs Nifty]]-AVERAGE(Table2[6M Return vs Nifty]))/_xlfn.STDEV.P(Table2[6M Return vs Nifty])</f>
        <v>-3.5758194653795018E-2</v>
      </c>
      <c r="M431">
        <v>-1.0149112174399499</v>
      </c>
      <c r="N431">
        <f>(Table2[[#This Row],[1W Return vs Nifty]]-AVERAGE(Table2[1W Return vs Nifty]))/_xlfn.STDEV.P(Table2[1W Return vs Nifty])</f>
        <v>-0.15948967717428419</v>
      </c>
      <c r="O431">
        <v>1730.68</v>
      </c>
      <c r="P431">
        <v>1730.7421559094601</v>
      </c>
      <c r="Q431">
        <v>1596.57751890906</v>
      </c>
      <c r="R431">
        <v>34.7940914218633</v>
      </c>
      <c r="S431" s="1">
        <f>(Table2[[#This Row],[Close Price]]-Table2[[#This Row],[20D EMA]])/Table2[[#This Row],[20D EMA]]</f>
        <v>-3.9163796889084043E-2</v>
      </c>
      <c r="T431" s="1">
        <f>(Table2[[#This Row],[Close Price]]-Table2[[#This Row],[50D EMA]])/Table2[[#This Row],[50D EMA]]</f>
        <v>-3.9198303269969564E-2</v>
      </c>
      <c r="U431" s="1">
        <f>(Table2[[#This Row],[Close Price]]-Table2[[#This Row],[200D EMA]])/Table2[[#This Row],[200D EMA]]</f>
        <v>4.1540407719293307E-2</v>
      </c>
      <c r="V431">
        <v>0.81348664246495395</v>
      </c>
      <c r="W431">
        <v>1660.9</v>
      </c>
      <c r="X431">
        <v>1691.55</v>
      </c>
      <c r="Y431">
        <v>1635.35</v>
      </c>
      <c r="Z431">
        <v>1712.9</v>
      </c>
      <c r="AA431">
        <v>1635.35</v>
      </c>
      <c r="AB431">
        <v>1790</v>
      </c>
      <c r="AC431" s="1">
        <f>(Table2[[#This Row],[Close Price]]/Table2[[#This Row],[Day Low]])-1</f>
        <v>1.2041664157986798E-3</v>
      </c>
      <c r="AD431" s="1">
        <f>(Table2[[#This Row],[Day High]]/Table2[[#This Row],[Close Price]])-1</f>
        <v>1.7228937398520605E-2</v>
      </c>
      <c r="AE431" s="1">
        <f>(Table2[[#This Row],[Close Price]]/Table2[[#This Row],[Current Week Low]])-1</f>
        <v>1.6846546610817414E-2</v>
      </c>
      <c r="AF431" s="1">
        <f>(Table2[[#This Row],[Current Week High]]/Table2[[#This Row],[Close Price]])-1</f>
        <v>3.0067953575079631E-2</v>
      </c>
      <c r="AG431" s="1">
        <f>(Table2[[#This Row],[Close Price]]/Table2[[#This Row],[Current Month Low]])-1</f>
        <v>1.6846546610817414E-2</v>
      </c>
      <c r="AH431" s="1">
        <f>(Table2[[#This Row],[Current Month High]]/Table2[[#This Row],[Close Price]])-1</f>
        <v>7.6432737987852439E-2</v>
      </c>
      <c r="AI431">
        <v>14.3754886042456</v>
      </c>
      <c r="AJ431">
        <v>46.279028852920497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-0.13</v>
      </c>
      <c r="AM431" t="s">
        <v>3113</v>
      </c>
      <c r="AN431">
        <v>-4.1900000000000004</v>
      </c>
      <c r="AO431" t="s">
        <v>3113</v>
      </c>
      <c r="AQ431">
        <f>(Table2[[#This Row],[Sharpe Ratio]]-AVERAGE(Table2[Sharpe Ratio]))/_xlfn.STDEV.P(Table2[Sharpe Ratio])</f>
        <v>-0.70179615496659375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375</v>
      </c>
      <c r="AT431">
        <f>_xlfn.RANK.AVG(Table2[[#This Row],[6M Return vs Nifty Z-Score]],Table2[6M Return vs Nifty Z-Score])</f>
        <v>334</v>
      </c>
      <c r="AU431">
        <f>_xlfn.RANK.AVG(Table2[[#This Row],[Sharpe Ratio Z-Score]],Table2[Sharpe Ratio Z-Score])</f>
        <v>545.5</v>
      </c>
      <c r="AV431">
        <f>(Table2[[#This Row],[Rank 1Y]]+Table2[[#This Row],[Rank 6M]]+Table2[[#This Row],[Rank Sharpe]])/3</f>
        <v>418.16666666666669</v>
      </c>
    </row>
    <row r="432" spans="1:48" x14ac:dyDescent="0.3">
      <c r="A432" t="s">
        <v>339</v>
      </c>
      <c r="B432" t="s">
        <v>340</v>
      </c>
      <c r="C432" t="s">
        <v>3079</v>
      </c>
      <c r="D432" t="s">
        <v>127</v>
      </c>
      <c r="E432">
        <v>74064</v>
      </c>
      <c r="F432">
        <v>925.8</v>
      </c>
      <c r="G432">
        <v>20.841771366042899</v>
      </c>
      <c r="H432">
        <f>(Table2[[#This Row],[1Y Return vs Nifty]]-AVERAGE(Table2[1Y Return vs Nifty]))/_xlfn.STDEV.P(Table2[1Y Return vs Nifty])</f>
        <v>-0.2066774904510042</v>
      </c>
      <c r="I432">
        <v>-8.44064826431479</v>
      </c>
      <c r="J432">
        <f>(Table2[[#This Row],[1M Return vs Nifty]]-AVERAGE(Table2[1M Return vs Nifty]))/_xlfn.STDEV.P(Table2[1M Return vs Nifty])</f>
        <v>-0.78342238073859061</v>
      </c>
      <c r="K432">
        <v>-13.010706578679599</v>
      </c>
      <c r="L432">
        <f>(Table2[[#This Row],[6M Return vs Nifty]]-AVERAGE(Table2[6M Return vs Nifty]))/_xlfn.STDEV.P(Table2[6M Return vs Nifty])</f>
        <v>-0.60929822792393395</v>
      </c>
      <c r="M432">
        <v>-2.0253114255081401</v>
      </c>
      <c r="N432">
        <f>(Table2[[#This Row],[1W Return vs Nifty]]-AVERAGE(Table2[1W Return vs Nifty]))/_xlfn.STDEV.P(Table2[1W Return vs Nifty])</f>
        <v>-0.36558498935279032</v>
      </c>
      <c r="O432">
        <v>971.73</v>
      </c>
      <c r="P432">
        <v>991.91021462844196</v>
      </c>
      <c r="Q432">
        <v>924.87986296339398</v>
      </c>
      <c r="R432">
        <v>26.627800174108099</v>
      </c>
      <c r="S432" s="1">
        <f>(Table2[[#This Row],[Close Price]]-Table2[[#This Row],[20D EMA]])/Table2[[#This Row],[20D EMA]]</f>
        <v>-4.7266215924176534E-2</v>
      </c>
      <c r="T432" s="1">
        <f>(Table2[[#This Row],[Close Price]]-Table2[[#This Row],[50D EMA]])/Table2[[#This Row],[50D EMA]]</f>
        <v>-6.6649393920402492E-2</v>
      </c>
      <c r="U432" s="1">
        <f>(Table2[[#This Row],[Close Price]]-Table2[[#This Row],[200D EMA]])/Table2[[#This Row],[200D EMA]]</f>
        <v>9.9487195413443382E-4</v>
      </c>
      <c r="V432">
        <v>0.475054088030546</v>
      </c>
      <c r="W432">
        <v>928</v>
      </c>
      <c r="X432">
        <v>935.65</v>
      </c>
      <c r="Y432">
        <v>915.9</v>
      </c>
      <c r="Z432">
        <v>954</v>
      </c>
      <c r="AA432">
        <v>915.9</v>
      </c>
      <c r="AB432">
        <v>995</v>
      </c>
      <c r="AC432" s="1">
        <f>(Table2[[#This Row],[Close Price]]/Table2[[#This Row],[Day Low]])-1</f>
        <v>-2.3706896551725087E-3</v>
      </c>
      <c r="AD432" s="1">
        <f>(Table2[[#This Row],[Day High]]/Table2[[#This Row],[Close Price]])-1</f>
        <v>1.0639446964787247E-2</v>
      </c>
      <c r="AE432" s="1">
        <f>(Table2[[#This Row],[Close Price]]/Table2[[#This Row],[Current Week Low]])-1</f>
        <v>1.0809040288241034E-2</v>
      </c>
      <c r="AF432" s="1">
        <f>(Table2[[#This Row],[Current Week High]]/Table2[[#This Row],[Close Price]])-1</f>
        <v>3.0460142579390892E-2</v>
      </c>
      <c r="AG432" s="1">
        <f>(Table2[[#This Row],[Close Price]]/Table2[[#This Row],[Current Month Low]])-1</f>
        <v>1.0809040288241034E-2</v>
      </c>
      <c r="AH432" s="1">
        <f>(Table2[[#This Row],[Current Month High]]/Table2[[#This Row],[Close Price]])-1</f>
        <v>7.47461654785051E-2</v>
      </c>
      <c r="AI432">
        <v>23.017930438539601</v>
      </c>
      <c r="AJ432">
        <v>45.772319319792103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-0.23</v>
      </c>
      <c r="AM432" t="s">
        <v>3113</v>
      </c>
      <c r="AN432">
        <v>-4.84</v>
      </c>
      <c r="AO432" t="s">
        <v>3113</v>
      </c>
      <c r="AP432">
        <v>5.1702762854087002E-2</v>
      </c>
      <c r="AQ432">
        <f>(Table2[[#This Row],[Sharpe Ratio]]-AVERAGE(Table2[Sharpe Ratio]))/_xlfn.STDEV.P(Table2[Sharpe Ratio])</f>
        <v>-9.8944730280635537E-2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346</v>
      </c>
      <c r="AT432">
        <f>_xlfn.RANK.AVG(Table2[[#This Row],[6M Return vs Nifty Z-Score]],Table2[6M Return vs Nifty Z-Score])</f>
        <v>533</v>
      </c>
      <c r="AU432">
        <f>_xlfn.RANK.AVG(Table2[[#This Row],[Sharpe Ratio Z-Score]],Table2[Sharpe Ratio Z-Score])</f>
        <v>376</v>
      </c>
      <c r="AV432">
        <f>(Table2[[#This Row],[Rank 1Y]]+Table2[[#This Row],[Rank 6M]]+Table2[[#This Row],[Rank Sharpe]])/3</f>
        <v>418.33333333333331</v>
      </c>
    </row>
    <row r="433" spans="1:48" x14ac:dyDescent="0.3">
      <c r="A433" t="s">
        <v>672</v>
      </c>
      <c r="B433" t="s">
        <v>673</v>
      </c>
      <c r="C433" t="s">
        <v>3083</v>
      </c>
      <c r="D433" t="s">
        <v>295</v>
      </c>
      <c r="E433">
        <v>25453.936807319998</v>
      </c>
      <c r="F433">
        <v>509.95</v>
      </c>
      <c r="G433">
        <v>0.51504648374191198</v>
      </c>
      <c r="H433">
        <f>(Table2[[#This Row],[1Y Return vs Nifty]]-AVERAGE(Table2[1Y Return vs Nifty]))/_xlfn.STDEV.P(Table2[1Y Return vs Nifty])</f>
        <v>-0.51606202181917626</v>
      </c>
      <c r="I433">
        <v>3.98304755763749</v>
      </c>
      <c r="J433">
        <f>(Table2[[#This Row],[1M Return vs Nifty]]-AVERAGE(Table2[1M Return vs Nifty]))/_xlfn.STDEV.P(Table2[1M Return vs Nifty])</f>
        <v>0.42352329768460134</v>
      </c>
      <c r="K433">
        <v>19.659746164403199</v>
      </c>
      <c r="L433">
        <f>(Table2[[#This Row],[6M Return vs Nifty]]-AVERAGE(Table2[6M Return vs Nifty]))/_xlfn.STDEV.P(Table2[6M Return vs Nifty])</f>
        <v>0.54080681902274264</v>
      </c>
      <c r="M433">
        <v>-0.15296238094026199</v>
      </c>
      <c r="N433">
        <f>(Table2[[#This Row],[1W Return vs Nifty]]-AVERAGE(Table2[1W Return vs Nifty]))/_xlfn.STDEV.P(Table2[1W Return vs Nifty])</f>
        <v>1.6325423735032402E-2</v>
      </c>
      <c r="O433">
        <v>504.38</v>
      </c>
      <c r="P433">
        <v>486.32085459506402</v>
      </c>
      <c r="Q433">
        <v>437.527951556549</v>
      </c>
      <c r="R433">
        <v>53.615396798926703</v>
      </c>
      <c r="S433" s="1">
        <f>(Table2[[#This Row],[Close Price]]-Table2[[#This Row],[20D EMA]])/Table2[[#This Row],[20D EMA]]</f>
        <v>1.104326103334786E-2</v>
      </c>
      <c r="T433" s="1">
        <f>(Table2[[#This Row],[Close Price]]-Table2[[#This Row],[50D EMA]])/Table2[[#This Row],[50D EMA]]</f>
        <v>4.8587563501900043E-2</v>
      </c>
      <c r="U433" s="1">
        <f>(Table2[[#This Row],[Close Price]]-Table2[[#This Row],[200D EMA]])/Table2[[#This Row],[200D EMA]]</f>
        <v>0.16552553542191392</v>
      </c>
      <c r="V433">
        <v>0.922109450406152</v>
      </c>
      <c r="W433">
        <v>512.1</v>
      </c>
      <c r="X433">
        <v>524.45000000000005</v>
      </c>
      <c r="Y433">
        <v>488.85</v>
      </c>
      <c r="Z433">
        <v>520.5</v>
      </c>
      <c r="AA433">
        <v>488.85</v>
      </c>
      <c r="AB433">
        <v>525.6</v>
      </c>
      <c r="AC433" s="1">
        <f>(Table2[[#This Row],[Close Price]]/Table2[[#This Row],[Day Low]])-1</f>
        <v>-4.1983987502441922E-3</v>
      </c>
      <c r="AD433" s="1">
        <f>(Table2[[#This Row],[Day High]]/Table2[[#This Row],[Close Price]])-1</f>
        <v>2.8434160211785686E-2</v>
      </c>
      <c r="AE433" s="1">
        <f>(Table2[[#This Row],[Close Price]]/Table2[[#This Row],[Current Week Low]])-1</f>
        <v>4.3162524291704862E-2</v>
      </c>
      <c r="AF433" s="1">
        <f>(Table2[[#This Row],[Current Week High]]/Table2[[#This Row],[Close Price]])-1</f>
        <v>2.0688302774781953E-2</v>
      </c>
      <c r="AG433" s="1">
        <f>(Table2[[#This Row],[Close Price]]/Table2[[#This Row],[Current Month Low]])-1</f>
        <v>4.3162524291704862E-2</v>
      </c>
      <c r="AH433" s="1">
        <f>(Table2[[#This Row],[Current Month High]]/Table2[[#This Row],[Close Price]])-1</f>
        <v>3.068928326306497E-2</v>
      </c>
      <c r="AI433">
        <v>7.2458084125894597</v>
      </c>
      <c r="AJ433">
        <v>51.725676881880297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0.22</v>
      </c>
      <c r="AM433" t="s">
        <v>3114</v>
      </c>
      <c r="AN433">
        <v>-1.5</v>
      </c>
      <c r="AO433" t="s">
        <v>3113</v>
      </c>
      <c r="AP433">
        <v>-1.4267137375548E-2</v>
      </c>
      <c r="AQ433">
        <f>(Table2[[#This Row],[Sharpe Ratio]]-AVERAGE(Table2[Sharpe Ratio]))/_xlfn.STDEV.P(Table2[Sharpe Ratio])</f>
        <v>-0.86815020682476252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-0.40355668820156232</v>
      </c>
      <c r="AS433">
        <f>_xlfn.RANK.AVG(Table2[[#This Row],[1Y Return vs Nifty Z-Score]],Table2[1Y Return vs Nifty Z-Score])</f>
        <v>489</v>
      </c>
      <c r="AT433">
        <f>_xlfn.RANK.AVG(Table2[[#This Row],[6M Return vs Nifty Z-Score]],Table2[6M Return vs Nifty Z-Score])</f>
        <v>171</v>
      </c>
      <c r="AU433">
        <f>_xlfn.RANK.AVG(Table2[[#This Row],[Sharpe Ratio Z-Score]],Table2[Sharpe Ratio Z-Score])</f>
        <v>596</v>
      </c>
      <c r="AV433">
        <f>(Table2[[#This Row],[Rank 1Y]]+Table2[[#This Row],[Rank 6M]]+Table2[[#This Row],[Rank Sharpe]])/3</f>
        <v>418.66666666666669</v>
      </c>
    </row>
    <row r="434" spans="1:48" x14ac:dyDescent="0.3">
      <c r="A434" t="s">
        <v>1800</v>
      </c>
      <c r="B434" t="s">
        <v>1801</v>
      </c>
      <c r="C434" t="s">
        <v>3080</v>
      </c>
      <c r="D434" t="s">
        <v>1478</v>
      </c>
      <c r="E434">
        <v>4090.7806819000002</v>
      </c>
      <c r="F434">
        <v>566.5</v>
      </c>
      <c r="G434">
        <v>10.774357844355899</v>
      </c>
      <c r="H434">
        <f>(Table2[[#This Row],[1Y Return vs Nifty]]-AVERAGE(Table2[1Y Return vs Nifty]))/_xlfn.STDEV.P(Table2[1Y Return vs Nifty])</f>
        <v>-0.35990935798165519</v>
      </c>
      <c r="I434">
        <v>9.8969842195992405E-2</v>
      </c>
      <c r="J434">
        <f>(Table2[[#This Row],[1M Return vs Nifty]]-AVERAGE(Table2[1M Return vs Nifty]))/_xlfn.STDEV.P(Table2[1M Return vs Nifty])</f>
        <v>4.6190265671002012E-2</v>
      </c>
      <c r="K434">
        <v>10.860213912526399</v>
      </c>
      <c r="L434">
        <f>(Table2[[#This Row],[6M Return vs Nifty]]-AVERAGE(Table2[6M Return vs Nifty]))/_xlfn.STDEV.P(Table2[6M Return vs Nifty])</f>
        <v>0.23103497309090701</v>
      </c>
      <c r="M434">
        <v>-2.9857732193998001</v>
      </c>
      <c r="N434">
        <f>(Table2[[#This Row],[1W Return vs Nifty]]-AVERAGE(Table2[1W Return vs Nifty]))/_xlfn.STDEV.P(Table2[1W Return vs Nifty])</f>
        <v>-0.56149416639669547</v>
      </c>
      <c r="O434">
        <v>561.74</v>
      </c>
      <c r="P434">
        <v>529.51463305176401</v>
      </c>
      <c r="Q434">
        <v>477.79784094254001</v>
      </c>
      <c r="R434">
        <v>49.975301118172702</v>
      </c>
      <c r="S434" s="1">
        <f>(Table2[[#This Row],[Close Price]]-Table2[[#This Row],[20D EMA]])/Table2[[#This Row],[20D EMA]]</f>
        <v>8.4736710933883842E-3</v>
      </c>
      <c r="T434" s="1">
        <f>(Table2[[#This Row],[Close Price]]-Table2[[#This Row],[50D EMA]])/Table2[[#This Row],[50D EMA]]</f>
        <v>6.9847676796158331E-2</v>
      </c>
      <c r="U434" s="1">
        <f>(Table2[[#This Row],[Close Price]]-Table2[[#This Row],[200D EMA]])/Table2[[#This Row],[200D EMA]]</f>
        <v>0.18564788589768308</v>
      </c>
      <c r="V434">
        <v>0.97645388151156398</v>
      </c>
      <c r="W434">
        <v>580.1</v>
      </c>
      <c r="X434">
        <v>612</v>
      </c>
      <c r="Y434">
        <v>550.25</v>
      </c>
      <c r="Z434">
        <v>579.29999999999995</v>
      </c>
      <c r="AA434">
        <v>550.25</v>
      </c>
      <c r="AB434">
        <v>606</v>
      </c>
      <c r="AC434" s="1">
        <f>(Table2[[#This Row],[Close Price]]/Table2[[#This Row],[Day Low]])-1</f>
        <v>-2.3444233752801247E-2</v>
      </c>
      <c r="AD434" s="1">
        <f>(Table2[[#This Row],[Day High]]/Table2[[#This Row],[Close Price]])-1</f>
        <v>8.0317740511915314E-2</v>
      </c>
      <c r="AE434" s="1">
        <f>(Table2[[#This Row],[Close Price]]/Table2[[#This Row],[Current Week Low]])-1</f>
        <v>2.9532030895047745E-2</v>
      </c>
      <c r="AF434" s="1">
        <f>(Table2[[#This Row],[Current Week High]]/Table2[[#This Row],[Close Price]])-1</f>
        <v>2.2594880847307985E-2</v>
      </c>
      <c r="AG434" s="1">
        <f>(Table2[[#This Row],[Close Price]]/Table2[[#This Row],[Current Month Low]])-1</f>
        <v>2.9532030895047745E-2</v>
      </c>
      <c r="AH434" s="1">
        <f>(Table2[[#This Row],[Current Month High]]/Table2[[#This Row],[Close Price]])-1</f>
        <v>6.9726390114739578E-2</v>
      </c>
      <c r="AI434">
        <v>8.1200353045013092</v>
      </c>
      <c r="AJ434">
        <v>52.715999460843697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0.19</v>
      </c>
      <c r="AM434" t="s">
        <v>3114</v>
      </c>
      <c r="AN434">
        <v>4.29</v>
      </c>
      <c r="AO434" t="s">
        <v>3114</v>
      </c>
      <c r="AP434">
        <v>-1.0170563123464999E-2</v>
      </c>
      <c r="AQ434">
        <f>(Table2[[#This Row],[Sharpe Ratio]]-AVERAGE(Table2[Sharpe Ratio]))/_xlfn.STDEV.P(Table2[Sharpe Ratio])</f>
        <v>-0.82038437212131154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-1.4645626577377531</v>
      </c>
      <c r="AS434">
        <f>_xlfn.RANK.AVG(Table2[[#This Row],[1Y Return vs Nifty Z-Score]],Table2[1Y Return vs Nifty Z-Score])</f>
        <v>414</v>
      </c>
      <c r="AT434">
        <f>_xlfn.RANK.AVG(Table2[[#This Row],[6M Return vs Nifty Z-Score]],Table2[6M Return vs Nifty Z-Score])</f>
        <v>257</v>
      </c>
      <c r="AU434">
        <f>_xlfn.RANK.AVG(Table2[[#This Row],[Sharpe Ratio Z-Score]],Table2[Sharpe Ratio Z-Score])</f>
        <v>586</v>
      </c>
      <c r="AV434">
        <f>(Table2[[#This Row],[Rank 1Y]]+Table2[[#This Row],[Rank 6M]]+Table2[[#This Row],[Rank Sharpe]])/3</f>
        <v>419</v>
      </c>
    </row>
    <row r="435" spans="1:48" x14ac:dyDescent="0.3">
      <c r="A435" t="s">
        <v>648</v>
      </c>
      <c r="B435" t="s">
        <v>649</v>
      </c>
      <c r="C435" t="s">
        <v>3083</v>
      </c>
      <c r="D435" t="s">
        <v>535</v>
      </c>
      <c r="E435">
        <v>27105.412016009999</v>
      </c>
      <c r="F435">
        <v>747.7</v>
      </c>
      <c r="G435">
        <v>34.613326008588203</v>
      </c>
      <c r="H435">
        <f>(Table2[[#This Row],[1Y Return vs Nifty]]-AVERAGE(Table2[1Y Return vs Nifty]))/_xlfn.STDEV.P(Table2[1Y Return vs Nifty])</f>
        <v>2.9335513654254676E-3</v>
      </c>
      <c r="I435">
        <v>5.0176711196825297</v>
      </c>
      <c r="J435">
        <f>(Table2[[#This Row],[1M Return vs Nifty]]-AVERAGE(Table2[1M Return vs Nifty]))/_xlfn.STDEV.P(Table2[1M Return vs Nifty])</f>
        <v>0.52403561341585059</v>
      </c>
      <c r="K435">
        <v>6.9804425431966699</v>
      </c>
      <c r="L435">
        <f>(Table2[[#This Row],[6M Return vs Nifty]]-AVERAGE(Table2[6M Return vs Nifty]))/_xlfn.STDEV.P(Table2[6M Return vs Nifty])</f>
        <v>9.4454538532647167E-2</v>
      </c>
      <c r="M435">
        <v>4.1066648869188898</v>
      </c>
      <c r="N435">
        <f>(Table2[[#This Row],[1W Return vs Nifty]]-AVERAGE(Table2[1W Return vs Nifty]))/_xlfn.STDEV.P(Table2[1W Return vs Nifty])</f>
        <v>0.8851783837041991</v>
      </c>
      <c r="O435">
        <v>719.62</v>
      </c>
      <c r="P435">
        <v>701.62611663923099</v>
      </c>
      <c r="Q435">
        <v>651.65049367828601</v>
      </c>
      <c r="R435">
        <v>61.940181777049702</v>
      </c>
      <c r="S435" s="1">
        <f>(Table2[[#This Row],[Close Price]]-Table2[[#This Row],[20D EMA]])/Table2[[#This Row],[20D EMA]]</f>
        <v>3.9020594202495817E-2</v>
      </c>
      <c r="T435" s="1">
        <f>(Table2[[#This Row],[Close Price]]-Table2[[#This Row],[50D EMA]])/Table2[[#This Row],[50D EMA]]</f>
        <v>6.5667286704579414E-2</v>
      </c>
      <c r="U435" s="1">
        <f>(Table2[[#This Row],[Close Price]]-Table2[[#This Row],[200D EMA]])/Table2[[#This Row],[200D EMA]]</f>
        <v>0.14739420479766077</v>
      </c>
      <c r="V435">
        <v>1.0117280922768099</v>
      </c>
      <c r="W435">
        <v>750.4</v>
      </c>
      <c r="X435">
        <v>762.5</v>
      </c>
      <c r="Y435">
        <v>701</v>
      </c>
      <c r="Z435">
        <v>765.5</v>
      </c>
      <c r="AA435">
        <v>701</v>
      </c>
      <c r="AB435">
        <v>765.5</v>
      </c>
      <c r="AC435" s="1">
        <f>(Table2[[#This Row],[Close Price]]/Table2[[#This Row],[Day Low]])-1</f>
        <v>-3.5980810234540472E-3</v>
      </c>
      <c r="AD435" s="1">
        <f>(Table2[[#This Row],[Day High]]/Table2[[#This Row],[Close Price]])-1</f>
        <v>1.9794035040791691E-2</v>
      </c>
      <c r="AE435" s="1">
        <f>(Table2[[#This Row],[Close Price]]/Table2[[#This Row],[Current Week Low]])-1</f>
        <v>6.6619115549215513E-2</v>
      </c>
      <c r="AF435" s="1">
        <f>(Table2[[#This Row],[Current Week High]]/Table2[[#This Row],[Close Price]])-1</f>
        <v>2.3806339440952229E-2</v>
      </c>
      <c r="AG435" s="1">
        <f>(Table2[[#This Row],[Close Price]]/Table2[[#This Row],[Current Month Low]])-1</f>
        <v>6.6619115549215513E-2</v>
      </c>
      <c r="AH435" s="1">
        <f>(Table2[[#This Row],[Current Month High]]/Table2[[#This Row],[Close Price]])-1</f>
        <v>2.3806339440952229E-2</v>
      </c>
      <c r="AI435">
        <v>2.8821719941152901</v>
      </c>
      <c r="AJ435">
        <v>70.707762557077601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0.18</v>
      </c>
      <c r="AM435" t="s">
        <v>3114</v>
      </c>
      <c r="AN435">
        <v>8.85</v>
      </c>
      <c r="AO435" t="s">
        <v>3114</v>
      </c>
      <c r="AP435">
        <v>-5.6950590076269E-2</v>
      </c>
      <c r="AQ435">
        <f>(Table2[[#This Row],[Sharpe Ratio]]-AVERAGE(Table2[Sharpe Ratio]))/_xlfn.STDEV.P(Table2[Sharpe Ratio])</f>
        <v>-1.3658369618588087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0.14076512515931361</v>
      </c>
      <c r="AS435">
        <f>_xlfn.RANK.AVG(Table2[[#This Row],[1Y Return vs Nifty Z-Score]],Table2[1Y Return vs Nifty Z-Score])</f>
        <v>293</v>
      </c>
      <c r="AT435">
        <f>_xlfn.RANK.AVG(Table2[[#This Row],[6M Return vs Nifty Z-Score]],Table2[6M Return vs Nifty Z-Score])</f>
        <v>293</v>
      </c>
      <c r="AU435">
        <f>_xlfn.RANK.AVG(Table2[[#This Row],[Sharpe Ratio Z-Score]],Table2[Sharpe Ratio Z-Score])</f>
        <v>673</v>
      </c>
      <c r="AV435">
        <f>(Table2[[#This Row],[Rank 1Y]]+Table2[[#This Row],[Rank 6M]]+Table2[[#This Row],[Rank Sharpe]])/3</f>
        <v>419.66666666666669</v>
      </c>
    </row>
    <row r="436" spans="1:48" x14ac:dyDescent="0.3">
      <c r="A436" t="s">
        <v>652</v>
      </c>
      <c r="B436" t="s">
        <v>653</v>
      </c>
      <c r="C436" t="s">
        <v>3080</v>
      </c>
      <c r="D436" t="s">
        <v>260</v>
      </c>
      <c r="E436">
        <v>26740.746996884998</v>
      </c>
      <c r="F436">
        <v>5408.95</v>
      </c>
      <c r="G436">
        <v>-17.976222848572199</v>
      </c>
      <c r="H436">
        <f>(Table2[[#This Row],[1Y Return vs Nifty]]-AVERAGE(Table2[1Y Return vs Nifty]))/_xlfn.STDEV.P(Table2[1Y Return vs Nifty])</f>
        <v>-0.79750985613123515</v>
      </c>
      <c r="I436">
        <v>-13.9269589287304</v>
      </c>
      <c r="J436">
        <f>(Table2[[#This Row],[1M Return vs Nifty]]-AVERAGE(Table2[1M Return vs Nifty]))/_xlfn.STDEV.P(Table2[1M Return vs Nifty])</f>
        <v>-1.3164102324858293</v>
      </c>
      <c r="K436">
        <v>4.2535307603600296</v>
      </c>
      <c r="L436">
        <f>(Table2[[#This Row],[6M Return vs Nifty]]-AVERAGE(Table2[6M Return vs Nifty]))/_xlfn.STDEV.P(Table2[6M Return vs Nifty])</f>
        <v>-1.541529494993003E-3</v>
      </c>
      <c r="M436">
        <v>3.3246367984709903E-2</v>
      </c>
      <c r="N436">
        <f>(Table2[[#This Row],[1W Return vs Nifty]]-AVERAGE(Table2[1W Return vs Nifty]))/_xlfn.STDEV.P(Table2[1W Return vs Nifty])</f>
        <v>5.4307156056163486E-2</v>
      </c>
      <c r="O436">
        <v>5656.42</v>
      </c>
      <c r="P436">
        <v>5769.5190789765802</v>
      </c>
      <c r="Q436">
        <v>5256.4340599009602</v>
      </c>
      <c r="R436">
        <v>29.6100057869088</v>
      </c>
      <c r="S436" s="1">
        <f>(Table2[[#This Row],[Close Price]]-Table2[[#This Row],[20D EMA]])/Table2[[#This Row],[20D EMA]]</f>
        <v>-4.3750287284183328E-2</v>
      </c>
      <c r="T436" s="1">
        <f>(Table2[[#This Row],[Close Price]]-Table2[[#This Row],[50D EMA]])/Table2[[#This Row],[50D EMA]]</f>
        <v>-6.2495517224381819E-2</v>
      </c>
      <c r="U436" s="1">
        <f>(Table2[[#This Row],[Close Price]]-Table2[[#This Row],[200D EMA]])/Table2[[#This Row],[200D EMA]]</f>
        <v>2.9015096234635027E-2</v>
      </c>
      <c r="V436">
        <v>0.65624844203872701</v>
      </c>
      <c r="W436">
        <v>5421.5</v>
      </c>
      <c r="X436">
        <v>5488</v>
      </c>
      <c r="Y436">
        <v>5282.15</v>
      </c>
      <c r="Z436">
        <v>5513.85</v>
      </c>
      <c r="AA436">
        <v>5282.15</v>
      </c>
      <c r="AB436">
        <v>5738</v>
      </c>
      <c r="AC436" s="1">
        <f>(Table2[[#This Row],[Close Price]]/Table2[[#This Row],[Day Low]])-1</f>
        <v>-2.31485751175875E-3</v>
      </c>
      <c r="AD436" s="1">
        <f>(Table2[[#This Row],[Day High]]/Table2[[#This Row],[Close Price]])-1</f>
        <v>1.4614666432486878E-2</v>
      </c>
      <c r="AE436" s="1">
        <f>(Table2[[#This Row],[Close Price]]/Table2[[#This Row],[Current Week Low]])-1</f>
        <v>2.4005376598544181E-2</v>
      </c>
      <c r="AF436" s="1">
        <f>(Table2[[#This Row],[Current Week High]]/Table2[[#This Row],[Close Price]])-1</f>
        <v>1.9393782527107994E-2</v>
      </c>
      <c r="AG436" s="1">
        <f>(Table2[[#This Row],[Close Price]]/Table2[[#This Row],[Current Month Low]])-1</f>
        <v>2.4005376598544181E-2</v>
      </c>
      <c r="AH436" s="1">
        <f>(Table2[[#This Row],[Current Month High]]/Table2[[#This Row],[Close Price]])-1</f>
        <v>6.0834357869826938E-2</v>
      </c>
      <c r="AI436">
        <v>35.8858928257795</v>
      </c>
      <c r="AJ436">
        <v>34.400546651757899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-0.16</v>
      </c>
      <c r="AM436" t="s">
        <v>3113</v>
      </c>
      <c r="AN436">
        <v>-3.64</v>
      </c>
      <c r="AO436" t="s">
        <v>3113</v>
      </c>
      <c r="AP436">
        <v>6.3037383775986E-2</v>
      </c>
      <c r="AQ436">
        <f>(Table2[[#This Row],[Sharpe Ratio]]-AVERAGE(Table2[Sharpe Ratio]))/_xlfn.STDEV.P(Table2[Sharpe Ratio])</f>
        <v>3.321633798424807E-2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608</v>
      </c>
      <c r="AT436">
        <f>_xlfn.RANK.AVG(Table2[[#This Row],[6M Return vs Nifty Z-Score]],Table2[6M Return vs Nifty Z-Score])</f>
        <v>322</v>
      </c>
      <c r="AU436">
        <f>_xlfn.RANK.AVG(Table2[[#This Row],[Sharpe Ratio Z-Score]],Table2[Sharpe Ratio Z-Score])</f>
        <v>333</v>
      </c>
      <c r="AV436">
        <f>(Table2[[#This Row],[Rank 1Y]]+Table2[[#This Row],[Rank 6M]]+Table2[[#This Row],[Rank Sharpe]])/3</f>
        <v>421</v>
      </c>
    </row>
    <row r="437" spans="1:48" x14ac:dyDescent="0.3">
      <c r="A437" t="s">
        <v>1885</v>
      </c>
      <c r="B437" t="s">
        <v>1886</v>
      </c>
      <c r="C437" t="s">
        <v>3073</v>
      </c>
      <c r="D437" t="s">
        <v>51</v>
      </c>
      <c r="E437">
        <v>3612.4971536500002</v>
      </c>
      <c r="F437">
        <v>360.25</v>
      </c>
      <c r="G437">
        <v>4.1351370300270203</v>
      </c>
      <c r="H437">
        <f>(Table2[[#This Row],[1Y Return vs Nifty]]-AVERAGE(Table2[1Y Return vs Nifty]))/_xlfn.STDEV.P(Table2[1Y Return vs Nifty])</f>
        <v>-0.46096214598290802</v>
      </c>
      <c r="I437">
        <v>-2.3003259940953802</v>
      </c>
      <c r="J437">
        <f>(Table2[[#This Row],[1M Return vs Nifty]]-AVERAGE(Table2[1M Return vs Nifty]))/_xlfn.STDEV.P(Table2[1M Return vs Nifty])</f>
        <v>-0.18689816327731529</v>
      </c>
      <c r="K437">
        <v>-4.0043482274451598</v>
      </c>
      <c r="L437">
        <f>(Table2[[#This Row],[6M Return vs Nifty]]-AVERAGE(Table2[6M Return vs Nifty]))/_xlfn.STDEV.P(Table2[6M Return vs Nifty])</f>
        <v>-0.29224543787472979</v>
      </c>
      <c r="M437">
        <v>1.8414722054455099</v>
      </c>
      <c r="N437">
        <f>(Table2[[#This Row],[1W Return vs Nifty]]-AVERAGE(Table2[1W Return vs Nifty]))/_xlfn.STDEV.P(Table2[1W Return vs Nifty])</f>
        <v>0.42313810589655942</v>
      </c>
      <c r="O437">
        <v>352.48</v>
      </c>
      <c r="P437">
        <v>347.54964807367497</v>
      </c>
      <c r="Q437">
        <v>319.80822016344598</v>
      </c>
      <c r="R437">
        <v>61.090847319743297</v>
      </c>
      <c r="S437" s="1">
        <f>(Table2[[#This Row],[Close Price]]-Table2[[#This Row],[20D EMA]])/Table2[[#This Row],[20D EMA]]</f>
        <v>2.2043803903767537E-2</v>
      </c>
      <c r="T437" s="1">
        <f>(Table2[[#This Row],[Close Price]]-Table2[[#This Row],[50D EMA]])/Table2[[#This Row],[50D EMA]]</f>
        <v>3.6542554414075411E-2</v>
      </c>
      <c r="U437" s="1">
        <f>(Table2[[#This Row],[Close Price]]-Table2[[#This Row],[200D EMA]])/Table2[[#This Row],[200D EMA]]</f>
        <v>0.12645634879517867</v>
      </c>
      <c r="V437">
        <v>0.54656315329376204</v>
      </c>
      <c r="W437">
        <v>359.05</v>
      </c>
      <c r="X437">
        <v>368.05</v>
      </c>
      <c r="Y437">
        <v>330.55</v>
      </c>
      <c r="Z437">
        <v>365</v>
      </c>
      <c r="AA437">
        <v>330.55</v>
      </c>
      <c r="AB437">
        <v>365</v>
      </c>
      <c r="AC437" s="1">
        <f>(Table2[[#This Row],[Close Price]]/Table2[[#This Row],[Day Low]])-1</f>
        <v>3.3421529034953767E-3</v>
      </c>
      <c r="AD437" s="1">
        <f>(Table2[[#This Row],[Day High]]/Table2[[#This Row],[Close Price]])-1</f>
        <v>2.1651630811936107E-2</v>
      </c>
      <c r="AE437" s="1">
        <f>(Table2[[#This Row],[Close Price]]/Table2[[#This Row],[Current Week Low]])-1</f>
        <v>8.9850249584026542E-2</v>
      </c>
      <c r="AF437" s="1">
        <f>(Table2[[#This Row],[Current Week High]]/Table2[[#This Row],[Close Price]])-1</f>
        <v>1.3185287994448291E-2</v>
      </c>
      <c r="AG437" s="1">
        <f>(Table2[[#This Row],[Close Price]]/Table2[[#This Row],[Current Month Low]])-1</f>
        <v>8.9850249584026542E-2</v>
      </c>
      <c r="AH437" s="1">
        <f>(Table2[[#This Row],[Current Month High]]/Table2[[#This Row],[Close Price]])-1</f>
        <v>1.3185287994448291E-2</v>
      </c>
      <c r="AI437">
        <v>7.4115197779319901</v>
      </c>
      <c r="AJ437">
        <v>51.780071624183698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-0.1</v>
      </c>
      <c r="AM437" t="s">
        <v>3113</v>
      </c>
      <c r="AN437">
        <v>8.1199999999999992</v>
      </c>
      <c r="AO437" t="s">
        <v>3114</v>
      </c>
      <c r="AP437">
        <v>4.1701840429028997E-2</v>
      </c>
      <c r="AQ437">
        <f>(Table2[[#This Row],[Sharpe Ratio]]-AVERAGE(Table2[Sharpe Ratio]))/_xlfn.STDEV.P(Table2[Sharpe Ratio])</f>
        <v>-0.21555494604676226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-0.73252258728515585</v>
      </c>
      <c r="AS437">
        <f>_xlfn.RANK.AVG(Table2[[#This Row],[1Y Return vs Nifty Z-Score]],Table2[1Y Return vs Nifty Z-Score])</f>
        <v>456</v>
      </c>
      <c r="AT437">
        <f>_xlfn.RANK.AVG(Table2[[#This Row],[6M Return vs Nifty Z-Score]],Table2[6M Return vs Nifty Z-Score])</f>
        <v>410</v>
      </c>
      <c r="AU437">
        <f>_xlfn.RANK.AVG(Table2[[#This Row],[Sharpe Ratio Z-Score]],Table2[Sharpe Ratio Z-Score])</f>
        <v>398</v>
      </c>
      <c r="AV437">
        <f>(Table2[[#This Row],[Rank 1Y]]+Table2[[#This Row],[Rank 6M]]+Table2[[#This Row],[Rank Sharpe]])/3</f>
        <v>421.33333333333331</v>
      </c>
    </row>
    <row r="438" spans="1:48" x14ac:dyDescent="0.3">
      <c r="A438" t="s">
        <v>418</v>
      </c>
      <c r="B438" t="s">
        <v>419</v>
      </c>
      <c r="C438" t="s">
        <v>3069</v>
      </c>
      <c r="D438" t="s">
        <v>420</v>
      </c>
      <c r="E438">
        <v>54801.426039272999</v>
      </c>
      <c r="F438">
        <v>210.59</v>
      </c>
      <c r="G438">
        <v>-9.7953093931841302</v>
      </c>
      <c r="H438">
        <f>(Table2[[#This Row],[1Y Return vs Nifty]]-AVERAGE(Table2[1Y Return vs Nifty]))/_xlfn.STDEV.P(Table2[1Y Return vs Nifty])</f>
        <v>-0.67299161277356268</v>
      </c>
      <c r="I438">
        <v>-9.8526257602271592</v>
      </c>
      <c r="J438">
        <f>(Table2[[#This Row],[1M Return vs Nifty]]-AVERAGE(Table2[1M Return vs Nifty]))/_xlfn.STDEV.P(Table2[1M Return vs Nifty])</f>
        <v>-0.9205941339065169</v>
      </c>
      <c r="K438">
        <v>1.59869977044765</v>
      </c>
      <c r="L438">
        <f>(Table2[[#This Row],[6M Return vs Nifty]]-AVERAGE(Table2[6M Return vs Nifty]))/_xlfn.STDEV.P(Table2[6M Return vs Nifty])</f>
        <v>-9.5000121706732138E-2</v>
      </c>
      <c r="M438">
        <v>-3.4067917620553199</v>
      </c>
      <c r="N438">
        <f>(Table2[[#This Row],[1W Return vs Nifty]]-AVERAGE(Table2[1W Return vs Nifty]))/_xlfn.STDEV.P(Table2[1W Return vs Nifty])</f>
        <v>-0.64737097767272112</v>
      </c>
      <c r="O438">
        <v>218.24</v>
      </c>
      <c r="P438">
        <v>221.75228166911401</v>
      </c>
      <c r="Q438">
        <v>202.612124951597</v>
      </c>
      <c r="R438">
        <v>39.224604627062</v>
      </c>
      <c r="S438" s="1">
        <f>(Table2[[#This Row],[Close Price]]-Table2[[#This Row],[20D EMA]])/Table2[[#This Row],[20D EMA]]</f>
        <v>-3.5053152492668646E-2</v>
      </c>
      <c r="T438" s="1">
        <f>(Table2[[#This Row],[Close Price]]-Table2[[#This Row],[50D EMA]])/Table2[[#This Row],[50D EMA]]</f>
        <v>-5.0336716200150414E-2</v>
      </c>
      <c r="U438" s="1">
        <f>(Table2[[#This Row],[Close Price]]-Table2[[#This Row],[200D EMA]])/Table2[[#This Row],[200D EMA]]</f>
        <v>3.9375111683512924E-2</v>
      </c>
      <c r="V438">
        <v>0.99326947936436405</v>
      </c>
      <c r="W438">
        <v>210.25</v>
      </c>
      <c r="X438">
        <v>213.78</v>
      </c>
      <c r="Y438">
        <v>200.05</v>
      </c>
      <c r="Z438">
        <v>214.15</v>
      </c>
      <c r="AA438">
        <v>200.05</v>
      </c>
      <c r="AB438">
        <v>229.4</v>
      </c>
      <c r="AC438" s="1">
        <f>(Table2[[#This Row],[Close Price]]/Table2[[#This Row],[Day Low]])-1</f>
        <v>1.6171224732461909E-3</v>
      </c>
      <c r="AD438" s="1">
        <f>(Table2[[#This Row],[Day High]]/Table2[[#This Row],[Close Price]])-1</f>
        <v>1.5147917754879225E-2</v>
      </c>
      <c r="AE438" s="1">
        <f>(Table2[[#This Row],[Close Price]]/Table2[[#This Row],[Current Week Low]])-1</f>
        <v>5.2686828292926702E-2</v>
      </c>
      <c r="AF438" s="1">
        <f>(Table2[[#This Row],[Current Week High]]/Table2[[#This Row],[Close Price]])-1</f>
        <v>1.6904886271902786E-2</v>
      </c>
      <c r="AG438" s="1">
        <f>(Table2[[#This Row],[Close Price]]/Table2[[#This Row],[Current Month Low]])-1</f>
        <v>5.2686828292926702E-2</v>
      </c>
      <c r="AH438" s="1">
        <f>(Table2[[#This Row],[Current Month High]]/Table2[[#This Row],[Close Price]])-1</f>
        <v>8.9320480554632153E-2</v>
      </c>
      <c r="AI438">
        <v>17.242034284628801</v>
      </c>
      <c r="AJ438">
        <v>35.864516129032197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-0.12</v>
      </c>
      <c r="AM438" t="s">
        <v>3113</v>
      </c>
      <c r="AN438">
        <v>-2.14</v>
      </c>
      <c r="AO438" t="s">
        <v>3113</v>
      </c>
      <c r="AP438">
        <v>5.9267060174684999E-2</v>
      </c>
      <c r="AQ438">
        <f>(Table2[[#This Row],[Sharpe Ratio]]-AVERAGE(Table2[Sharpe Ratio]))/_xlfn.STDEV.P(Table2[Sharpe Ratio])</f>
        <v>-1.074543173753633E-2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567</v>
      </c>
      <c r="AT438">
        <f>_xlfn.RANK.AVG(Table2[[#This Row],[6M Return vs Nifty Z-Score]],Table2[6M Return vs Nifty Z-Score])</f>
        <v>351</v>
      </c>
      <c r="AU438">
        <f>_xlfn.RANK.AVG(Table2[[#This Row],[Sharpe Ratio Z-Score]],Table2[Sharpe Ratio Z-Score])</f>
        <v>347</v>
      </c>
      <c r="AV438">
        <f>(Table2[[#This Row],[Rank 1Y]]+Table2[[#This Row],[Rank 6M]]+Table2[[#This Row],[Rank Sharpe]])/3</f>
        <v>421.66666666666669</v>
      </c>
    </row>
    <row r="439" spans="1:48" x14ac:dyDescent="0.3">
      <c r="A439" t="s">
        <v>629</v>
      </c>
      <c r="B439" t="s">
        <v>630</v>
      </c>
      <c r="C439" t="s">
        <v>3075</v>
      </c>
      <c r="D439" t="s">
        <v>210</v>
      </c>
      <c r="E439">
        <v>28563.799975950002</v>
      </c>
      <c r="F439">
        <v>1359.35</v>
      </c>
      <c r="G439">
        <v>-9.2327963731944003</v>
      </c>
      <c r="H439">
        <f>(Table2[[#This Row],[1Y Return vs Nifty]]-AVERAGE(Table2[1Y Return vs Nifty]))/_xlfn.STDEV.P(Table2[1Y Return vs Nifty])</f>
        <v>-0.6644298386517733</v>
      </c>
      <c r="I439">
        <v>-2.4231411516238301</v>
      </c>
      <c r="J439">
        <f>(Table2[[#This Row],[1M Return vs Nifty]]-AVERAGE(Table2[1M Return vs Nifty]))/_xlfn.STDEV.P(Table2[1M Return vs Nifty])</f>
        <v>-0.19882949399791344</v>
      </c>
      <c r="K439">
        <v>3.2567397259800099</v>
      </c>
      <c r="L439">
        <f>(Table2[[#This Row],[6M Return vs Nifty]]-AVERAGE(Table2[6M Return vs Nifty]))/_xlfn.STDEV.P(Table2[6M Return vs Nifty])</f>
        <v>-3.663178087310974E-2</v>
      </c>
      <c r="M439">
        <v>-1.0822775726545899</v>
      </c>
      <c r="N439">
        <f>(Table2[[#This Row],[1W Return vs Nifty]]-AVERAGE(Table2[1W Return vs Nifty]))/_xlfn.STDEV.P(Table2[1W Return vs Nifty])</f>
        <v>-0.1732306581216598</v>
      </c>
      <c r="O439">
        <v>1382.95</v>
      </c>
      <c r="P439">
        <v>1336.4472618659099</v>
      </c>
      <c r="Q439">
        <v>1227.2171653821199</v>
      </c>
      <c r="R439">
        <v>35.270804986163498</v>
      </c>
      <c r="S439" s="1">
        <f>(Table2[[#This Row],[Close Price]]-Table2[[#This Row],[20D EMA]])/Table2[[#This Row],[20D EMA]]</f>
        <v>-1.7064969810911556E-2</v>
      </c>
      <c r="T439" s="1">
        <f>(Table2[[#This Row],[Close Price]]-Table2[[#This Row],[50D EMA]])/Table2[[#This Row],[50D EMA]]</f>
        <v>1.7137030983260672E-2</v>
      </c>
      <c r="U439" s="1">
        <f>(Table2[[#This Row],[Close Price]]-Table2[[#This Row],[200D EMA]])/Table2[[#This Row],[200D EMA]]</f>
        <v>0.10766866561611177</v>
      </c>
      <c r="V439">
        <v>0.427105681250041</v>
      </c>
      <c r="W439">
        <v>1352.4</v>
      </c>
      <c r="X439">
        <v>1370.95</v>
      </c>
      <c r="Y439">
        <v>1342.5</v>
      </c>
      <c r="Z439">
        <v>1411.3</v>
      </c>
      <c r="AA439">
        <v>1342.5</v>
      </c>
      <c r="AB439">
        <v>1450</v>
      </c>
      <c r="AC439" s="1">
        <f>(Table2[[#This Row],[Close Price]]/Table2[[#This Row],[Day Low]])-1</f>
        <v>5.1390121265897371E-3</v>
      </c>
      <c r="AD439" s="1">
        <f>(Table2[[#This Row],[Day High]]/Table2[[#This Row],[Close Price]])-1</f>
        <v>8.5334902710856309E-3</v>
      </c>
      <c r="AE439" s="1">
        <f>(Table2[[#This Row],[Close Price]]/Table2[[#This Row],[Current Week Low]])-1</f>
        <v>1.2551210428305426E-2</v>
      </c>
      <c r="AF439" s="1">
        <f>(Table2[[#This Row],[Current Week High]]/Table2[[#This Row],[Close Price]])-1</f>
        <v>3.8216794791628317E-2</v>
      </c>
      <c r="AG439" s="1">
        <f>(Table2[[#This Row],[Close Price]]/Table2[[#This Row],[Current Month Low]])-1</f>
        <v>1.2551210428305426E-2</v>
      </c>
      <c r="AH439" s="1">
        <f>(Table2[[#This Row],[Current Month High]]/Table2[[#This Row],[Close Price]])-1</f>
        <v>6.6686283885680764E-2</v>
      </c>
      <c r="AI439">
        <v>10.7845661529407</v>
      </c>
      <c r="AJ439">
        <v>35.5216589402322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0.08</v>
      </c>
      <c r="AM439" t="s">
        <v>3114</v>
      </c>
      <c r="AN439">
        <v>-2.5499999999999998</v>
      </c>
      <c r="AO439" t="s">
        <v>3113</v>
      </c>
      <c r="AP439">
        <v>5.3935702207278002E-2</v>
      </c>
      <c r="AQ439">
        <f>(Table2[[#This Row],[Sharpe Ratio]]-AVERAGE(Table2[Sharpe Ratio]))/_xlfn.STDEV.P(Table2[Sharpe Ratio])</f>
        <v>-7.2908777925293891E-2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-1.14603054956975</v>
      </c>
      <c r="AS439">
        <f>_xlfn.RANK.AVG(Table2[[#This Row],[1Y Return vs Nifty Z-Score]],Table2[1Y Return vs Nifty Z-Score])</f>
        <v>564</v>
      </c>
      <c r="AT439">
        <f>_xlfn.RANK.AVG(Table2[[#This Row],[6M Return vs Nifty Z-Score]],Table2[6M Return vs Nifty Z-Score])</f>
        <v>335</v>
      </c>
      <c r="AU439">
        <f>_xlfn.RANK.AVG(Table2[[#This Row],[Sharpe Ratio Z-Score]],Table2[Sharpe Ratio Z-Score])</f>
        <v>367</v>
      </c>
      <c r="AV439">
        <f>(Table2[[#This Row],[Rank 1Y]]+Table2[[#This Row],[Rank 6M]]+Table2[[#This Row],[Rank Sharpe]])/3</f>
        <v>422</v>
      </c>
    </row>
    <row r="440" spans="1:48" x14ac:dyDescent="0.3">
      <c r="A440" t="s">
        <v>162</v>
      </c>
      <c r="B440" t="s">
        <v>163</v>
      </c>
      <c r="C440" t="s">
        <v>3083</v>
      </c>
      <c r="D440" t="s">
        <v>164</v>
      </c>
      <c r="E440">
        <v>161142.69719219999</v>
      </c>
      <c r="F440">
        <v>3168.3</v>
      </c>
      <c r="G440">
        <v>-2.47684642332446</v>
      </c>
      <c r="H440">
        <f>(Table2[[#This Row],[1Y Return vs Nifty]]-AVERAGE(Table2[1Y Return vs Nifty]))/_xlfn.STDEV.P(Table2[1Y Return vs Nifty])</f>
        <v>-0.56160036556694215</v>
      </c>
      <c r="I440">
        <v>2.4707223718342299</v>
      </c>
      <c r="J440">
        <f>(Table2[[#This Row],[1M Return vs Nifty]]-AVERAGE(Table2[1M Return vs Nifty]))/_xlfn.STDEV.P(Table2[1M Return vs Nifty])</f>
        <v>0.27660289867172805</v>
      </c>
      <c r="K440">
        <v>9.7658095970225105</v>
      </c>
      <c r="L440">
        <f>(Table2[[#This Row],[6M Return vs Nifty]]-AVERAGE(Table2[6M Return vs Nifty]))/_xlfn.STDEV.P(Table2[6M Return vs Nifty])</f>
        <v>0.19250842016678993</v>
      </c>
      <c r="M440">
        <v>2.7690102712701599</v>
      </c>
      <c r="N440">
        <f>(Table2[[#This Row],[1W Return vs Nifty]]-AVERAGE(Table2[1W Return vs Nifty]))/_xlfn.STDEV.P(Table2[1W Return vs Nifty])</f>
        <v>0.61233170038231777</v>
      </c>
      <c r="O440">
        <v>3132.33</v>
      </c>
      <c r="P440">
        <v>3102.8007770586601</v>
      </c>
      <c r="Q440">
        <v>2887.6794828387501</v>
      </c>
      <c r="R440">
        <v>57.691706883665901</v>
      </c>
      <c r="S440" s="1">
        <f>(Table2[[#This Row],[Close Price]]-Table2[[#This Row],[20D EMA]])/Table2[[#This Row],[20D EMA]]</f>
        <v>1.1483464385936429E-2</v>
      </c>
      <c r="T440" s="1">
        <f>(Table2[[#This Row],[Close Price]]-Table2[[#This Row],[50D EMA]])/Table2[[#This Row],[50D EMA]]</f>
        <v>2.1109709468176346E-2</v>
      </c>
      <c r="U440" s="1">
        <f>(Table2[[#This Row],[Close Price]]-Table2[[#This Row],[200D EMA]])/Table2[[#This Row],[200D EMA]]</f>
        <v>9.7178554208995668E-2</v>
      </c>
      <c r="V440">
        <v>0.91162171527276703</v>
      </c>
      <c r="W440">
        <v>3134.95</v>
      </c>
      <c r="X440">
        <v>3212.9</v>
      </c>
      <c r="Y440">
        <v>3043.6</v>
      </c>
      <c r="Z440">
        <v>3278.95</v>
      </c>
      <c r="AA440">
        <v>3043.6</v>
      </c>
      <c r="AB440">
        <v>3278.95</v>
      </c>
      <c r="AC440" s="1">
        <f>(Table2[[#This Row],[Close Price]]/Table2[[#This Row],[Day Low]])-1</f>
        <v>1.0638128199812025E-2</v>
      </c>
      <c r="AD440" s="1">
        <f>(Table2[[#This Row],[Day High]]/Table2[[#This Row],[Close Price]])-1</f>
        <v>1.4076949783795589E-2</v>
      </c>
      <c r="AE440" s="1">
        <f>(Table2[[#This Row],[Close Price]]/Table2[[#This Row],[Current Week Low]])-1</f>
        <v>4.0971218294125533E-2</v>
      </c>
      <c r="AF440" s="1">
        <f>(Table2[[#This Row],[Current Week High]]/Table2[[#This Row],[Close Price]])-1</f>
        <v>3.4924091784237499E-2</v>
      </c>
      <c r="AG440" s="1">
        <f>(Table2[[#This Row],[Close Price]]/Table2[[#This Row],[Current Month Low]])-1</f>
        <v>4.0971218294125533E-2</v>
      </c>
      <c r="AH440" s="1">
        <f>(Table2[[#This Row],[Current Month High]]/Table2[[#This Row],[Close Price]])-1</f>
        <v>3.4924091784237499E-2</v>
      </c>
      <c r="AI440">
        <v>3.4924091784237499</v>
      </c>
      <c r="AJ440">
        <v>38.1998211598438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0.04</v>
      </c>
      <c r="AM440" t="s">
        <v>3114</v>
      </c>
      <c r="AN440">
        <v>-0.26</v>
      </c>
      <c r="AO440" t="s">
        <v>3113</v>
      </c>
      <c r="AP440">
        <v>1.2488191592916999E-2</v>
      </c>
      <c r="AQ440">
        <f>(Table2[[#This Row],[Sharpe Ratio]]-AVERAGE(Table2[Sharpe Ratio]))/_xlfn.STDEV.P(Table2[Sharpe Ratio])</f>
        <v>-0.55618451493126619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-3.6341861277372711E-2</v>
      </c>
      <c r="AS440">
        <f>_xlfn.RANK.AVG(Table2[[#This Row],[1Y Return vs Nifty Z-Score]],Table2[1Y Return vs Nifty Z-Score])</f>
        <v>515</v>
      </c>
      <c r="AT440">
        <f>_xlfn.RANK.AVG(Table2[[#This Row],[6M Return vs Nifty Z-Score]],Table2[6M Return vs Nifty Z-Score])</f>
        <v>264</v>
      </c>
      <c r="AU440">
        <f>_xlfn.RANK.AVG(Table2[[#This Row],[Sharpe Ratio Z-Score]],Table2[Sharpe Ratio Z-Score])</f>
        <v>490</v>
      </c>
      <c r="AV440">
        <f>(Table2[[#This Row],[Rank 1Y]]+Table2[[#This Row],[Rank 6M]]+Table2[[#This Row],[Rank Sharpe]])/3</f>
        <v>423</v>
      </c>
    </row>
    <row r="441" spans="1:48" x14ac:dyDescent="0.3">
      <c r="A441" t="s">
        <v>1171</v>
      </c>
      <c r="B441" t="s">
        <v>1172</v>
      </c>
      <c r="C441" t="s">
        <v>3085</v>
      </c>
      <c r="D441" t="s">
        <v>1173</v>
      </c>
      <c r="E441">
        <v>10083.161186489</v>
      </c>
      <c r="F441">
        <v>96.31</v>
      </c>
      <c r="G441">
        <v>36.754198352341298</v>
      </c>
      <c r="H441">
        <f>(Table2[[#This Row],[1Y Return vs Nifty]]-AVERAGE(Table2[1Y Return vs Nifty]))/_xlfn.STDEV.P(Table2[1Y Return vs Nifty])</f>
        <v>3.5518869001512507E-2</v>
      </c>
      <c r="I441">
        <v>14.9152348073897</v>
      </c>
      <c r="J441">
        <f>(Table2[[#This Row],[1M Return vs Nifty]]-AVERAGE(Table2[1M Return vs Nifty]))/_xlfn.STDEV.P(Table2[1M Return vs Nifty])</f>
        <v>1.4855708836764594</v>
      </c>
      <c r="K441">
        <v>-24.824369223579101</v>
      </c>
      <c r="L441">
        <f>(Table2[[#This Row],[6M Return vs Nifty]]-AVERAGE(Table2[6M Return vs Nifty]))/_xlfn.STDEV.P(Table2[6M Return vs Nifty])</f>
        <v>-1.0251771610281304</v>
      </c>
      <c r="M441">
        <v>2.6269384432518401</v>
      </c>
      <c r="N441">
        <f>(Table2[[#This Row],[1W Return vs Nifty]]-AVERAGE(Table2[1W Return vs Nifty]))/_xlfn.STDEV.P(Table2[1W Return vs Nifty])</f>
        <v>0.58335274975127183</v>
      </c>
      <c r="O441">
        <v>89.98</v>
      </c>
      <c r="P441">
        <v>86.952903811717505</v>
      </c>
      <c r="Q441">
        <v>85.846470515057703</v>
      </c>
      <c r="R441">
        <v>60.231203389844502</v>
      </c>
      <c r="S441" s="1">
        <f>(Table2[[#This Row],[Close Price]]-Table2[[#This Row],[20D EMA]])/Table2[[#This Row],[20D EMA]]</f>
        <v>7.0348966436985974E-2</v>
      </c>
      <c r="T441" s="1">
        <f>(Table2[[#This Row],[Close Price]]-Table2[[#This Row],[50D EMA]])/Table2[[#This Row],[50D EMA]]</f>
        <v>0.10761108344976933</v>
      </c>
      <c r="U441" s="1">
        <f>(Table2[[#This Row],[Close Price]]-Table2[[#This Row],[200D EMA]])/Table2[[#This Row],[200D EMA]]</f>
        <v>0.12188654259358243</v>
      </c>
      <c r="V441">
        <v>3.00586092652647</v>
      </c>
      <c r="W441">
        <v>94.44</v>
      </c>
      <c r="X441">
        <v>97.5</v>
      </c>
      <c r="Y441">
        <v>86.88</v>
      </c>
      <c r="Z441">
        <v>100.75</v>
      </c>
      <c r="AA441">
        <v>86.88</v>
      </c>
      <c r="AB441">
        <v>100.75</v>
      </c>
      <c r="AC441" s="1">
        <f>(Table2[[#This Row],[Close Price]]/Table2[[#This Row],[Day Low]])-1</f>
        <v>1.9800931808555688E-2</v>
      </c>
      <c r="AD441" s="1">
        <f>(Table2[[#This Row],[Day High]]/Table2[[#This Row],[Close Price]])-1</f>
        <v>1.2355933963243748E-2</v>
      </c>
      <c r="AE441" s="1">
        <f>(Table2[[#This Row],[Close Price]]/Table2[[#This Row],[Current Week Low]])-1</f>
        <v>0.10854051565377532</v>
      </c>
      <c r="AF441" s="1">
        <f>(Table2[[#This Row],[Current Week High]]/Table2[[#This Row],[Close Price]])-1</f>
        <v>4.6101131762018355E-2</v>
      </c>
      <c r="AG441" s="1">
        <f>(Table2[[#This Row],[Close Price]]/Table2[[#This Row],[Current Month Low]])-1</f>
        <v>0.10854051565377532</v>
      </c>
      <c r="AH441" s="1">
        <f>(Table2[[#This Row],[Current Month High]]/Table2[[#This Row],[Close Price]])-1</f>
        <v>4.6101131762018355E-2</v>
      </c>
      <c r="AI441">
        <v>40.899179732115002</v>
      </c>
      <c r="AJ441">
        <v>63.792517006802697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0.08</v>
      </c>
      <c r="AM441" t="s">
        <v>3114</v>
      </c>
      <c r="AN441">
        <v>12.78</v>
      </c>
      <c r="AO441" t="s">
        <v>3114</v>
      </c>
      <c r="AP441">
        <v>6.1525299335252998E-2</v>
      </c>
      <c r="AQ441">
        <f>(Table2[[#This Row],[Sharpe Ratio]]-AVERAGE(Table2[Sharpe Ratio]))/_xlfn.STDEV.P(Table2[Sharpe Ratio])</f>
        <v>1.5585515006491019E-2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1.0948508564076043</v>
      </c>
      <c r="AS441">
        <f>_xlfn.RANK.AVG(Table2[[#This Row],[1Y Return vs Nifty Z-Score]],Table2[1Y Return vs Nifty Z-Score])</f>
        <v>283</v>
      </c>
      <c r="AT441">
        <f>_xlfn.RANK.AVG(Table2[[#This Row],[6M Return vs Nifty Z-Score]],Table2[6M Return vs Nifty Z-Score])</f>
        <v>645</v>
      </c>
      <c r="AU441">
        <f>_xlfn.RANK.AVG(Table2[[#This Row],[Sharpe Ratio Z-Score]],Table2[Sharpe Ratio Z-Score])</f>
        <v>341</v>
      </c>
      <c r="AV441">
        <f>(Table2[[#This Row],[Rank 1Y]]+Table2[[#This Row],[Rank 6M]]+Table2[[#This Row],[Rank Sharpe]])/3</f>
        <v>423</v>
      </c>
    </row>
    <row r="442" spans="1:48" x14ac:dyDescent="0.3">
      <c r="A442" t="s">
        <v>1468</v>
      </c>
      <c r="B442" t="s">
        <v>1469</v>
      </c>
      <c r="C442" t="s">
        <v>3083</v>
      </c>
      <c r="D442" t="s">
        <v>380</v>
      </c>
      <c r="E442">
        <v>6761.0332045080004</v>
      </c>
      <c r="F442">
        <v>82.98</v>
      </c>
      <c r="G442">
        <v>2.5934025214113601</v>
      </c>
      <c r="H442">
        <f>(Table2[[#This Row],[1Y Return vs Nifty]]-AVERAGE(Table2[1Y Return vs Nifty]))/_xlfn.STDEV.P(Table2[1Y Return vs Nifty])</f>
        <v>-0.48442823858779799</v>
      </c>
      <c r="I442">
        <v>-2.2909341250783899</v>
      </c>
      <c r="J442">
        <f>(Table2[[#This Row],[1M Return vs Nifty]]-AVERAGE(Table2[1M Return vs Nifty]))/_xlfn.STDEV.P(Table2[1M Return vs Nifty])</f>
        <v>-0.18598575557796196</v>
      </c>
      <c r="K442">
        <v>-10.036045573858701</v>
      </c>
      <c r="L442">
        <f>(Table2[[#This Row],[6M Return vs Nifty]]-AVERAGE(Table2[6M Return vs Nifty]))/_xlfn.STDEV.P(Table2[6M Return vs Nifty])</f>
        <v>-0.50458059020082835</v>
      </c>
      <c r="M442">
        <v>-8.0926249488556206</v>
      </c>
      <c r="N442">
        <f>(Table2[[#This Row],[1W Return vs Nifty]]-AVERAGE(Table2[1W Return vs Nifty]))/_xlfn.STDEV.P(Table2[1W Return vs Nifty])</f>
        <v>-1.6031588385010682</v>
      </c>
      <c r="O442">
        <v>85.56</v>
      </c>
      <c r="P442">
        <v>82.539769587277902</v>
      </c>
      <c r="Q442">
        <v>74.486961167389097</v>
      </c>
      <c r="R442">
        <v>40.624379273008302</v>
      </c>
      <c r="S442" s="1">
        <f>(Table2[[#This Row],[Close Price]]-Table2[[#This Row],[20D EMA]])/Table2[[#This Row],[20D EMA]]</f>
        <v>-3.0154277699859726E-2</v>
      </c>
      <c r="T442" s="1">
        <f>(Table2[[#This Row],[Close Price]]-Table2[[#This Row],[50D EMA]])/Table2[[#This Row],[50D EMA]]</f>
        <v>5.333555144669988E-3</v>
      </c>
      <c r="U442" s="1">
        <f>(Table2[[#This Row],[Close Price]]-Table2[[#This Row],[200D EMA]])/Table2[[#This Row],[200D EMA]]</f>
        <v>0.11402047686608026</v>
      </c>
      <c r="V442">
        <v>0.97402561413976896</v>
      </c>
      <c r="W442">
        <v>83.5</v>
      </c>
      <c r="X442">
        <v>84.84</v>
      </c>
      <c r="Y442">
        <v>81.25</v>
      </c>
      <c r="Z442">
        <v>87.42</v>
      </c>
      <c r="AA442">
        <v>81.25</v>
      </c>
      <c r="AB442">
        <v>94.29</v>
      </c>
      <c r="AC442" s="1">
        <f>(Table2[[#This Row],[Close Price]]/Table2[[#This Row],[Day Low]])-1</f>
        <v>-6.2275449101796276E-3</v>
      </c>
      <c r="AD442" s="1">
        <f>(Table2[[#This Row],[Day High]]/Table2[[#This Row],[Close Price]])-1</f>
        <v>2.2415039768618916E-2</v>
      </c>
      <c r="AE442" s="1">
        <f>(Table2[[#This Row],[Close Price]]/Table2[[#This Row],[Current Week Low]])-1</f>
        <v>2.1292307692307721E-2</v>
      </c>
      <c r="AF442" s="1">
        <f>(Table2[[#This Row],[Current Week High]]/Table2[[#This Row],[Close Price]])-1</f>
        <v>5.3506869125090395E-2</v>
      </c>
      <c r="AG442" s="1">
        <f>(Table2[[#This Row],[Close Price]]/Table2[[#This Row],[Current Month Low]])-1</f>
        <v>2.1292307692307721E-2</v>
      </c>
      <c r="AH442" s="1">
        <f>(Table2[[#This Row],[Current Month High]]/Table2[[#This Row],[Close Price]])-1</f>
        <v>0.13629790310918288</v>
      </c>
      <c r="AI442">
        <v>18.5225355507351</v>
      </c>
      <c r="AJ442">
        <v>41.483375959079297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0.17</v>
      </c>
      <c r="AM442" t="s">
        <v>3114</v>
      </c>
      <c r="AN442">
        <v>-0.75</v>
      </c>
      <c r="AO442" t="s">
        <v>3113</v>
      </c>
      <c r="AP442">
        <v>6.9415309840183001E-2</v>
      </c>
      <c r="AQ442">
        <f>(Table2[[#This Row],[Sharpe Ratio]]-AVERAGE(Table2[Sharpe Ratio]))/_xlfn.STDEV.P(Table2[Sharpe Ratio])</f>
        <v>0.10758261170145492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-2.6705708111662014</v>
      </c>
      <c r="AS442">
        <f>_xlfn.RANK.AVG(Table2[[#This Row],[1Y Return vs Nifty Z-Score]],Table2[1Y Return vs Nifty Z-Score])</f>
        <v>471</v>
      </c>
      <c r="AT442">
        <f>_xlfn.RANK.AVG(Table2[[#This Row],[6M Return vs Nifty Z-Score]],Table2[6M Return vs Nifty Z-Score])</f>
        <v>490</v>
      </c>
      <c r="AU442">
        <f>_xlfn.RANK.AVG(Table2[[#This Row],[Sharpe Ratio Z-Score]],Table2[Sharpe Ratio Z-Score])</f>
        <v>308</v>
      </c>
      <c r="AV442">
        <f>(Table2[[#This Row],[Rank 1Y]]+Table2[[#This Row],[Rank 6M]]+Table2[[#This Row],[Rank Sharpe]])/3</f>
        <v>423</v>
      </c>
    </row>
    <row r="443" spans="1:48" x14ac:dyDescent="0.3">
      <c r="A443" t="s">
        <v>1820</v>
      </c>
      <c r="B443" t="s">
        <v>1821</v>
      </c>
      <c r="C443" t="s">
        <v>3071</v>
      </c>
      <c r="D443" t="s">
        <v>176</v>
      </c>
      <c r="E443">
        <v>3999.6544220300002</v>
      </c>
      <c r="F443">
        <v>280.10000000000002</v>
      </c>
      <c r="G443">
        <v>2.4889425026005298</v>
      </c>
      <c r="H443">
        <f>(Table2[[#This Row],[1Y Return vs Nifty]]-AVERAGE(Table2[1Y Return vs Nifty]))/_xlfn.STDEV.P(Table2[1Y Return vs Nifty])</f>
        <v>-0.48601818060519791</v>
      </c>
      <c r="I443">
        <v>6.3682349927817903</v>
      </c>
      <c r="J443">
        <f>(Table2[[#This Row],[1M Return vs Nifty]]-AVERAGE(Table2[1M Return vs Nifty]))/_xlfn.STDEV.P(Table2[1M Return vs Nifty])</f>
        <v>0.65524111405209295</v>
      </c>
      <c r="K443">
        <v>19.141848262045901</v>
      </c>
      <c r="L443">
        <f>(Table2[[#This Row],[6M Return vs Nifty]]-AVERAGE(Table2[6M Return vs Nifty]))/_xlfn.STDEV.P(Table2[6M Return vs Nifty])</f>
        <v>0.52257514663092564</v>
      </c>
      <c r="M443">
        <v>9.4820136928157606</v>
      </c>
      <c r="N443">
        <f>(Table2[[#This Row],[1W Return vs Nifty]]-AVERAGE(Table2[1W Return vs Nifty]))/_xlfn.STDEV.P(Table2[1W Return vs Nifty])</f>
        <v>1.9816094625712275</v>
      </c>
      <c r="O443">
        <v>270.07</v>
      </c>
      <c r="P443">
        <v>262.94985189575198</v>
      </c>
      <c r="Q443">
        <v>239.00684128257299</v>
      </c>
      <c r="R443">
        <v>63.483173258662497</v>
      </c>
      <c r="S443" s="1">
        <f>(Table2[[#This Row],[Close Price]]-Table2[[#This Row],[20D EMA]])/Table2[[#This Row],[20D EMA]]</f>
        <v>3.7138519643055617E-2</v>
      </c>
      <c r="T443" s="1">
        <f>(Table2[[#This Row],[Close Price]]-Table2[[#This Row],[50D EMA]])/Table2[[#This Row],[50D EMA]]</f>
        <v>6.5222124981638416E-2</v>
      </c>
      <c r="U443" s="1">
        <f>(Table2[[#This Row],[Close Price]]-Table2[[#This Row],[200D EMA]])/Table2[[#This Row],[200D EMA]]</f>
        <v>0.1719329810682842</v>
      </c>
      <c r="V443">
        <v>1.1829800144038201</v>
      </c>
      <c r="W443">
        <v>276</v>
      </c>
      <c r="X443">
        <v>279.85000000000002</v>
      </c>
      <c r="Y443">
        <v>255.15</v>
      </c>
      <c r="Z443">
        <v>284</v>
      </c>
      <c r="AA443">
        <v>255.15</v>
      </c>
      <c r="AB443">
        <v>284</v>
      </c>
      <c r="AC443" s="1">
        <f>(Table2[[#This Row],[Close Price]]/Table2[[#This Row],[Day Low]])-1</f>
        <v>1.485507246376816E-2</v>
      </c>
      <c r="AD443" s="1">
        <f>(Table2[[#This Row],[Day High]]/Table2[[#This Row],[Close Price]])-1</f>
        <v>-8.9253837915026502E-4</v>
      </c>
      <c r="AE443" s="1">
        <f>(Table2[[#This Row],[Close Price]]/Table2[[#This Row],[Current Week Low]])-1</f>
        <v>9.7785616304134848E-2</v>
      </c>
      <c r="AF443" s="1">
        <f>(Table2[[#This Row],[Current Week High]]/Table2[[#This Row],[Close Price]])-1</f>
        <v>1.3923598714744578E-2</v>
      </c>
      <c r="AG443" s="1">
        <f>(Table2[[#This Row],[Close Price]]/Table2[[#This Row],[Current Month Low]])-1</f>
        <v>9.7785616304134848E-2</v>
      </c>
      <c r="AH443" s="1">
        <f>(Table2[[#This Row],[Current Month High]]/Table2[[#This Row],[Close Price]])-1</f>
        <v>1.3923598714744578E-2</v>
      </c>
      <c r="AI443">
        <v>2.4277043912887999</v>
      </c>
      <c r="AJ443">
        <v>40.225281602002497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0.04</v>
      </c>
      <c r="AM443" t="s">
        <v>3114</v>
      </c>
      <c r="AN443">
        <v>4.17</v>
      </c>
      <c r="AO443" t="s">
        <v>3114</v>
      </c>
      <c r="AP443">
        <v>-3.2533773234717997E-2</v>
      </c>
      <c r="AQ443">
        <f>(Table2[[#This Row],[Sharpe Ratio]]-AVERAGE(Table2[Sharpe Ratio]))/_xlfn.STDEV.P(Table2[Sharpe Ratio])</f>
        <v>-1.0811381951649208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1.5922693474841272</v>
      </c>
      <c r="AS443">
        <f>_xlfn.RANK.AVG(Table2[[#This Row],[1Y Return vs Nifty Z-Score]],Table2[1Y Return vs Nifty Z-Score])</f>
        <v>472</v>
      </c>
      <c r="AT443">
        <f>_xlfn.RANK.AVG(Table2[[#This Row],[6M Return vs Nifty Z-Score]],Table2[6M Return vs Nifty Z-Score])</f>
        <v>172</v>
      </c>
      <c r="AU443">
        <f>_xlfn.RANK.AVG(Table2[[#This Row],[Sharpe Ratio Z-Score]],Table2[Sharpe Ratio Z-Score])</f>
        <v>628</v>
      </c>
      <c r="AV443">
        <f>(Table2[[#This Row],[Rank 1Y]]+Table2[[#This Row],[Rank 6M]]+Table2[[#This Row],[Rank Sharpe]])/3</f>
        <v>424</v>
      </c>
    </row>
    <row r="444" spans="1:48" x14ac:dyDescent="0.3">
      <c r="A444" t="s">
        <v>217</v>
      </c>
      <c r="B444" t="s">
        <v>218</v>
      </c>
      <c r="C444" t="s">
        <v>3071</v>
      </c>
      <c r="D444" t="s">
        <v>219</v>
      </c>
      <c r="E444">
        <v>116590.700351639</v>
      </c>
      <c r="F444">
        <v>1178.3</v>
      </c>
      <c r="G444">
        <v>17.5396903435526</v>
      </c>
      <c r="H444">
        <f>(Table2[[#This Row],[1Y Return vs Nifty]]-AVERAGE(Table2[1Y Return vs Nifty]))/_xlfn.STDEV.P(Table2[1Y Return vs Nifty])</f>
        <v>-0.25693707705919611</v>
      </c>
      <c r="I444">
        <v>7.2693020870611296</v>
      </c>
      <c r="J444">
        <f>(Table2[[#This Row],[1M Return vs Nifty]]-AVERAGE(Table2[1M Return vs Nifty]))/_xlfn.STDEV.P(Table2[1M Return vs Nifty])</f>
        <v>0.74277859492699849</v>
      </c>
      <c r="K444">
        <v>-6.20889540431076</v>
      </c>
      <c r="L444">
        <f>(Table2[[#This Row],[6M Return vs Nifty]]-AVERAGE(Table2[6M Return vs Nifty]))/_xlfn.STDEV.P(Table2[6M Return vs Nifty])</f>
        <v>-0.3698525911726589</v>
      </c>
      <c r="M444">
        <v>4.28320205518673</v>
      </c>
      <c r="N444">
        <f>(Table2[[#This Row],[1W Return vs Nifty]]-AVERAGE(Table2[1W Return vs Nifty]))/_xlfn.STDEV.P(Table2[1W Return vs Nifty])</f>
        <v>0.92118736560537318</v>
      </c>
      <c r="O444">
        <v>1180.7</v>
      </c>
      <c r="P444">
        <v>1149.84693938019</v>
      </c>
      <c r="Q444">
        <v>1069.1297663835701</v>
      </c>
      <c r="R444">
        <v>44.613513771696198</v>
      </c>
      <c r="S444" s="1">
        <f>(Table2[[#This Row],[Close Price]]-Table2[[#This Row],[20D EMA]])/Table2[[#This Row],[20D EMA]]</f>
        <v>-2.0326924705683837E-3</v>
      </c>
      <c r="T444" s="1">
        <f>(Table2[[#This Row],[Close Price]]-Table2[[#This Row],[50D EMA]])/Table2[[#This Row],[50D EMA]]</f>
        <v>2.474508531991854E-2</v>
      </c>
      <c r="U444" s="1">
        <f>(Table2[[#This Row],[Close Price]]-Table2[[#This Row],[200D EMA]])/Table2[[#This Row],[200D EMA]]</f>
        <v>0.10211130308878055</v>
      </c>
      <c r="V444">
        <v>0.97447586191475499</v>
      </c>
      <c r="W444">
        <v>1180</v>
      </c>
      <c r="X444">
        <v>1188.9000000000001</v>
      </c>
      <c r="Y444">
        <v>1151</v>
      </c>
      <c r="Z444">
        <v>1213.5999999999999</v>
      </c>
      <c r="AA444">
        <v>1151</v>
      </c>
      <c r="AB444">
        <v>1220</v>
      </c>
      <c r="AC444" s="1">
        <f>(Table2[[#This Row],[Close Price]]/Table2[[#This Row],[Day Low]])-1</f>
        <v>-1.4406779661017E-3</v>
      </c>
      <c r="AD444" s="1">
        <f>(Table2[[#This Row],[Day High]]/Table2[[#This Row],[Close Price]])-1</f>
        <v>8.9960112025802008E-3</v>
      </c>
      <c r="AE444" s="1">
        <f>(Table2[[#This Row],[Close Price]]/Table2[[#This Row],[Current Week Low]])-1</f>
        <v>2.3718505647263299E-2</v>
      </c>
      <c r="AF444" s="1">
        <f>(Table2[[#This Row],[Current Week High]]/Table2[[#This Row],[Close Price]])-1</f>
        <v>2.9958414665195665E-2</v>
      </c>
      <c r="AG444" s="1">
        <f>(Table2[[#This Row],[Close Price]]/Table2[[#This Row],[Current Month Low]])-1</f>
        <v>2.3718505647263299E-2</v>
      </c>
      <c r="AH444" s="1">
        <f>(Table2[[#This Row],[Current Month High]]/Table2[[#This Row],[Close Price]])-1</f>
        <v>3.5389968598828814E-2</v>
      </c>
      <c r="AI444">
        <v>6.3753202769366801</v>
      </c>
      <c r="AJ444">
        <v>44.0321013527644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-0.03</v>
      </c>
      <c r="AM444" t="s">
        <v>3113</v>
      </c>
      <c r="AN444">
        <v>-5.09</v>
      </c>
      <c r="AO444" t="s">
        <v>3113</v>
      </c>
      <c r="AP444">
        <v>1.9461484852662001E-2</v>
      </c>
      <c r="AQ444">
        <f>(Table2[[#This Row],[Sharpe Ratio]]-AVERAGE(Table2[Sharpe Ratio]))/_xlfn.STDEV.P(Table2[Sharpe Ratio])</f>
        <v>-0.47487629184357194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0.56230000045694473</v>
      </c>
      <c r="AS444">
        <f>_xlfn.RANK.AVG(Table2[[#This Row],[1Y Return vs Nifty Z-Score]],Table2[1Y Return vs Nifty Z-Score])</f>
        <v>366</v>
      </c>
      <c r="AT444">
        <f>_xlfn.RANK.AVG(Table2[[#This Row],[6M Return vs Nifty Z-Score]],Table2[6M Return vs Nifty Z-Score])</f>
        <v>434</v>
      </c>
      <c r="AU444">
        <f>_xlfn.RANK.AVG(Table2[[#This Row],[Sharpe Ratio Z-Score]],Table2[Sharpe Ratio Z-Score])</f>
        <v>473</v>
      </c>
      <c r="AV444">
        <f>(Table2[[#This Row],[Rank 1Y]]+Table2[[#This Row],[Rank 6M]]+Table2[[#This Row],[Rank Sharpe]])/3</f>
        <v>424.33333333333331</v>
      </c>
    </row>
    <row r="445" spans="1:48" x14ac:dyDescent="0.3">
      <c r="A445" t="s">
        <v>985</v>
      </c>
      <c r="B445" t="s">
        <v>986</v>
      </c>
      <c r="C445" t="s">
        <v>3081</v>
      </c>
      <c r="D445" t="s">
        <v>349</v>
      </c>
      <c r="E445">
        <v>13759.5206953</v>
      </c>
      <c r="F445">
        <v>992.65</v>
      </c>
      <c r="G445">
        <v>5.0118793463623401</v>
      </c>
      <c r="H445">
        <f>(Table2[[#This Row],[1Y Return vs Nifty]]-AVERAGE(Table2[1Y Return vs Nifty]))/_xlfn.STDEV.P(Table2[1Y Return vs Nifty])</f>
        <v>-0.44761761988533516</v>
      </c>
      <c r="I445">
        <v>11.810142193886801</v>
      </c>
      <c r="J445">
        <f>(Table2[[#This Row],[1M Return vs Nifty]]-AVERAGE(Table2[1M Return vs Nifty]))/_xlfn.STDEV.P(Table2[1M Return vs Nifty])</f>
        <v>1.183915227849063</v>
      </c>
      <c r="K445">
        <v>16.4125186451388</v>
      </c>
      <c r="L445">
        <f>(Table2[[#This Row],[6M Return vs Nifty]]-AVERAGE(Table2[6M Return vs Nifty]))/_xlfn.STDEV.P(Table2[6M Return vs Nifty])</f>
        <v>0.42649396306512677</v>
      </c>
      <c r="M445">
        <v>5.7487408241698299</v>
      </c>
      <c r="N445">
        <f>(Table2[[#This Row],[1W Return vs Nifty]]-AVERAGE(Table2[1W Return vs Nifty]))/_xlfn.STDEV.P(Table2[1W Return vs Nifty])</f>
        <v>1.2201190836428772</v>
      </c>
      <c r="O445">
        <v>930.56</v>
      </c>
      <c r="P445">
        <v>860.03931931816999</v>
      </c>
      <c r="Q445">
        <v>783.69700409703705</v>
      </c>
      <c r="R445">
        <v>77.382668621647099</v>
      </c>
      <c r="S445" s="1">
        <f>(Table2[[#This Row],[Close Price]]-Table2[[#This Row],[20D EMA]])/Table2[[#This Row],[20D EMA]]</f>
        <v>6.6723263411279266E-2</v>
      </c>
      <c r="T445" s="1">
        <f>(Table2[[#This Row],[Close Price]]-Table2[[#This Row],[50D EMA]])/Table2[[#This Row],[50D EMA]]</f>
        <v>0.15419141625636643</v>
      </c>
      <c r="U445" s="1">
        <f>(Table2[[#This Row],[Close Price]]-Table2[[#This Row],[200D EMA]])/Table2[[#This Row],[200D EMA]]</f>
        <v>0.26662472206808441</v>
      </c>
      <c r="V445">
        <v>2.0087462572826702</v>
      </c>
      <c r="W445">
        <v>995.1</v>
      </c>
      <c r="X445">
        <v>1005</v>
      </c>
      <c r="Y445">
        <v>960.5</v>
      </c>
      <c r="Z445">
        <v>1021</v>
      </c>
      <c r="AA445">
        <v>944.15</v>
      </c>
      <c r="AB445">
        <v>1021</v>
      </c>
      <c r="AC445" s="1">
        <f>(Table2[[#This Row],[Close Price]]/Table2[[#This Row],[Day Low]])-1</f>
        <v>-2.4620641141593902E-3</v>
      </c>
      <c r="AD445" s="1">
        <f>(Table2[[#This Row],[Day High]]/Table2[[#This Row],[Close Price]])-1</f>
        <v>1.2441444617941944E-2</v>
      </c>
      <c r="AE445" s="1">
        <f>(Table2[[#This Row],[Close Price]]/Table2[[#This Row],[Current Week Low]])-1</f>
        <v>3.3472149921915717E-2</v>
      </c>
      <c r="AF445" s="1">
        <f>(Table2[[#This Row],[Current Week High]]/Table2[[#This Row],[Close Price]])-1</f>
        <v>2.8559915378028489E-2</v>
      </c>
      <c r="AG445" s="1">
        <f>(Table2[[#This Row],[Close Price]]/Table2[[#This Row],[Current Month Low]])-1</f>
        <v>5.1368956203992955E-2</v>
      </c>
      <c r="AH445" s="1">
        <f>(Table2[[#This Row],[Current Month High]]/Table2[[#This Row],[Close Price]])-1</f>
        <v>2.8559915378028489E-2</v>
      </c>
      <c r="AI445">
        <v>2.85599153780284</v>
      </c>
      <c r="AJ445">
        <v>53.387931700533102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0.28000000000000003</v>
      </c>
      <c r="AM445" t="s">
        <v>3114</v>
      </c>
      <c r="AN445">
        <v>8.51</v>
      </c>
      <c r="AO445" t="s">
        <v>3114</v>
      </c>
      <c r="AP445">
        <v>-3.1292151793500998E-2</v>
      </c>
      <c r="AQ445">
        <f>(Table2[[#This Row],[Sharpe Ratio]]-AVERAGE(Table2[Sharpe Ratio]))/_xlfn.STDEV.P(Table2[Sharpe Ratio])</f>
        <v>-1.066660956165707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1.3162496985060248</v>
      </c>
      <c r="AS445">
        <f>_xlfn.RANK.AVG(Table2[[#This Row],[1Y Return vs Nifty Z-Score]],Table2[1Y Return vs Nifty Z-Score])</f>
        <v>448</v>
      </c>
      <c r="AT445">
        <f>_xlfn.RANK.AVG(Table2[[#This Row],[6M Return vs Nifty Z-Score]],Table2[6M Return vs Nifty Z-Score])</f>
        <v>201</v>
      </c>
      <c r="AU445">
        <f>_xlfn.RANK.AVG(Table2[[#This Row],[Sharpe Ratio Z-Score]],Table2[Sharpe Ratio Z-Score])</f>
        <v>624</v>
      </c>
      <c r="AV445">
        <f>(Table2[[#This Row],[Rank 1Y]]+Table2[[#This Row],[Rank 6M]]+Table2[[#This Row],[Rank Sharpe]])/3</f>
        <v>424.33333333333331</v>
      </c>
    </row>
    <row r="446" spans="1:48" x14ac:dyDescent="0.3">
      <c r="A446" t="s">
        <v>1240</v>
      </c>
      <c r="B446" t="s">
        <v>1241</v>
      </c>
      <c r="C446" t="s">
        <v>3083</v>
      </c>
      <c r="D446" t="s">
        <v>380</v>
      </c>
      <c r="E446">
        <v>9088.8739817699898</v>
      </c>
      <c r="F446">
        <v>228.09</v>
      </c>
      <c r="G446">
        <v>22.468669756613899</v>
      </c>
      <c r="H446">
        <f>(Table2[[#This Row],[1Y Return vs Nifty]]-AVERAGE(Table2[1Y Return vs Nifty]))/_xlfn.STDEV.P(Table2[1Y Return vs Nifty])</f>
        <v>-0.18191515421312304</v>
      </c>
      <c r="I446">
        <v>-6.12271691725722</v>
      </c>
      <c r="J446">
        <f>(Table2[[#This Row],[1M Return vs Nifty]]-AVERAGE(Table2[1M Return vs Nifty]))/_xlfn.STDEV.P(Table2[1M Return vs Nifty])</f>
        <v>-0.55823840470551034</v>
      </c>
      <c r="K446">
        <v>-22.347189700290699</v>
      </c>
      <c r="L446">
        <f>(Table2[[#This Row],[6M Return vs Nifty]]-AVERAGE(Table2[6M Return vs Nifty]))/_xlfn.STDEV.P(Table2[6M Return vs Nifty])</f>
        <v>-0.93797247199821887</v>
      </c>
      <c r="M446">
        <v>-4.3073520273721</v>
      </c>
      <c r="N446">
        <f>(Table2[[#This Row],[1W Return vs Nifty]]-AVERAGE(Table2[1W Return vs Nifty]))/_xlfn.STDEV.P(Table2[1W Return vs Nifty])</f>
        <v>-0.83106180387600936</v>
      </c>
      <c r="O446">
        <v>236.19</v>
      </c>
      <c r="P446">
        <v>236.66269700267901</v>
      </c>
      <c r="Q446">
        <v>223.786355256219</v>
      </c>
      <c r="R446">
        <v>39.436213442047801</v>
      </c>
      <c r="S446" s="1">
        <f>(Table2[[#This Row],[Close Price]]-Table2[[#This Row],[20D EMA]])/Table2[[#This Row],[20D EMA]]</f>
        <v>-3.4294423980693489E-2</v>
      </c>
      <c r="T446" s="1">
        <f>(Table2[[#This Row],[Close Price]]-Table2[[#This Row],[50D EMA]])/Table2[[#This Row],[50D EMA]]</f>
        <v>-3.6223270972788602E-2</v>
      </c>
      <c r="U446" s="1">
        <f>(Table2[[#This Row],[Close Price]]-Table2[[#This Row],[200D EMA]])/Table2[[#This Row],[200D EMA]]</f>
        <v>1.9231041762370404E-2</v>
      </c>
      <c r="V446">
        <v>0.43285864332354801</v>
      </c>
      <c r="W446">
        <v>229.5</v>
      </c>
      <c r="X446">
        <v>232.61</v>
      </c>
      <c r="Y446">
        <v>220.09</v>
      </c>
      <c r="Z446">
        <v>232.51</v>
      </c>
      <c r="AA446">
        <v>220.09</v>
      </c>
      <c r="AB446">
        <v>247.6</v>
      </c>
      <c r="AC446" s="1">
        <f>(Table2[[#This Row],[Close Price]]/Table2[[#This Row],[Day Low]])-1</f>
        <v>-6.143790849673203E-3</v>
      </c>
      <c r="AD446" s="1">
        <f>(Table2[[#This Row],[Day High]]/Table2[[#This Row],[Close Price]])-1</f>
        <v>1.9816739006532469E-2</v>
      </c>
      <c r="AE446" s="1">
        <f>(Table2[[#This Row],[Close Price]]/Table2[[#This Row],[Current Week Low]])-1</f>
        <v>3.6348766413739853E-2</v>
      </c>
      <c r="AF446" s="1">
        <f>(Table2[[#This Row],[Current Week High]]/Table2[[#This Row],[Close Price]])-1</f>
        <v>1.937831557718428E-2</v>
      </c>
      <c r="AG446" s="1">
        <f>(Table2[[#This Row],[Close Price]]/Table2[[#This Row],[Current Month Low]])-1</f>
        <v>3.6348766413739853E-2</v>
      </c>
      <c r="AH446" s="1">
        <f>(Table2[[#This Row],[Current Month High]]/Table2[[#This Row],[Close Price]])-1</f>
        <v>8.5536411065807227E-2</v>
      </c>
      <c r="AI446">
        <v>41.281950107413699</v>
      </c>
      <c r="AJ446">
        <v>56.065685939103602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-7.0000000000000007E-2</v>
      </c>
      <c r="AM446" t="s">
        <v>3113</v>
      </c>
      <c r="AN446">
        <v>-3.95</v>
      </c>
      <c r="AO446" t="s">
        <v>3113</v>
      </c>
      <c r="AP446">
        <v>7.1821742554762993E-2</v>
      </c>
      <c r="AQ446">
        <f>(Table2[[#This Row],[Sharpe Ratio]]-AVERAGE(Table2[Sharpe Ratio]))/_xlfn.STDEV.P(Table2[Sharpe Ratio])</f>
        <v>0.13564148728784478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340</v>
      </c>
      <c r="AT446">
        <f>_xlfn.RANK.AVG(Table2[[#This Row],[6M Return vs Nifty Z-Score]],Table2[6M Return vs Nifty Z-Score])</f>
        <v>631</v>
      </c>
      <c r="AU446">
        <f>_xlfn.RANK.AVG(Table2[[#This Row],[Sharpe Ratio Z-Score]],Table2[Sharpe Ratio Z-Score])</f>
        <v>302</v>
      </c>
      <c r="AV446">
        <f>(Table2[[#This Row],[Rank 1Y]]+Table2[[#This Row],[Rank 6M]]+Table2[[#This Row],[Rank Sharpe]])/3</f>
        <v>424.33333333333331</v>
      </c>
    </row>
    <row r="447" spans="1:48" x14ac:dyDescent="0.3">
      <c r="A447" t="s">
        <v>1360</v>
      </c>
      <c r="B447" t="s">
        <v>1361</v>
      </c>
      <c r="C447" t="s">
        <v>3082</v>
      </c>
      <c r="D447" t="s">
        <v>138</v>
      </c>
      <c r="E447">
        <v>7886.0713606740001</v>
      </c>
      <c r="F447">
        <v>124.02</v>
      </c>
      <c r="G447">
        <v>58.485095362308101</v>
      </c>
      <c r="H447">
        <f>(Table2[[#This Row],[1Y Return vs Nifty]]-AVERAGE(Table2[1Y Return vs Nifty]))/_xlfn.STDEV.P(Table2[1Y Return vs Nifty])</f>
        <v>0.36627571382370328</v>
      </c>
      <c r="I447">
        <v>-15.063249639692501</v>
      </c>
      <c r="J447">
        <f>(Table2[[#This Row],[1M Return vs Nifty]]-AVERAGE(Table2[1M Return vs Nifty]))/_xlfn.STDEV.P(Table2[1M Return vs Nifty])</f>
        <v>-1.4267993777677697</v>
      </c>
      <c r="K447">
        <v>-9.5570307980853002</v>
      </c>
      <c r="L447">
        <f>(Table2[[#This Row],[6M Return vs Nifty]]-AVERAGE(Table2[6M Return vs Nifty]))/_xlfn.STDEV.P(Table2[6M Return vs Nifty])</f>
        <v>-0.48771772896314125</v>
      </c>
      <c r="M447">
        <v>-3.6205714710932901</v>
      </c>
      <c r="N447">
        <f>(Table2[[#This Row],[1W Return vs Nifty]]-AVERAGE(Table2[1W Return vs Nifty]))/_xlfn.STDEV.P(Table2[1W Return vs Nifty])</f>
        <v>-0.69097646737847662</v>
      </c>
      <c r="O447">
        <v>133.59</v>
      </c>
      <c r="P447">
        <v>135.46808477716601</v>
      </c>
      <c r="Q447">
        <v>117.638636370866</v>
      </c>
      <c r="R447">
        <v>28.880598359743999</v>
      </c>
      <c r="S447" s="1">
        <f>(Table2[[#This Row],[Close Price]]-Table2[[#This Row],[20D EMA]])/Table2[[#This Row],[20D EMA]]</f>
        <v>-7.1637098585223505E-2</v>
      </c>
      <c r="T447" s="1">
        <f>(Table2[[#This Row],[Close Price]]-Table2[[#This Row],[50D EMA]])/Table2[[#This Row],[50D EMA]]</f>
        <v>-8.4507615177384296E-2</v>
      </c>
      <c r="U447" s="1">
        <f>(Table2[[#This Row],[Close Price]]-Table2[[#This Row],[200D EMA]])/Table2[[#This Row],[200D EMA]]</f>
        <v>5.4245474327126661E-2</v>
      </c>
      <c r="V447">
        <v>0.43906665496319403</v>
      </c>
      <c r="W447">
        <v>124.81</v>
      </c>
      <c r="X447">
        <v>127.08</v>
      </c>
      <c r="Y447">
        <v>122.25</v>
      </c>
      <c r="Z447">
        <v>134.4</v>
      </c>
      <c r="AA447">
        <v>122.25</v>
      </c>
      <c r="AB447">
        <v>137.19999999999999</v>
      </c>
      <c r="AC447" s="1">
        <f>(Table2[[#This Row],[Close Price]]/Table2[[#This Row],[Day Low]])-1</f>
        <v>-6.3296210239565109E-3</v>
      </c>
      <c r="AD447" s="1">
        <f>(Table2[[#This Row],[Day High]]/Table2[[#This Row],[Close Price]])-1</f>
        <v>2.467343976777947E-2</v>
      </c>
      <c r="AE447" s="1">
        <f>(Table2[[#This Row],[Close Price]]/Table2[[#This Row],[Current Week Low]])-1</f>
        <v>1.4478527607362013E-2</v>
      </c>
      <c r="AF447" s="1">
        <f>(Table2[[#This Row],[Current Week High]]/Table2[[#This Row],[Close Price]])-1</f>
        <v>8.3696178035800761E-2</v>
      </c>
      <c r="AG447" s="1">
        <f>(Table2[[#This Row],[Close Price]]/Table2[[#This Row],[Current Month Low]])-1</f>
        <v>1.4478527607362013E-2</v>
      </c>
      <c r="AH447" s="1">
        <f>(Table2[[#This Row],[Current Month High]]/Table2[[#This Row],[Close Price]])-1</f>
        <v>0.10627318174487987</v>
      </c>
      <c r="AI447">
        <v>32.527011772294799</v>
      </c>
      <c r="AJ447">
        <v>99.069020866773599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-0.04</v>
      </c>
      <c r="AM447" t="s">
        <v>3113</v>
      </c>
      <c r="AN447">
        <v>-5.72</v>
      </c>
      <c r="AO447" t="s">
        <v>3113</v>
      </c>
      <c r="AP447">
        <v>-1.4277430540497E-2</v>
      </c>
      <c r="AQ447">
        <f>(Table2[[#This Row],[Sharpe Ratio]]-AVERAGE(Table2[Sharpe Ratio]))/_xlfn.STDEV.P(Table2[Sharpe Ratio])</f>
        <v>-0.86827022457258674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195</v>
      </c>
      <c r="AT447">
        <f>_xlfn.RANK.AVG(Table2[[#This Row],[6M Return vs Nifty Z-Score]],Table2[6M Return vs Nifty Z-Score])</f>
        <v>483</v>
      </c>
      <c r="AU447">
        <f>_xlfn.RANK.AVG(Table2[[#This Row],[Sharpe Ratio Z-Score]],Table2[Sharpe Ratio Z-Score])</f>
        <v>597</v>
      </c>
      <c r="AV447">
        <f>(Table2[[#This Row],[Rank 1Y]]+Table2[[#This Row],[Rank 6M]]+Table2[[#This Row],[Rank Sharpe]])/3</f>
        <v>425</v>
      </c>
    </row>
    <row r="448" spans="1:48" x14ac:dyDescent="0.3">
      <c r="A448" t="s">
        <v>492</v>
      </c>
      <c r="B448" t="s">
        <v>493</v>
      </c>
      <c r="C448" t="s">
        <v>3069</v>
      </c>
      <c r="D448" t="s">
        <v>54</v>
      </c>
      <c r="E448">
        <v>41291.458749879901</v>
      </c>
      <c r="F448">
        <v>165.65</v>
      </c>
      <c r="G448">
        <v>7.1525491206709999</v>
      </c>
      <c r="H448">
        <f>(Table2[[#This Row],[1Y Return vs Nifty]]-AVERAGE(Table2[1Y Return vs Nifty]))/_xlfn.STDEV.P(Table2[1Y Return vs Nifty])</f>
        <v>-0.41503538547357471</v>
      </c>
      <c r="I448">
        <v>-10.196940587069101</v>
      </c>
      <c r="J448">
        <f>(Table2[[#This Row],[1M Return vs Nifty]]-AVERAGE(Table2[1M Return vs Nifty]))/_xlfn.STDEV.P(Table2[1M Return vs Nifty])</f>
        <v>-0.95404386563124344</v>
      </c>
      <c r="K448">
        <v>-15.2395677460197</v>
      </c>
      <c r="L448">
        <f>(Table2[[#This Row],[6M Return vs Nifty]]-AVERAGE(Table2[6M Return vs Nifty]))/_xlfn.STDEV.P(Table2[6M Return vs Nifty])</f>
        <v>-0.68776131191177547</v>
      </c>
      <c r="M448">
        <v>-3.2756501835974001</v>
      </c>
      <c r="N448">
        <f>(Table2[[#This Row],[1W Return vs Nifty]]-AVERAGE(Table2[1W Return vs Nifty]))/_xlfn.STDEV.P(Table2[1W Return vs Nifty])</f>
        <v>-0.62062151311793656</v>
      </c>
      <c r="O448">
        <v>175.16</v>
      </c>
      <c r="P448">
        <v>174.58387264232601</v>
      </c>
      <c r="Q448">
        <v>160.22463690391601</v>
      </c>
      <c r="R448">
        <v>27.305685505833399</v>
      </c>
      <c r="S448" s="1">
        <f>(Table2[[#This Row],[Close Price]]-Table2[[#This Row],[20D EMA]])/Table2[[#This Row],[20D EMA]]</f>
        <v>-5.4293217629595748E-2</v>
      </c>
      <c r="T448" s="1">
        <f>(Table2[[#This Row],[Close Price]]-Table2[[#This Row],[50D EMA]])/Table2[[#This Row],[50D EMA]]</f>
        <v>-5.1172382117041462E-2</v>
      </c>
      <c r="U448" s="1">
        <f>(Table2[[#This Row],[Close Price]]-Table2[[#This Row],[200D EMA]])/Table2[[#This Row],[200D EMA]]</f>
        <v>3.3860979190968594E-2</v>
      </c>
      <c r="V448">
        <v>0.53696627309364797</v>
      </c>
      <c r="W448">
        <v>166.25</v>
      </c>
      <c r="X448">
        <v>168.8</v>
      </c>
      <c r="Y448">
        <v>165.1</v>
      </c>
      <c r="Z448">
        <v>174.4</v>
      </c>
      <c r="AA448">
        <v>165.1</v>
      </c>
      <c r="AB448">
        <v>182.06</v>
      </c>
      <c r="AC448" s="1">
        <f>(Table2[[#This Row],[Close Price]]/Table2[[#This Row],[Day Low]])-1</f>
        <v>-3.6090225563909506E-3</v>
      </c>
      <c r="AD448" s="1">
        <f>(Table2[[#This Row],[Day High]]/Table2[[#This Row],[Close Price]])-1</f>
        <v>1.9015997585270172E-2</v>
      </c>
      <c r="AE448" s="1">
        <f>(Table2[[#This Row],[Close Price]]/Table2[[#This Row],[Current Week Low]])-1</f>
        <v>3.3313143549364987E-3</v>
      </c>
      <c r="AF448" s="1">
        <f>(Table2[[#This Row],[Current Week High]]/Table2[[#This Row],[Close Price]])-1</f>
        <v>5.2822215514639392E-2</v>
      </c>
      <c r="AG448" s="1">
        <f>(Table2[[#This Row],[Close Price]]/Table2[[#This Row],[Current Month Low]])-1</f>
        <v>3.3313143549364987E-3</v>
      </c>
      <c r="AH448" s="1">
        <f>(Table2[[#This Row],[Current Month High]]/Table2[[#This Row],[Close Price]])-1</f>
        <v>9.9064292182312164E-2</v>
      </c>
      <c r="AI448">
        <v>17.265318442499201</v>
      </c>
      <c r="AJ448">
        <v>42.188841201716698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-0.02</v>
      </c>
      <c r="AM448" t="s">
        <v>3113</v>
      </c>
      <c r="AN448">
        <v>-5.08</v>
      </c>
      <c r="AO448" t="s">
        <v>3113</v>
      </c>
      <c r="AP448">
        <v>7.5885755394166005E-2</v>
      </c>
      <c r="AQ448">
        <f>(Table2[[#This Row],[Sharpe Ratio]]-AVERAGE(Table2[Sharpe Ratio]))/_xlfn.STDEV.P(Table2[Sharpe Ratio])</f>
        <v>0.18302765767665727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-2.4944344184578728</v>
      </c>
      <c r="AS448">
        <f>_xlfn.RANK.AVG(Table2[[#This Row],[1Y Return vs Nifty Z-Score]],Table2[1Y Return vs Nifty Z-Score])</f>
        <v>432</v>
      </c>
      <c r="AT448">
        <f>_xlfn.RANK.AVG(Table2[[#This Row],[6M Return vs Nifty Z-Score]],Table2[6M Return vs Nifty Z-Score])</f>
        <v>557</v>
      </c>
      <c r="AU448">
        <f>_xlfn.RANK.AVG(Table2[[#This Row],[Sharpe Ratio Z-Score]],Table2[Sharpe Ratio Z-Score])</f>
        <v>288</v>
      </c>
      <c r="AV448">
        <f>(Table2[[#This Row],[Rank 1Y]]+Table2[[#This Row],[Rank 6M]]+Table2[[#This Row],[Rank Sharpe]])/3</f>
        <v>425.66666666666669</v>
      </c>
    </row>
    <row r="449" spans="1:48" x14ac:dyDescent="0.3">
      <c r="A449" t="s">
        <v>1045</v>
      </c>
      <c r="B449" t="s">
        <v>1046</v>
      </c>
      <c r="C449" t="s">
        <v>3073</v>
      </c>
      <c r="D449" t="s">
        <v>288</v>
      </c>
      <c r="E449">
        <v>12295.659510395</v>
      </c>
      <c r="F449">
        <v>1210.8499999999999</v>
      </c>
      <c r="G449">
        <v>-8.7658921527999798</v>
      </c>
      <c r="H449">
        <f>(Table2[[#This Row],[1Y Return vs Nifty]]-AVERAGE(Table2[1Y Return vs Nifty]))/_xlfn.STDEV.P(Table2[1Y Return vs Nifty])</f>
        <v>-0.657323285861937</v>
      </c>
      <c r="I449">
        <v>-7.8253153351841096</v>
      </c>
      <c r="J449">
        <f>(Table2[[#This Row],[1M Return vs Nifty]]-AVERAGE(Table2[1M Return vs Nifty]))/_xlfn.STDEV.P(Table2[1M Return vs Nifty])</f>
        <v>-0.72364359749653173</v>
      </c>
      <c r="K449">
        <v>-13.7737382585677</v>
      </c>
      <c r="L449">
        <f>(Table2[[#This Row],[6M Return vs Nifty]]-AVERAGE(Table2[6M Return vs Nifty]))/_xlfn.STDEV.P(Table2[6M Return vs Nifty])</f>
        <v>-0.63615939795180598</v>
      </c>
      <c r="M449">
        <v>3.1402113749587199</v>
      </c>
      <c r="N449">
        <f>(Table2[[#This Row],[1W Return vs Nifty]]-AVERAGE(Table2[1W Return vs Nifty]))/_xlfn.STDEV.P(Table2[1W Return vs Nifty])</f>
        <v>0.68804705231397212</v>
      </c>
      <c r="O449">
        <v>1194.01</v>
      </c>
      <c r="P449">
        <v>1229.94719256751</v>
      </c>
      <c r="Q449">
        <v>1202.50482369991</v>
      </c>
      <c r="R449">
        <v>60.056633452610797</v>
      </c>
      <c r="S449" s="1">
        <f>(Table2[[#This Row],[Close Price]]-Table2[[#This Row],[20D EMA]])/Table2[[#This Row],[20D EMA]]</f>
        <v>1.4103734474585572E-2</v>
      </c>
      <c r="T449" s="1">
        <f>(Table2[[#This Row],[Close Price]]-Table2[[#This Row],[50D EMA]])/Table2[[#This Row],[50D EMA]]</f>
        <v>-1.5526839430922864E-2</v>
      </c>
      <c r="U449" s="1">
        <f>(Table2[[#This Row],[Close Price]]-Table2[[#This Row],[200D EMA]])/Table2[[#This Row],[200D EMA]]</f>
        <v>6.9398277126349666E-3</v>
      </c>
      <c r="V449">
        <v>1.1471679808835</v>
      </c>
      <c r="W449">
        <v>1213.5999999999999</v>
      </c>
      <c r="X449">
        <v>1234.05</v>
      </c>
      <c r="Y449">
        <v>1143</v>
      </c>
      <c r="Z449">
        <v>1222</v>
      </c>
      <c r="AA449">
        <v>1143</v>
      </c>
      <c r="AB449">
        <v>1222</v>
      </c>
      <c r="AC449" s="1">
        <f>(Table2[[#This Row],[Close Price]]/Table2[[#This Row],[Day Low]])-1</f>
        <v>-2.2659854976928573E-3</v>
      </c>
      <c r="AD449" s="1">
        <f>(Table2[[#This Row],[Day High]]/Table2[[#This Row],[Close Price]])-1</f>
        <v>1.9160094148738427E-2</v>
      </c>
      <c r="AE449" s="1">
        <f>(Table2[[#This Row],[Close Price]]/Table2[[#This Row],[Current Week Low]])-1</f>
        <v>5.9361329833770737E-2</v>
      </c>
      <c r="AF449" s="1">
        <f>(Table2[[#This Row],[Current Week High]]/Table2[[#This Row],[Close Price]])-1</f>
        <v>9.2084073171738723E-3</v>
      </c>
      <c r="AG449" s="1">
        <f>(Table2[[#This Row],[Close Price]]/Table2[[#This Row],[Current Month Low]])-1</f>
        <v>5.9361329833770737E-2</v>
      </c>
      <c r="AH449" s="1">
        <f>(Table2[[#This Row],[Current Month High]]/Table2[[#This Row],[Close Price]])-1</f>
        <v>9.2084073171738723E-3</v>
      </c>
      <c r="AI449">
        <v>36.185324358921399</v>
      </c>
      <c r="AJ449">
        <v>21.944710206959002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-0.21</v>
      </c>
      <c r="AM449" t="s">
        <v>3113</v>
      </c>
      <c r="AN449">
        <v>7.9</v>
      </c>
      <c r="AO449" t="s">
        <v>3114</v>
      </c>
      <c r="AP449">
        <v>0.119571331711901</v>
      </c>
      <c r="AQ449">
        <f>(Table2[[#This Row],[Sharpe Ratio]]-AVERAGE(Table2[Sharpe Ratio]))/_xlfn.STDEV.P(Table2[Sharpe Ratio])</f>
        <v>0.69239912000445625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562</v>
      </c>
      <c r="AT449">
        <f>_xlfn.RANK.AVG(Table2[[#This Row],[6M Return vs Nifty Z-Score]],Table2[6M Return vs Nifty Z-Score])</f>
        <v>540</v>
      </c>
      <c r="AU449">
        <f>_xlfn.RANK.AVG(Table2[[#This Row],[Sharpe Ratio Z-Score]],Table2[Sharpe Ratio Z-Score])</f>
        <v>179</v>
      </c>
      <c r="AV449">
        <f>(Table2[[#This Row],[Rank 1Y]]+Table2[[#This Row],[Rank 6M]]+Table2[[#This Row],[Rank Sharpe]])/3</f>
        <v>427</v>
      </c>
    </row>
    <row r="450" spans="1:48" x14ac:dyDescent="0.3">
      <c r="A450" t="s">
        <v>1464</v>
      </c>
      <c r="B450" t="s">
        <v>1465</v>
      </c>
      <c r="C450" t="s">
        <v>3072</v>
      </c>
      <c r="D450" t="s">
        <v>46</v>
      </c>
      <c r="E450">
        <v>6783.1161497550002</v>
      </c>
      <c r="F450">
        <v>182.71</v>
      </c>
      <c r="G450">
        <v>1.65802769313521</v>
      </c>
      <c r="H450">
        <f>(Table2[[#This Row],[1Y Return vs Nifty]]-AVERAGE(Table2[1Y Return vs Nifty]))/_xlfn.STDEV.P(Table2[1Y Return vs Nifty])</f>
        <v>-0.49866518549269662</v>
      </c>
      <c r="I450">
        <v>-3.6684988121968498</v>
      </c>
      <c r="J450">
        <f>(Table2[[#This Row],[1M Return vs Nifty]]-AVERAGE(Table2[1M Return vs Nifty]))/_xlfn.STDEV.P(Table2[1M Return vs Nifty])</f>
        <v>-0.31981434971725015</v>
      </c>
      <c r="K450">
        <v>-32.898402765396803</v>
      </c>
      <c r="L450">
        <f>(Table2[[#This Row],[6M Return vs Nifty]]-AVERAGE(Table2[6M Return vs Nifty]))/_xlfn.STDEV.P(Table2[6M Return vs Nifty])</f>
        <v>-1.309409118224603</v>
      </c>
      <c r="M450">
        <v>-4.7237367138499797</v>
      </c>
      <c r="N450">
        <f>(Table2[[#This Row],[1W Return vs Nifty]]-AVERAGE(Table2[1W Return vs Nifty]))/_xlfn.STDEV.P(Table2[1W Return vs Nifty])</f>
        <v>-0.91599342924659366</v>
      </c>
      <c r="O450">
        <v>194.52</v>
      </c>
      <c r="P450">
        <v>197.33217833876401</v>
      </c>
      <c r="Q450">
        <v>189.616634899335</v>
      </c>
      <c r="R450">
        <v>34.440833198991498</v>
      </c>
      <c r="S450" s="1">
        <f>(Table2[[#This Row],[Close Price]]-Table2[[#This Row],[20D EMA]])/Table2[[#This Row],[20D EMA]]</f>
        <v>-6.0713551305778338E-2</v>
      </c>
      <c r="T450" s="1">
        <f>(Table2[[#This Row],[Close Price]]-Table2[[#This Row],[50D EMA]])/Table2[[#This Row],[50D EMA]]</f>
        <v>-7.4099310420938147E-2</v>
      </c>
      <c r="U450" s="1">
        <f>(Table2[[#This Row],[Close Price]]-Table2[[#This Row],[200D EMA]])/Table2[[#This Row],[200D EMA]]</f>
        <v>-3.6424203514642227E-2</v>
      </c>
      <c r="V450">
        <v>1.7380887124306801</v>
      </c>
      <c r="W450">
        <v>184.89</v>
      </c>
      <c r="X450">
        <v>187.14</v>
      </c>
      <c r="Y450">
        <v>178</v>
      </c>
      <c r="Z450">
        <v>193.36</v>
      </c>
      <c r="AA450">
        <v>178</v>
      </c>
      <c r="AB450">
        <v>204.4</v>
      </c>
      <c r="AC450" s="1">
        <f>(Table2[[#This Row],[Close Price]]/Table2[[#This Row],[Day Low]])-1</f>
        <v>-1.1790794526475135E-2</v>
      </c>
      <c r="AD450" s="1">
        <f>(Table2[[#This Row],[Day High]]/Table2[[#This Row],[Close Price]])-1</f>
        <v>2.4246073011876534E-2</v>
      </c>
      <c r="AE450" s="1">
        <f>(Table2[[#This Row],[Close Price]]/Table2[[#This Row],[Current Week Low]])-1</f>
        <v>2.6460674157303465E-2</v>
      </c>
      <c r="AF450" s="1">
        <f>(Table2[[#This Row],[Current Week High]]/Table2[[#This Row],[Close Price]])-1</f>
        <v>5.8289092003721787E-2</v>
      </c>
      <c r="AG450" s="1">
        <f>(Table2[[#This Row],[Close Price]]/Table2[[#This Row],[Current Month Low]])-1</f>
        <v>2.6460674157303465E-2</v>
      </c>
      <c r="AH450" s="1">
        <f>(Table2[[#This Row],[Current Month High]]/Table2[[#This Row],[Close Price]])-1</f>
        <v>0.11871271413715712</v>
      </c>
      <c r="AI450">
        <v>36.445733676317602</v>
      </c>
      <c r="AJ450">
        <v>37.738409347907997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-0.11</v>
      </c>
      <c r="AM450" t="s">
        <v>3113</v>
      </c>
      <c r="AN450">
        <v>-5.79</v>
      </c>
      <c r="AO450" t="s">
        <v>3113</v>
      </c>
      <c r="AP450">
        <v>0.146867258146541</v>
      </c>
      <c r="AQ450">
        <f>(Table2[[#This Row],[Sharpe Ratio]]-AVERAGE(Table2[Sharpe Ratio]))/_xlfn.STDEV.P(Table2[Sharpe Ratio])</f>
        <v>1.0106681491796556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476</v>
      </c>
      <c r="AT450">
        <f>_xlfn.RANK.AVG(Table2[[#This Row],[6M Return vs Nifty Z-Score]],Table2[6M Return vs Nifty Z-Score])</f>
        <v>693</v>
      </c>
      <c r="AU450">
        <f>_xlfn.RANK.AVG(Table2[[#This Row],[Sharpe Ratio Z-Score]],Table2[Sharpe Ratio Z-Score])</f>
        <v>113</v>
      </c>
      <c r="AV450">
        <f>(Table2[[#This Row],[Rank 1Y]]+Table2[[#This Row],[Rank 6M]]+Table2[[#This Row],[Rank Sharpe]])/3</f>
        <v>427.33333333333331</v>
      </c>
    </row>
    <row r="451" spans="1:48" x14ac:dyDescent="0.3">
      <c r="A451" t="s">
        <v>786</v>
      </c>
      <c r="B451" t="s">
        <v>787</v>
      </c>
      <c r="C451" t="s">
        <v>3080</v>
      </c>
      <c r="D451" t="s">
        <v>260</v>
      </c>
      <c r="E451">
        <v>19976.3671348799</v>
      </c>
      <c r="F451">
        <v>631.79999999999995</v>
      </c>
      <c r="G451">
        <v>1.0308155483076</v>
      </c>
      <c r="H451">
        <f>(Table2[[#This Row],[1Y Return vs Nifty]]-AVERAGE(Table2[1Y Return vs Nifty]))/_xlfn.STDEV.P(Table2[1Y Return vs Nifty])</f>
        <v>-0.50821171778550489</v>
      </c>
      <c r="I451">
        <v>-12.4495273810874</v>
      </c>
      <c r="J451">
        <f>(Table2[[#This Row],[1M Return vs Nifty]]-AVERAGE(Table2[1M Return vs Nifty]))/_xlfn.STDEV.P(Table2[1M Return vs Nifty])</f>
        <v>-1.1728797044409471</v>
      </c>
      <c r="K451">
        <v>-18.189249643070099</v>
      </c>
      <c r="L451">
        <f>(Table2[[#This Row],[6M Return vs Nifty]]-AVERAGE(Table2[6M Return vs Nifty]))/_xlfn.STDEV.P(Table2[6M Return vs Nifty])</f>
        <v>-0.79159960467627288</v>
      </c>
      <c r="M451">
        <v>-6.0564253209793204</v>
      </c>
      <c r="N451">
        <f>(Table2[[#This Row],[1W Return vs Nifty]]-AVERAGE(Table2[1W Return vs Nifty]))/_xlfn.STDEV.P(Table2[1W Return vs Nifty])</f>
        <v>-1.1878271762409565</v>
      </c>
      <c r="O451">
        <v>679</v>
      </c>
      <c r="P451">
        <v>678.38419909356003</v>
      </c>
      <c r="Q451">
        <v>619.81074598252405</v>
      </c>
      <c r="R451">
        <v>25.1280452867104</v>
      </c>
      <c r="S451" s="1">
        <f>(Table2[[#This Row],[Close Price]]-Table2[[#This Row],[20D EMA]])/Table2[[#This Row],[20D EMA]]</f>
        <v>-6.9513991163475772E-2</v>
      </c>
      <c r="T451" s="1">
        <f>(Table2[[#This Row],[Close Price]]-Table2[[#This Row],[50D EMA]])/Table2[[#This Row],[50D EMA]]</f>
        <v>-6.8669345712657689E-2</v>
      </c>
      <c r="U451" s="1">
        <f>(Table2[[#This Row],[Close Price]]-Table2[[#This Row],[200D EMA]])/Table2[[#This Row],[200D EMA]]</f>
        <v>1.9343411025361513E-2</v>
      </c>
      <c r="V451">
        <v>0.69072161601795701</v>
      </c>
      <c r="W451">
        <v>629.5</v>
      </c>
      <c r="X451">
        <v>638.04999999999995</v>
      </c>
      <c r="Y451">
        <v>629.25</v>
      </c>
      <c r="Z451">
        <v>676.3</v>
      </c>
      <c r="AA451">
        <v>629.25</v>
      </c>
      <c r="AB451">
        <v>738</v>
      </c>
      <c r="AC451" s="1">
        <f>(Table2[[#This Row],[Close Price]]/Table2[[#This Row],[Day Low]])-1</f>
        <v>3.6536934074662408E-3</v>
      </c>
      <c r="AD451" s="1">
        <f>(Table2[[#This Row],[Day High]]/Table2[[#This Row],[Close Price]])-1</f>
        <v>9.8923710034821699E-3</v>
      </c>
      <c r="AE451" s="1">
        <f>(Table2[[#This Row],[Close Price]]/Table2[[#This Row],[Current Week Low]])-1</f>
        <v>4.0524433849820074E-3</v>
      </c>
      <c r="AF451" s="1">
        <f>(Table2[[#This Row],[Current Week High]]/Table2[[#This Row],[Close Price]])-1</f>
        <v>7.043368154479257E-2</v>
      </c>
      <c r="AG451" s="1">
        <f>(Table2[[#This Row],[Close Price]]/Table2[[#This Row],[Current Month Low]])-1</f>
        <v>4.0524433849820074E-3</v>
      </c>
      <c r="AH451" s="1">
        <f>(Table2[[#This Row],[Current Month High]]/Table2[[#This Row],[Close Price]])-1</f>
        <v>0.16809116809116809</v>
      </c>
      <c r="AI451">
        <v>26.456157011712499</v>
      </c>
      <c r="AJ451">
        <v>36.457883369330403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-0.08</v>
      </c>
      <c r="AM451" t="s">
        <v>3113</v>
      </c>
      <c r="AN451">
        <v>-5.67</v>
      </c>
      <c r="AO451" t="s">
        <v>3113</v>
      </c>
      <c r="AP451">
        <v>0.103583641489867</v>
      </c>
      <c r="AQ451">
        <f>(Table2[[#This Row],[Sharpe Ratio]]-AVERAGE(Table2[Sharpe Ratio]))/_xlfn.STDEV.P(Table2[Sharpe Ratio])</f>
        <v>0.5059835148076619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-3.1545346883360192</v>
      </c>
      <c r="AS451">
        <f>_xlfn.RANK.AVG(Table2[[#This Row],[1Y Return vs Nifty Z-Score]],Table2[1Y Return vs Nifty Z-Score])</f>
        <v>481</v>
      </c>
      <c r="AT451">
        <f>_xlfn.RANK.AVG(Table2[[#This Row],[6M Return vs Nifty Z-Score]],Table2[6M Return vs Nifty Z-Score])</f>
        <v>586</v>
      </c>
      <c r="AU451">
        <f>_xlfn.RANK.AVG(Table2[[#This Row],[Sharpe Ratio Z-Score]],Table2[Sharpe Ratio Z-Score])</f>
        <v>216</v>
      </c>
      <c r="AV451">
        <f>(Table2[[#This Row],[Rank 1Y]]+Table2[[#This Row],[Rank 6M]]+Table2[[#This Row],[Rank Sharpe]])/3</f>
        <v>427.66666666666669</v>
      </c>
    </row>
    <row r="452" spans="1:48" x14ac:dyDescent="0.3">
      <c r="A452" t="s">
        <v>196</v>
      </c>
      <c r="B452" t="s">
        <v>197</v>
      </c>
      <c r="C452" t="s">
        <v>3073</v>
      </c>
      <c r="D452" t="s">
        <v>198</v>
      </c>
      <c r="E452">
        <v>128340.785001</v>
      </c>
      <c r="F452">
        <v>4834.5</v>
      </c>
      <c r="G452">
        <v>2.45976555484439</v>
      </c>
      <c r="H452">
        <f>(Table2[[#This Row],[1Y Return vs Nifty]]-AVERAGE(Table2[1Y Return vs Nifty]))/_xlfn.STDEV.P(Table2[1Y Return vs Nifty])</f>
        <v>-0.48646227065711511</v>
      </c>
      <c r="I452">
        <v>7.5749198581749599</v>
      </c>
      <c r="J452">
        <f>(Table2[[#This Row],[1M Return vs Nifty]]-AVERAGE(Table2[1M Return vs Nifty]))/_xlfn.STDEV.P(Table2[1M Return vs Nifty])</f>
        <v>0.77246895867877308</v>
      </c>
      <c r="K452">
        <v>20.169002136634202</v>
      </c>
      <c r="L452">
        <f>(Table2[[#This Row],[6M Return vs Nifty]]-AVERAGE(Table2[6M Return vs Nifty]))/_xlfn.STDEV.P(Table2[6M Return vs Nifty])</f>
        <v>0.55873426767050038</v>
      </c>
      <c r="M452">
        <v>3.3951906088331101</v>
      </c>
      <c r="N452">
        <f>(Table2[[#This Row],[1W Return vs Nifty]]-AVERAGE(Table2[1W Return vs Nifty]))/_xlfn.STDEV.P(Table2[1W Return vs Nifty])</f>
        <v>0.74005617145781166</v>
      </c>
      <c r="O452">
        <v>4760</v>
      </c>
      <c r="P452">
        <v>4562.62137601431</v>
      </c>
      <c r="Q452">
        <v>4059.61229887728</v>
      </c>
      <c r="R452">
        <v>53.013424172224497</v>
      </c>
      <c r="S452" s="1">
        <f>(Table2[[#This Row],[Close Price]]-Table2[[#This Row],[20D EMA]])/Table2[[#This Row],[20D EMA]]</f>
        <v>1.5651260504201681E-2</v>
      </c>
      <c r="T452" s="1">
        <f>(Table2[[#This Row],[Close Price]]-Table2[[#This Row],[50D EMA]])/Table2[[#This Row],[50D EMA]]</f>
        <v>5.9588250170166487E-2</v>
      </c>
      <c r="U452" s="1">
        <f>(Table2[[#This Row],[Close Price]]-Table2[[#This Row],[200D EMA]])/Table2[[#This Row],[200D EMA]]</f>
        <v>0.19087726710676825</v>
      </c>
      <c r="V452">
        <v>1.3010314039431501</v>
      </c>
      <c r="W452">
        <v>4847</v>
      </c>
      <c r="X452">
        <v>4904.8</v>
      </c>
      <c r="Y452">
        <v>4778</v>
      </c>
      <c r="Z452">
        <v>5024.8500000000004</v>
      </c>
      <c r="AA452">
        <v>4778</v>
      </c>
      <c r="AB452">
        <v>5024.8500000000004</v>
      </c>
      <c r="AC452" s="1">
        <f>(Table2[[#This Row],[Close Price]]/Table2[[#This Row],[Day Low]])-1</f>
        <v>-2.5789147926552625E-3</v>
      </c>
      <c r="AD452" s="1">
        <f>(Table2[[#This Row],[Day High]]/Table2[[#This Row],[Close Price]])-1</f>
        <v>1.4541317612990046E-2</v>
      </c>
      <c r="AE452" s="1">
        <f>(Table2[[#This Row],[Close Price]]/Table2[[#This Row],[Current Week Low]])-1</f>
        <v>1.1825031393888574E-2</v>
      </c>
      <c r="AF452" s="1">
        <f>(Table2[[#This Row],[Current Week High]]/Table2[[#This Row],[Close Price]])-1</f>
        <v>3.9373254731616569E-2</v>
      </c>
      <c r="AG452" s="1">
        <f>(Table2[[#This Row],[Close Price]]/Table2[[#This Row],[Current Month Low]])-1</f>
        <v>1.1825031393888574E-2</v>
      </c>
      <c r="AH452" s="1">
        <f>(Table2[[#This Row],[Current Month High]]/Table2[[#This Row],[Close Price]])-1</f>
        <v>3.9373254731616569E-2</v>
      </c>
      <c r="AI452">
        <v>3.9373254731616498</v>
      </c>
      <c r="AJ452">
        <v>46.708949109337503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0.05</v>
      </c>
      <c r="AM452" t="s">
        <v>3114</v>
      </c>
      <c r="AN452">
        <v>6.79</v>
      </c>
      <c r="AO452" t="s">
        <v>3114</v>
      </c>
      <c r="AP452">
        <v>-4.3316179782574002E-2</v>
      </c>
      <c r="AQ452">
        <f>(Table2[[#This Row],[Sharpe Ratio]]-AVERAGE(Table2[Sharpe Ratio]))/_xlfn.STDEV.P(Table2[Sharpe Ratio])</f>
        <v>-1.206860473629279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0.37793665352069106</v>
      </c>
      <c r="AS452">
        <f>_xlfn.RANK.AVG(Table2[[#This Row],[1Y Return vs Nifty Z-Score]],Table2[1Y Return vs Nifty Z-Score])</f>
        <v>473</v>
      </c>
      <c r="AT452">
        <f>_xlfn.RANK.AVG(Table2[[#This Row],[6M Return vs Nifty Z-Score]],Table2[6M Return vs Nifty Z-Score])</f>
        <v>165</v>
      </c>
      <c r="AU452">
        <f>_xlfn.RANK.AVG(Table2[[#This Row],[Sharpe Ratio Z-Score]],Table2[Sharpe Ratio Z-Score])</f>
        <v>647</v>
      </c>
      <c r="AV452">
        <f>(Table2[[#This Row],[Rank 1Y]]+Table2[[#This Row],[Rank 6M]]+Table2[[#This Row],[Rank Sharpe]])/3</f>
        <v>428.33333333333331</v>
      </c>
    </row>
    <row r="453" spans="1:48" x14ac:dyDescent="0.3">
      <c r="A453" t="s">
        <v>286</v>
      </c>
      <c r="B453" t="s">
        <v>287</v>
      </c>
      <c r="C453" t="s">
        <v>3073</v>
      </c>
      <c r="D453" t="s">
        <v>288</v>
      </c>
      <c r="E453">
        <v>94062.484762830005</v>
      </c>
      <c r="F453">
        <v>6541.9</v>
      </c>
      <c r="G453">
        <v>7.0006363572901398</v>
      </c>
      <c r="H453">
        <f>(Table2[[#This Row],[1Y Return vs Nifty]]-AVERAGE(Table2[1Y Return vs Nifty]))/_xlfn.STDEV.P(Table2[1Y Return vs Nifty])</f>
        <v>-0.41734758576061431</v>
      </c>
      <c r="I453">
        <v>6.4771566621642602</v>
      </c>
      <c r="J453">
        <f>(Table2[[#This Row],[1M Return vs Nifty]]-AVERAGE(Table2[1M Return vs Nifty]))/_xlfn.STDEV.P(Table2[1M Return vs Nifty])</f>
        <v>0.66582271070673105</v>
      </c>
      <c r="K453">
        <v>-6.05682421261867</v>
      </c>
      <c r="L453">
        <f>(Table2[[#This Row],[6M Return vs Nifty]]-AVERAGE(Table2[6M Return vs Nifty]))/_xlfn.STDEV.P(Table2[6M Return vs Nifty])</f>
        <v>-0.36449919596765062</v>
      </c>
      <c r="M453">
        <v>4.8597355478371904</v>
      </c>
      <c r="N453">
        <f>(Table2[[#This Row],[1W Return vs Nifty]]-AVERAGE(Table2[1W Return vs Nifty]))/_xlfn.STDEV.P(Table2[1W Return vs Nifty])</f>
        <v>1.0387851740780552</v>
      </c>
      <c r="O453">
        <v>6540.97</v>
      </c>
      <c r="P453">
        <v>6370.5161602891003</v>
      </c>
      <c r="Q453">
        <v>5969.0366542845204</v>
      </c>
      <c r="R453">
        <v>44.5732828798211</v>
      </c>
      <c r="S453" s="1">
        <f>(Table2[[#This Row],[Close Price]]-Table2[[#This Row],[20D EMA]])/Table2[[#This Row],[20D EMA]]</f>
        <v>1.4218074689218595E-4</v>
      </c>
      <c r="T453" s="1">
        <f>(Table2[[#This Row],[Close Price]]-Table2[[#This Row],[50D EMA]])/Table2[[#This Row],[50D EMA]]</f>
        <v>2.6902661479650303E-2</v>
      </c>
      <c r="U453" s="1">
        <f>(Table2[[#This Row],[Close Price]]-Table2[[#This Row],[200D EMA]])/Table2[[#This Row],[200D EMA]]</f>
        <v>9.5972495880768824E-2</v>
      </c>
      <c r="V453">
        <v>1.0730633393694</v>
      </c>
      <c r="W453">
        <v>6535</v>
      </c>
      <c r="X453">
        <v>6582.25</v>
      </c>
      <c r="Y453">
        <v>6500</v>
      </c>
      <c r="Z453">
        <v>6768</v>
      </c>
      <c r="AA453">
        <v>6500</v>
      </c>
      <c r="AB453">
        <v>6795.85</v>
      </c>
      <c r="AC453" s="1">
        <f>(Table2[[#This Row],[Close Price]]/Table2[[#This Row],[Day Low]])-1</f>
        <v>1.0558530986992665E-3</v>
      </c>
      <c r="AD453" s="1">
        <f>(Table2[[#This Row],[Day High]]/Table2[[#This Row],[Close Price]])-1</f>
        <v>6.1679328635413366E-3</v>
      </c>
      <c r="AE453" s="1">
        <f>(Table2[[#This Row],[Close Price]]/Table2[[#This Row],[Current Week Low]])-1</f>
        <v>6.4461538461537682E-3</v>
      </c>
      <c r="AF453" s="1">
        <f>(Table2[[#This Row],[Current Week High]]/Table2[[#This Row],[Close Price]])-1</f>
        <v>3.4561824546385678E-2</v>
      </c>
      <c r="AG453" s="1">
        <f>(Table2[[#This Row],[Close Price]]/Table2[[#This Row],[Current Month Low]])-1</f>
        <v>6.4461538461537682E-3</v>
      </c>
      <c r="AH453" s="1">
        <f>(Table2[[#This Row],[Current Month High]]/Table2[[#This Row],[Close Price]])-1</f>
        <v>3.8818997538941469E-2</v>
      </c>
      <c r="AI453">
        <v>5.08338556076981</v>
      </c>
      <c r="AJ453">
        <v>38.423614049936504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-0.04</v>
      </c>
      <c r="AM453" t="s">
        <v>3113</v>
      </c>
      <c r="AN453">
        <v>2.16</v>
      </c>
      <c r="AO453" t="s">
        <v>3114</v>
      </c>
      <c r="AP453">
        <v>3.4684231329618002E-2</v>
      </c>
      <c r="AQ453">
        <f>(Table2[[#This Row],[Sharpe Ratio]]-AVERAGE(Table2[Sharpe Ratio]))/_xlfn.STDEV.P(Table2[Sharpe Ratio])</f>
        <v>-0.29737988943341231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0.62538121362310894</v>
      </c>
      <c r="AS453">
        <f>_xlfn.RANK.AVG(Table2[[#This Row],[1Y Return vs Nifty Z-Score]],Table2[1Y Return vs Nifty Z-Score])</f>
        <v>434</v>
      </c>
      <c r="AT453">
        <f>_xlfn.RANK.AVG(Table2[[#This Row],[6M Return vs Nifty Z-Score]],Table2[6M Return vs Nifty Z-Score])</f>
        <v>431</v>
      </c>
      <c r="AU453">
        <f>_xlfn.RANK.AVG(Table2[[#This Row],[Sharpe Ratio Z-Score]],Table2[Sharpe Ratio Z-Score])</f>
        <v>420</v>
      </c>
      <c r="AV453">
        <f>(Table2[[#This Row],[Rank 1Y]]+Table2[[#This Row],[Rank 6M]]+Table2[[#This Row],[Rank Sharpe]])/3</f>
        <v>428.33333333333331</v>
      </c>
    </row>
    <row r="454" spans="1:48" x14ac:dyDescent="0.3">
      <c r="A454" t="s">
        <v>562</v>
      </c>
      <c r="B454" t="s">
        <v>563</v>
      </c>
      <c r="C454" t="s">
        <v>3073</v>
      </c>
      <c r="D454" t="s">
        <v>51</v>
      </c>
      <c r="E454">
        <v>34538.023717429998</v>
      </c>
      <c r="F454">
        <v>1361.35</v>
      </c>
      <c r="G454">
        <v>26.303981880008301</v>
      </c>
      <c r="H454">
        <f>(Table2[[#This Row],[1Y Return vs Nifty]]-AVERAGE(Table2[1Y Return vs Nifty]))/_xlfn.STDEV.P(Table2[1Y Return vs Nifty])</f>
        <v>-0.12353948125952106</v>
      </c>
      <c r="I454">
        <v>13.22045101746</v>
      </c>
      <c r="J454">
        <f>(Table2[[#This Row],[1M Return vs Nifty]]-AVERAGE(Table2[1M Return vs Nifty]))/_xlfn.STDEV.P(Table2[1M Return vs Nifty])</f>
        <v>1.3209248716980451</v>
      </c>
      <c r="K454">
        <v>0.92975391146706998</v>
      </c>
      <c r="L454">
        <f>(Table2[[#This Row],[6M Return vs Nifty]]-AVERAGE(Table2[6M Return vs Nifty]))/_xlfn.STDEV.P(Table2[6M Return vs Nifty])</f>
        <v>-0.11854916813708925</v>
      </c>
      <c r="M454">
        <v>6.0166088979646997</v>
      </c>
      <c r="N454">
        <f>(Table2[[#This Row],[1W Return vs Nifty]]-AVERAGE(Table2[1W Return vs Nifty]))/_xlfn.STDEV.P(Table2[1W Return vs Nifty])</f>
        <v>1.2747571902570467</v>
      </c>
      <c r="O454">
        <v>1275.45</v>
      </c>
      <c r="P454">
        <v>1241.83972924469</v>
      </c>
      <c r="Q454">
        <v>1161.67858543993</v>
      </c>
      <c r="R454">
        <v>81.267285298007494</v>
      </c>
      <c r="S454" s="1">
        <f>(Table2[[#This Row],[Close Price]]-Table2[[#This Row],[20D EMA]])/Table2[[#This Row],[20D EMA]]</f>
        <v>6.7348778862362194E-2</v>
      </c>
      <c r="T454" s="1">
        <f>(Table2[[#This Row],[Close Price]]-Table2[[#This Row],[50D EMA]])/Table2[[#This Row],[50D EMA]]</f>
        <v>9.6236469119890561E-2</v>
      </c>
      <c r="U454" s="1">
        <f>(Table2[[#This Row],[Close Price]]-Table2[[#This Row],[200D EMA]])/Table2[[#This Row],[200D EMA]]</f>
        <v>0.17188180712176421</v>
      </c>
      <c r="V454">
        <v>0.93355259569044802</v>
      </c>
      <c r="W454">
        <v>1364.15</v>
      </c>
      <c r="X454">
        <v>1393</v>
      </c>
      <c r="Y454">
        <v>1276.05</v>
      </c>
      <c r="Z454">
        <v>1374.55</v>
      </c>
      <c r="AA454">
        <v>1276.05</v>
      </c>
      <c r="AB454">
        <v>1374.55</v>
      </c>
      <c r="AC454" s="1">
        <f>(Table2[[#This Row],[Close Price]]/Table2[[#This Row],[Day Low]])-1</f>
        <v>-2.0525602023239164E-3</v>
      </c>
      <c r="AD454" s="1">
        <f>(Table2[[#This Row],[Day High]]/Table2[[#This Row],[Close Price]])-1</f>
        <v>2.3248980791126472E-2</v>
      </c>
      <c r="AE454" s="1">
        <f>(Table2[[#This Row],[Close Price]]/Table2[[#This Row],[Current Week Low]])-1</f>
        <v>6.6846910387523995E-2</v>
      </c>
      <c r="AF454" s="1">
        <f>(Table2[[#This Row],[Current Week High]]/Table2[[#This Row],[Close Price]])-1</f>
        <v>9.6962573915599926E-3</v>
      </c>
      <c r="AG454" s="1">
        <f>(Table2[[#This Row],[Close Price]]/Table2[[#This Row],[Current Month Low]])-1</f>
        <v>6.6846910387523995E-2</v>
      </c>
      <c r="AH454" s="1">
        <f>(Table2[[#This Row],[Current Month High]]/Table2[[#This Row],[Close Price]])-1</f>
        <v>9.6962573915599926E-3</v>
      </c>
      <c r="AI454">
        <v>0.97329856392551695</v>
      </c>
      <c r="AJ454">
        <v>60.669184468311101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-0.1</v>
      </c>
      <c r="AM454" t="s">
        <v>3113</v>
      </c>
      <c r="AN454">
        <v>9.68</v>
      </c>
      <c r="AO454" t="s">
        <v>3114</v>
      </c>
      <c r="AP454">
        <v>-2.7077841153000999E-2</v>
      </c>
      <c r="AQ454">
        <f>(Table2[[#This Row],[Sharpe Ratio]]-AVERAGE(Table2[Sharpe Ratio]))/_xlfn.STDEV.P(Table2[Sharpe Ratio])</f>
        <v>-1.0175223215270786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1.3360710910314031</v>
      </c>
      <c r="AS454">
        <f>_xlfn.RANK.AVG(Table2[[#This Row],[1Y Return vs Nifty Z-Score]],Table2[1Y Return vs Nifty Z-Score])</f>
        <v>323</v>
      </c>
      <c r="AT454">
        <f>_xlfn.RANK.AVG(Table2[[#This Row],[6M Return vs Nifty Z-Score]],Table2[6M Return vs Nifty Z-Score])</f>
        <v>358</v>
      </c>
      <c r="AU454">
        <f>_xlfn.RANK.AVG(Table2[[#This Row],[Sharpe Ratio Z-Score]],Table2[Sharpe Ratio Z-Score])</f>
        <v>613</v>
      </c>
      <c r="AV454">
        <f>(Table2[[#This Row],[Rank 1Y]]+Table2[[#This Row],[Rank 6M]]+Table2[[#This Row],[Rank Sharpe]])/3</f>
        <v>431.33333333333331</v>
      </c>
    </row>
    <row r="455" spans="1:48" x14ac:dyDescent="0.3">
      <c r="A455" t="s">
        <v>191</v>
      </c>
      <c r="B455" t="s">
        <v>192</v>
      </c>
      <c r="C455" t="s">
        <v>3074</v>
      </c>
      <c r="D455" t="s">
        <v>193</v>
      </c>
      <c r="E455">
        <v>132315.27660308999</v>
      </c>
      <c r="F455">
        <v>1101.45</v>
      </c>
      <c r="G455">
        <v>10.5068465591443</v>
      </c>
      <c r="H455">
        <f>(Table2[[#This Row],[1Y Return vs Nifty]]-AVERAGE(Table2[1Y Return vs Nifty]))/_xlfn.STDEV.P(Table2[1Y Return vs Nifty])</f>
        <v>-0.36398103475644894</v>
      </c>
      <c r="I455">
        <v>12.7609282040116</v>
      </c>
      <c r="J455">
        <f>(Table2[[#This Row],[1M Return vs Nifty]]-AVERAGE(Table2[1M Return vs Nifty]))/_xlfn.STDEV.P(Table2[1M Return vs Nifty])</f>
        <v>1.2762828358838376</v>
      </c>
      <c r="K455">
        <v>-6.1364010724579297</v>
      </c>
      <c r="L455">
        <f>(Table2[[#This Row],[6M Return vs Nifty]]-AVERAGE(Table2[6M Return vs Nifty]))/_xlfn.STDEV.P(Table2[6M Return vs Nifty])</f>
        <v>-0.36730055745599666</v>
      </c>
      <c r="M455">
        <v>2.9496463260249199</v>
      </c>
      <c r="N455">
        <f>(Table2[[#This Row],[1W Return vs Nifty]]-AVERAGE(Table2[1W Return vs Nifty]))/_xlfn.STDEV.P(Table2[1W Return vs Nifty])</f>
        <v>0.64917674831293293</v>
      </c>
      <c r="O455">
        <v>1099.24</v>
      </c>
      <c r="P455">
        <v>1065.2851635766399</v>
      </c>
      <c r="Q455">
        <v>1058.54272049463</v>
      </c>
      <c r="R455">
        <v>46.737676284774302</v>
      </c>
      <c r="S455" s="1">
        <f>(Table2[[#This Row],[Close Price]]-Table2[[#This Row],[20D EMA]])/Table2[[#This Row],[20D EMA]]</f>
        <v>2.0104799679779087E-3</v>
      </c>
      <c r="T455" s="1">
        <f>(Table2[[#This Row],[Close Price]]-Table2[[#This Row],[50D EMA]])/Table2[[#This Row],[50D EMA]]</f>
        <v>3.3948502860904013E-2</v>
      </c>
      <c r="U455" s="1">
        <f>(Table2[[#This Row],[Close Price]]-Table2[[#This Row],[200D EMA]])/Table2[[#This Row],[200D EMA]]</f>
        <v>4.053429179062381E-2</v>
      </c>
      <c r="V455">
        <v>2.6622152201610998</v>
      </c>
      <c r="W455">
        <v>1110</v>
      </c>
      <c r="X455">
        <v>1131.9000000000001</v>
      </c>
      <c r="Y455">
        <v>1094.3</v>
      </c>
      <c r="Z455">
        <v>1231.95</v>
      </c>
      <c r="AA455">
        <v>1094.3</v>
      </c>
      <c r="AB455">
        <v>1348</v>
      </c>
      <c r="AC455" s="1">
        <f>(Table2[[#This Row],[Close Price]]/Table2[[#This Row],[Day Low]])-1</f>
        <v>-7.7027027027026795E-3</v>
      </c>
      <c r="AD455" s="1">
        <f>(Table2[[#This Row],[Day High]]/Table2[[#This Row],[Close Price]])-1</f>
        <v>2.7645376549094491E-2</v>
      </c>
      <c r="AE455" s="1">
        <f>(Table2[[#This Row],[Close Price]]/Table2[[#This Row],[Current Week Low]])-1</f>
        <v>6.5338572603492739E-3</v>
      </c>
      <c r="AF455" s="1">
        <f>(Table2[[#This Row],[Current Week High]]/Table2[[#This Row],[Close Price]])-1</f>
        <v>0.11848018521040449</v>
      </c>
      <c r="AG455" s="1">
        <f>(Table2[[#This Row],[Close Price]]/Table2[[#This Row],[Current Month Low]])-1</f>
        <v>6.5338572603492739E-3</v>
      </c>
      <c r="AH455" s="1">
        <f>(Table2[[#This Row],[Current Month High]]/Table2[[#This Row],[Close Price]])-1</f>
        <v>0.22384130010440773</v>
      </c>
      <c r="AI455">
        <v>22.3841300104407</v>
      </c>
      <c r="AJ455">
        <v>60.561224489795897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</v>
      </c>
      <c r="AM455" t="s">
        <v>3115</v>
      </c>
      <c r="AN455">
        <v>7.58</v>
      </c>
      <c r="AO455" t="s">
        <v>3114</v>
      </c>
      <c r="AP455">
        <v>2.5450090129686E-2</v>
      </c>
      <c r="AQ455">
        <f>(Table2[[#This Row],[Sharpe Ratio]]-AVERAGE(Table2[Sharpe Ratio]))/_xlfn.STDEV.P(Table2[Sharpe Ratio])</f>
        <v>-0.40504947749470616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0.78912851448961874</v>
      </c>
      <c r="AS455">
        <f>_xlfn.RANK.AVG(Table2[[#This Row],[1Y Return vs Nifty Z-Score]],Table2[1Y Return vs Nifty Z-Score])</f>
        <v>415</v>
      </c>
      <c r="AT455">
        <f>_xlfn.RANK.AVG(Table2[[#This Row],[6M Return vs Nifty Z-Score]],Table2[6M Return vs Nifty Z-Score])</f>
        <v>433</v>
      </c>
      <c r="AU455">
        <f>_xlfn.RANK.AVG(Table2[[#This Row],[Sharpe Ratio Z-Score]],Table2[Sharpe Ratio Z-Score])</f>
        <v>450</v>
      </c>
      <c r="AV455">
        <f>(Table2[[#This Row],[Rank 1Y]]+Table2[[#This Row],[Rank 6M]]+Table2[[#This Row],[Rank Sharpe]])/3</f>
        <v>432.66666666666669</v>
      </c>
    </row>
    <row r="456" spans="1:48" x14ac:dyDescent="0.3">
      <c r="A456" t="s">
        <v>880</v>
      </c>
      <c r="B456" t="s">
        <v>881</v>
      </c>
      <c r="C456" t="s">
        <v>3069</v>
      </c>
      <c r="D456" t="s">
        <v>54</v>
      </c>
      <c r="E456">
        <v>16784.800676070001</v>
      </c>
      <c r="F456">
        <v>198.3</v>
      </c>
      <c r="G456">
        <v>14.2881466799225</v>
      </c>
      <c r="H456">
        <f>(Table2[[#This Row],[1Y Return vs Nifty]]-AVERAGE(Table2[1Y Return vs Nifty]))/_xlfn.STDEV.P(Table2[1Y Return vs Nifty])</f>
        <v>-0.30642745578082081</v>
      </c>
      <c r="I456">
        <v>-2.91372672196565</v>
      </c>
      <c r="J456">
        <f>(Table2[[#This Row],[1M Return vs Nifty]]-AVERAGE(Table2[1M Return vs Nifty]))/_xlfn.STDEV.P(Table2[1M Return vs Nifty])</f>
        <v>-0.24648923571298315</v>
      </c>
      <c r="K456">
        <v>-2.56718024638363</v>
      </c>
      <c r="L456">
        <f>(Table2[[#This Row],[6M Return vs Nifty]]-AVERAGE(Table2[6M Return vs Nifty]))/_xlfn.STDEV.P(Table2[6M Return vs Nifty])</f>
        <v>-0.24165250115214357</v>
      </c>
      <c r="M456">
        <v>-3.24972782340526</v>
      </c>
      <c r="N456">
        <f>(Table2[[#This Row],[1W Return vs Nifty]]-AVERAGE(Table2[1W Return vs Nifty]))/_xlfn.STDEV.P(Table2[1W Return vs Nifty])</f>
        <v>-0.61533402715589658</v>
      </c>
      <c r="O456">
        <v>206.82</v>
      </c>
      <c r="P456">
        <v>201.71529837211699</v>
      </c>
      <c r="Q456">
        <v>179.85441736956099</v>
      </c>
      <c r="R456">
        <v>34.429081633888799</v>
      </c>
      <c r="S456" s="1">
        <f>(Table2[[#This Row],[Close Price]]-Table2[[#This Row],[20D EMA]])/Table2[[#This Row],[20D EMA]]</f>
        <v>-4.1195242239628574E-2</v>
      </c>
      <c r="T456" s="1">
        <f>(Table2[[#This Row],[Close Price]]-Table2[[#This Row],[50D EMA]])/Table2[[#This Row],[50D EMA]]</f>
        <v>-1.6931280868030949E-2</v>
      </c>
      <c r="U456" s="1">
        <f>(Table2[[#This Row],[Close Price]]-Table2[[#This Row],[200D EMA]])/Table2[[#This Row],[200D EMA]]</f>
        <v>0.10255840751766154</v>
      </c>
      <c r="V456">
        <v>0.76269339857806095</v>
      </c>
      <c r="W456">
        <v>200.93</v>
      </c>
      <c r="X456">
        <v>202.93</v>
      </c>
      <c r="Y456">
        <v>195.36</v>
      </c>
      <c r="Z456">
        <v>207.94</v>
      </c>
      <c r="AA456">
        <v>195.36</v>
      </c>
      <c r="AB456">
        <v>217.61</v>
      </c>
      <c r="AC456" s="1">
        <f>(Table2[[#This Row],[Close Price]]/Table2[[#This Row],[Day Low]])-1</f>
        <v>-1.3089135519832706E-2</v>
      </c>
      <c r="AD456" s="1">
        <f>(Table2[[#This Row],[Day High]]/Table2[[#This Row],[Close Price]])-1</f>
        <v>2.3348461926374187E-2</v>
      </c>
      <c r="AE456" s="1">
        <f>(Table2[[#This Row],[Close Price]]/Table2[[#This Row],[Current Week Low]])-1</f>
        <v>1.5049140049139931E-2</v>
      </c>
      <c r="AF456" s="1">
        <f>(Table2[[#This Row],[Current Week High]]/Table2[[#This Row],[Close Price]])-1</f>
        <v>4.8613212304589037E-2</v>
      </c>
      <c r="AG456" s="1">
        <f>(Table2[[#This Row],[Close Price]]/Table2[[#This Row],[Current Month Low]])-1</f>
        <v>1.5049140049139931E-2</v>
      </c>
      <c r="AH456" s="1">
        <f>(Table2[[#This Row],[Current Month High]]/Table2[[#This Row],[Close Price]])-1</f>
        <v>9.7377710539586548E-2</v>
      </c>
      <c r="AI456">
        <v>16.1875945537065</v>
      </c>
      <c r="AJ456">
        <v>58.197048264858402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0.03</v>
      </c>
      <c r="AM456" t="s">
        <v>3114</v>
      </c>
      <c r="AN456">
        <v>-2.19</v>
      </c>
      <c r="AO456" t="s">
        <v>3113</v>
      </c>
      <c r="AP456">
        <v>1.3168167353899999E-4</v>
      </c>
      <c r="AQ456">
        <f>(Table2[[#This Row],[Sharpe Ratio]]-AVERAGE(Table2[Sharpe Ratio]))/_xlfn.STDEV.P(Table2[Sharpe Ratio])</f>
        <v>-0.70026075375946584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-2.1101639735613098</v>
      </c>
      <c r="AS456">
        <f>_xlfn.RANK.AVG(Table2[[#This Row],[1Y Return vs Nifty Z-Score]],Table2[1Y Return vs Nifty Z-Score])</f>
        <v>385</v>
      </c>
      <c r="AT456">
        <f>_xlfn.RANK.AVG(Table2[[#This Row],[6M Return vs Nifty Z-Score]],Table2[6M Return vs Nifty Z-Score])</f>
        <v>390</v>
      </c>
      <c r="AU456">
        <f>_xlfn.RANK.AVG(Table2[[#This Row],[Sharpe Ratio Z-Score]],Table2[Sharpe Ratio Z-Score])</f>
        <v>523</v>
      </c>
      <c r="AV456">
        <f>(Table2[[#This Row],[Rank 1Y]]+Table2[[#This Row],[Rank 6M]]+Table2[[#This Row],[Rank Sharpe]])/3</f>
        <v>432.66666666666669</v>
      </c>
    </row>
    <row r="457" spans="1:48" x14ac:dyDescent="0.3">
      <c r="A457" t="s">
        <v>1433</v>
      </c>
      <c r="B457" t="s">
        <v>1434</v>
      </c>
      <c r="C457" t="s">
        <v>3085</v>
      </c>
      <c r="D457" t="s">
        <v>1435</v>
      </c>
      <c r="E457">
        <v>7124.8785594000001</v>
      </c>
      <c r="F457">
        <v>930.85</v>
      </c>
      <c r="G457">
        <v>15.5276107212876</v>
      </c>
      <c r="H457">
        <f>(Table2[[#This Row],[1Y Return vs Nifty]]-AVERAGE(Table2[1Y Return vs Nifty]))/_xlfn.STDEV.P(Table2[1Y Return vs Nifty])</f>
        <v>-0.28756209484314504</v>
      </c>
      <c r="I457">
        <v>-1.50661128074343</v>
      </c>
      <c r="J457">
        <f>(Table2[[#This Row],[1M Return vs Nifty]]-AVERAGE(Table2[1M Return vs Nifty]))/_xlfn.STDEV.P(Table2[1M Return vs Nifty])</f>
        <v>-0.10978982475148506</v>
      </c>
      <c r="K457">
        <v>-3.7994312697273198</v>
      </c>
      <c r="L457">
        <f>(Table2[[#This Row],[6M Return vs Nifty]]-AVERAGE(Table2[6M Return vs Nifty]))/_xlfn.STDEV.P(Table2[6M Return vs Nifty])</f>
        <v>-0.28503170168534858</v>
      </c>
      <c r="M457">
        <v>2.5340855054410301</v>
      </c>
      <c r="N457">
        <f>(Table2[[#This Row],[1W Return vs Nifty]]-AVERAGE(Table2[1W Return vs Nifty]))/_xlfn.STDEV.P(Table2[1W Return vs Nifty])</f>
        <v>0.5644131701153986</v>
      </c>
      <c r="O457">
        <v>909.89</v>
      </c>
      <c r="P457">
        <v>862.137343494525</v>
      </c>
      <c r="Q457">
        <v>785.68825658751405</v>
      </c>
      <c r="R457">
        <v>55.7499703402829</v>
      </c>
      <c r="S457" s="1">
        <f>(Table2[[#This Row],[Close Price]]-Table2[[#This Row],[20D EMA]])/Table2[[#This Row],[20D EMA]]</f>
        <v>2.3035751574366173E-2</v>
      </c>
      <c r="T457" s="1">
        <f>(Table2[[#This Row],[Close Price]]-Table2[[#This Row],[50D EMA]])/Table2[[#This Row],[50D EMA]]</f>
        <v>7.970035983705348E-2</v>
      </c>
      <c r="U457" s="1">
        <f>(Table2[[#This Row],[Close Price]]-Table2[[#This Row],[200D EMA]])/Table2[[#This Row],[200D EMA]]</f>
        <v>0.18475743043808254</v>
      </c>
      <c r="V457">
        <v>1.30069927063753</v>
      </c>
      <c r="W457">
        <v>930</v>
      </c>
      <c r="X457">
        <v>948.8</v>
      </c>
      <c r="Y457">
        <v>895.15</v>
      </c>
      <c r="Z457">
        <v>965.2</v>
      </c>
      <c r="AA457">
        <v>895.15</v>
      </c>
      <c r="AB457">
        <v>1034.9000000000001</v>
      </c>
      <c r="AC457" s="1">
        <f>(Table2[[#This Row],[Close Price]]/Table2[[#This Row],[Day Low]])-1</f>
        <v>9.1397849462371283E-4</v>
      </c>
      <c r="AD457" s="1">
        <f>(Table2[[#This Row],[Day High]]/Table2[[#This Row],[Close Price]])-1</f>
        <v>1.9283450609657748E-2</v>
      </c>
      <c r="AE457" s="1">
        <f>(Table2[[#This Row],[Close Price]]/Table2[[#This Row],[Current Week Low]])-1</f>
        <v>3.988158409205167E-2</v>
      </c>
      <c r="AF457" s="1">
        <f>(Table2[[#This Row],[Current Week High]]/Table2[[#This Row],[Close Price]])-1</f>
        <v>3.6901756459150281E-2</v>
      </c>
      <c r="AG457" s="1">
        <f>(Table2[[#This Row],[Close Price]]/Table2[[#This Row],[Current Month Low]])-1</f>
        <v>3.988158409205167E-2</v>
      </c>
      <c r="AH457" s="1">
        <f>(Table2[[#This Row],[Current Month High]]/Table2[[#This Row],[Close Price]])-1</f>
        <v>0.11177955631949299</v>
      </c>
      <c r="AI457">
        <v>11.177955631949199</v>
      </c>
      <c r="AJ457">
        <v>57.371090448013497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0.3</v>
      </c>
      <c r="AM457" t="s">
        <v>3114</v>
      </c>
      <c r="AN457">
        <v>6.34</v>
      </c>
      <c r="AO457" t="s">
        <v>3114</v>
      </c>
      <c r="AP457">
        <v>3.9207799302429999E-3</v>
      </c>
      <c r="AQ457">
        <f>(Table2[[#This Row],[Sharpe Ratio]]-AVERAGE(Table2[Sharpe Ratio]))/_xlfn.STDEV.P(Table2[Sharpe Ratio])</f>
        <v>-0.65608007256887602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-0.77405052373345595</v>
      </c>
      <c r="AS457">
        <f>_xlfn.RANK.AVG(Table2[[#This Row],[1Y Return vs Nifty Z-Score]],Table2[1Y Return vs Nifty Z-Score])</f>
        <v>377</v>
      </c>
      <c r="AT457">
        <f>_xlfn.RANK.AVG(Table2[[#This Row],[6M Return vs Nifty Z-Score]],Table2[6M Return vs Nifty Z-Score])</f>
        <v>405</v>
      </c>
      <c r="AU457">
        <f>_xlfn.RANK.AVG(Table2[[#This Row],[Sharpe Ratio Z-Score]],Table2[Sharpe Ratio Z-Score])</f>
        <v>516</v>
      </c>
      <c r="AV457">
        <f>(Table2[[#This Row],[Rank 1Y]]+Table2[[#This Row],[Rank 6M]]+Table2[[#This Row],[Rank Sharpe]])/3</f>
        <v>432.66666666666669</v>
      </c>
    </row>
    <row r="458" spans="1:48" x14ac:dyDescent="0.3">
      <c r="A458" t="s">
        <v>1291</v>
      </c>
      <c r="B458" t="s">
        <v>1292</v>
      </c>
      <c r="C458" t="s">
        <v>3079</v>
      </c>
      <c r="D458" t="s">
        <v>306</v>
      </c>
      <c r="E458">
        <v>8454.3171734499992</v>
      </c>
      <c r="F458">
        <v>419.45</v>
      </c>
      <c r="G458">
        <v>0.740072245924004</v>
      </c>
      <c r="H458">
        <f>(Table2[[#This Row],[1Y Return vs Nifty]]-AVERAGE(Table2[1Y Return vs Nifty]))/_xlfn.STDEV.P(Table2[1Y Return vs Nifty])</f>
        <v>-0.51263699932383611</v>
      </c>
      <c r="I458">
        <v>-6.6210859969678602</v>
      </c>
      <c r="J458">
        <f>(Table2[[#This Row],[1M Return vs Nifty]]-AVERAGE(Table2[1M Return vs Nifty]))/_xlfn.STDEV.P(Table2[1M Return vs Nifty])</f>
        <v>-0.60665430409944598</v>
      </c>
      <c r="K458">
        <v>-12.421892147520699</v>
      </c>
      <c r="L458">
        <f>(Table2[[#This Row],[6M Return vs Nifty]]-AVERAGE(Table2[6M Return vs Nifty]))/_xlfn.STDEV.P(Table2[6M Return vs Nifty])</f>
        <v>-0.58857006555911129</v>
      </c>
      <c r="M458">
        <v>-4.5541718255649597</v>
      </c>
      <c r="N458">
        <f>(Table2[[#This Row],[1W Return vs Nifty]]-AVERAGE(Table2[1W Return vs Nifty]))/_xlfn.STDEV.P(Table2[1W Return vs Nifty])</f>
        <v>-0.88140661076955684</v>
      </c>
      <c r="O458">
        <v>441.81</v>
      </c>
      <c r="P458">
        <v>438.86297072118401</v>
      </c>
      <c r="Q458">
        <v>408.72076175358302</v>
      </c>
      <c r="R458">
        <v>29.9177922507792</v>
      </c>
      <c r="S458" s="1">
        <f>(Table2[[#This Row],[Close Price]]-Table2[[#This Row],[20D EMA]])/Table2[[#This Row],[20D EMA]]</f>
        <v>-5.0609990719992788E-2</v>
      </c>
      <c r="T458" s="1">
        <f>(Table2[[#This Row],[Close Price]]-Table2[[#This Row],[50D EMA]])/Table2[[#This Row],[50D EMA]]</f>
        <v>-4.4234697425674048E-2</v>
      </c>
      <c r="U458" s="1">
        <f>(Table2[[#This Row],[Close Price]]-Table2[[#This Row],[200D EMA]])/Table2[[#This Row],[200D EMA]]</f>
        <v>2.6250778649912595E-2</v>
      </c>
      <c r="V458">
        <v>1.64738293520723</v>
      </c>
      <c r="W458">
        <v>420.6</v>
      </c>
      <c r="X458">
        <v>427.3</v>
      </c>
      <c r="Y458">
        <v>411</v>
      </c>
      <c r="Z458">
        <v>440</v>
      </c>
      <c r="AA458">
        <v>411</v>
      </c>
      <c r="AB458">
        <v>458.75</v>
      </c>
      <c r="AC458" s="1">
        <f>(Table2[[#This Row],[Close Price]]/Table2[[#This Row],[Day Low]])-1</f>
        <v>-2.7341892534474832E-3</v>
      </c>
      <c r="AD458" s="1">
        <f>(Table2[[#This Row],[Day High]]/Table2[[#This Row],[Close Price]])-1</f>
        <v>1.871498390749804E-2</v>
      </c>
      <c r="AE458" s="1">
        <f>(Table2[[#This Row],[Close Price]]/Table2[[#This Row],[Current Week Low]])-1</f>
        <v>2.0559610705596087E-2</v>
      </c>
      <c r="AF458" s="1">
        <f>(Table2[[#This Row],[Current Week High]]/Table2[[#This Row],[Close Price]])-1</f>
        <v>4.8992728573131528E-2</v>
      </c>
      <c r="AG458" s="1">
        <f>(Table2[[#This Row],[Close Price]]/Table2[[#This Row],[Current Month Low]])-1</f>
        <v>2.0559610705596087E-2</v>
      </c>
      <c r="AH458" s="1">
        <f>(Table2[[#This Row],[Current Month High]]/Table2[[#This Row],[Close Price]])-1</f>
        <v>9.3694123256645723E-2</v>
      </c>
      <c r="AI458">
        <v>20.395756347597999</v>
      </c>
      <c r="AJ458">
        <v>26.550007542615699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-0.03</v>
      </c>
      <c r="AM458" t="s">
        <v>3113</v>
      </c>
      <c r="AN458">
        <v>-6.04</v>
      </c>
      <c r="AO458" t="s">
        <v>3113</v>
      </c>
      <c r="AP458">
        <v>7.4077599419304002E-2</v>
      </c>
      <c r="AQ458">
        <f>(Table2[[#This Row],[Sharpe Ratio]]-AVERAGE(Table2[Sharpe Ratio]))/_xlfn.STDEV.P(Table2[Sharpe Ratio])</f>
        <v>0.16194465658876048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-2.4273233231631899</v>
      </c>
      <c r="AS458">
        <f>_xlfn.RANK.AVG(Table2[[#This Row],[1Y Return vs Nifty Z-Score]],Table2[1Y Return vs Nifty Z-Score])</f>
        <v>484</v>
      </c>
      <c r="AT458">
        <f>_xlfn.RANK.AVG(Table2[[#This Row],[6M Return vs Nifty Z-Score]],Table2[6M Return vs Nifty Z-Score])</f>
        <v>523</v>
      </c>
      <c r="AU458">
        <f>_xlfn.RANK.AVG(Table2[[#This Row],[Sharpe Ratio Z-Score]],Table2[Sharpe Ratio Z-Score])</f>
        <v>292</v>
      </c>
      <c r="AV458">
        <f>(Table2[[#This Row],[Rank 1Y]]+Table2[[#This Row],[Rank 6M]]+Table2[[#This Row],[Rank Sharpe]])/3</f>
        <v>433</v>
      </c>
    </row>
    <row r="459" spans="1:48" x14ac:dyDescent="0.3">
      <c r="A459" t="s">
        <v>487</v>
      </c>
      <c r="B459" t="s">
        <v>488</v>
      </c>
      <c r="C459" t="s">
        <v>3069</v>
      </c>
      <c r="D459" t="s">
        <v>54</v>
      </c>
      <c r="E459">
        <v>41541.582875</v>
      </c>
      <c r="F459">
        <v>3770</v>
      </c>
      <c r="G459">
        <v>20.6804176184007</v>
      </c>
      <c r="H459">
        <f>(Table2[[#This Row],[1Y Return vs Nifty]]-AVERAGE(Table2[1Y Return vs Nifty]))/_xlfn.STDEV.P(Table2[1Y Return vs Nifty])</f>
        <v>-0.20913338798923709</v>
      </c>
      <c r="I459">
        <v>-14.892867607857401</v>
      </c>
      <c r="J459">
        <f>(Table2[[#This Row],[1M Return vs Nifty]]-AVERAGE(Table2[1M Return vs Nifty]))/_xlfn.STDEV.P(Table2[1M Return vs Nifty])</f>
        <v>-1.4102469878870569</v>
      </c>
      <c r="K459">
        <v>-10.557274378853</v>
      </c>
      <c r="L459">
        <f>(Table2[[#This Row],[6M Return vs Nifty]]-AVERAGE(Table2[6M Return vs Nifty]))/_xlfn.STDEV.P(Table2[6M Return vs Nifty])</f>
        <v>-0.52292952108195467</v>
      </c>
      <c r="M459">
        <v>-7.3579666623650297</v>
      </c>
      <c r="N459">
        <f>(Table2[[#This Row],[1W Return vs Nifty]]-AVERAGE(Table2[1W Return vs Nifty]))/_xlfn.STDEV.P(Table2[1W Return vs Nifty])</f>
        <v>-1.4533076926978734</v>
      </c>
      <c r="O459">
        <v>4231.08</v>
      </c>
      <c r="P459">
        <v>4374.1553114327198</v>
      </c>
      <c r="Q459">
        <v>4011.6072775767302</v>
      </c>
      <c r="R459">
        <v>21.0082174324153</v>
      </c>
      <c r="S459" s="1">
        <f>(Table2[[#This Row],[Close Price]]-Table2[[#This Row],[20D EMA]])/Table2[[#This Row],[20D EMA]]</f>
        <v>-0.10897454077918639</v>
      </c>
      <c r="T459" s="1">
        <f>(Table2[[#This Row],[Close Price]]-Table2[[#This Row],[50D EMA]])/Table2[[#This Row],[50D EMA]]</f>
        <v>-0.13811930953929333</v>
      </c>
      <c r="U459" s="1">
        <f>(Table2[[#This Row],[Close Price]]-Table2[[#This Row],[200D EMA]])/Table2[[#This Row],[200D EMA]]</f>
        <v>-6.0227051368467108E-2</v>
      </c>
      <c r="V459">
        <v>0.33332682785231199</v>
      </c>
      <c r="W459">
        <v>3762.65</v>
      </c>
      <c r="X459">
        <v>3864.9</v>
      </c>
      <c r="Y459">
        <v>3755</v>
      </c>
      <c r="Z459">
        <v>4256.95</v>
      </c>
      <c r="AA459">
        <v>3755</v>
      </c>
      <c r="AB459">
        <v>4405.1000000000004</v>
      </c>
      <c r="AC459" s="1">
        <f>(Table2[[#This Row],[Close Price]]/Table2[[#This Row],[Day Low]])-1</f>
        <v>1.953410495262542E-3</v>
      </c>
      <c r="AD459" s="1">
        <f>(Table2[[#This Row],[Day High]]/Table2[[#This Row],[Close Price]])-1</f>
        <v>2.5172413793103532E-2</v>
      </c>
      <c r="AE459" s="1">
        <f>(Table2[[#This Row],[Close Price]]/Table2[[#This Row],[Current Week Low]])-1</f>
        <v>3.9946737683089761E-3</v>
      </c>
      <c r="AF459" s="1">
        <f>(Table2[[#This Row],[Current Week High]]/Table2[[#This Row],[Close Price]])-1</f>
        <v>0.12916445623342176</v>
      </c>
      <c r="AG459" s="1">
        <f>(Table2[[#This Row],[Close Price]]/Table2[[#This Row],[Current Month Low]])-1</f>
        <v>3.9946737683089761E-3</v>
      </c>
      <c r="AH459" s="1">
        <f>(Table2[[#This Row],[Current Month High]]/Table2[[#This Row],[Close Price]])-1</f>
        <v>0.16846153846153866</v>
      </c>
      <c r="AI459">
        <v>32.572944297082202</v>
      </c>
      <c r="AJ459">
        <v>51.217359913360802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-0.24</v>
      </c>
      <c r="AM459" t="s">
        <v>3113</v>
      </c>
      <c r="AN459">
        <v>-18.87</v>
      </c>
      <c r="AO459" t="s">
        <v>3113</v>
      </c>
      <c r="AP459">
        <v>2.4013919531706E-2</v>
      </c>
      <c r="AQ459">
        <f>(Table2[[#This Row],[Sharpe Ratio]]-AVERAGE(Table2[Sharpe Ratio]))/_xlfn.STDEV.P(Table2[Sharpe Ratio])</f>
        <v>-0.42179514916273164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347</v>
      </c>
      <c r="AT459">
        <f>_xlfn.RANK.AVG(Table2[[#This Row],[6M Return vs Nifty Z-Score]],Table2[6M Return vs Nifty Z-Score])</f>
        <v>500</v>
      </c>
      <c r="AU459">
        <f>_xlfn.RANK.AVG(Table2[[#This Row],[Sharpe Ratio Z-Score]],Table2[Sharpe Ratio Z-Score])</f>
        <v>455</v>
      </c>
      <c r="AV459">
        <f>(Table2[[#This Row],[Rank 1Y]]+Table2[[#This Row],[Rank 6M]]+Table2[[#This Row],[Rank Sharpe]])/3</f>
        <v>434</v>
      </c>
    </row>
    <row r="460" spans="1:48" x14ac:dyDescent="0.3">
      <c r="A460" t="s">
        <v>517</v>
      </c>
      <c r="B460" t="s">
        <v>518</v>
      </c>
      <c r="C460" t="s">
        <v>3076</v>
      </c>
      <c r="D460" t="s">
        <v>369</v>
      </c>
      <c r="E460">
        <v>38590.818513519996</v>
      </c>
      <c r="F460">
        <v>738.4</v>
      </c>
      <c r="G460">
        <v>-12.5743124859502</v>
      </c>
      <c r="H460">
        <f>(Table2[[#This Row],[1Y Return vs Nifty]]-AVERAGE(Table2[1Y Return vs Nifty]))/_xlfn.STDEV.P(Table2[1Y Return vs Nifty])</f>
        <v>-0.71528965018512647</v>
      </c>
      <c r="I460">
        <v>-1.9923225779856</v>
      </c>
      <c r="J460">
        <f>(Table2[[#This Row],[1M Return vs Nifty]]-AVERAGE(Table2[1M Return vs Nifty]))/_xlfn.STDEV.P(Table2[1M Return vs Nifty])</f>
        <v>-0.15697603725774384</v>
      </c>
      <c r="K460">
        <v>18.690935093567202</v>
      </c>
      <c r="L460">
        <f>(Table2[[#This Row],[6M Return vs Nifty]]-AVERAGE(Table2[6M Return vs Nifty]))/_xlfn.STDEV.P(Table2[6M Return vs Nifty])</f>
        <v>0.50670155238109171</v>
      </c>
      <c r="M460">
        <v>3.1791022975017702</v>
      </c>
      <c r="N460">
        <f>(Table2[[#This Row],[1W Return vs Nifty]]-AVERAGE(Table2[1W Return vs Nifty]))/_xlfn.STDEV.P(Table2[1W Return vs Nifty])</f>
        <v>0.69597978704464336</v>
      </c>
      <c r="O460">
        <v>737.04</v>
      </c>
      <c r="P460">
        <v>725.07791659768202</v>
      </c>
      <c r="Q460">
        <v>638.45600342708701</v>
      </c>
      <c r="R460">
        <v>50.118710026589604</v>
      </c>
      <c r="S460" s="1">
        <f>(Table2[[#This Row],[Close Price]]-Table2[[#This Row],[20D EMA]])/Table2[[#This Row],[20D EMA]]</f>
        <v>1.8452187126886108E-3</v>
      </c>
      <c r="T460" s="1">
        <f>(Table2[[#This Row],[Close Price]]-Table2[[#This Row],[50D EMA]])/Table2[[#This Row],[50D EMA]]</f>
        <v>1.8373312850058669E-2</v>
      </c>
      <c r="U460" s="1">
        <f>(Table2[[#This Row],[Close Price]]-Table2[[#This Row],[200D EMA]])/Table2[[#This Row],[200D EMA]]</f>
        <v>0.15654014691135532</v>
      </c>
      <c r="V460">
        <v>1.5163020869672801</v>
      </c>
      <c r="W460">
        <v>739.5</v>
      </c>
      <c r="X460">
        <v>748.75</v>
      </c>
      <c r="Y460">
        <v>705</v>
      </c>
      <c r="Z460">
        <v>768.85</v>
      </c>
      <c r="AA460">
        <v>705</v>
      </c>
      <c r="AB460">
        <v>799</v>
      </c>
      <c r="AC460" s="1">
        <f>(Table2[[#This Row],[Close Price]]/Table2[[#This Row],[Day Low]])-1</f>
        <v>-1.4874915483434892E-3</v>
      </c>
      <c r="AD460" s="1">
        <f>(Table2[[#This Row],[Day High]]/Table2[[#This Row],[Close Price]])-1</f>
        <v>1.4016793066088828E-2</v>
      </c>
      <c r="AE460" s="1">
        <f>(Table2[[#This Row],[Close Price]]/Table2[[#This Row],[Current Week Low]])-1</f>
        <v>4.7375886524822608E-2</v>
      </c>
      <c r="AF460" s="1">
        <f>(Table2[[#This Row],[Current Week High]]/Table2[[#This Row],[Close Price]])-1</f>
        <v>4.1237811484290399E-2</v>
      </c>
      <c r="AG460" s="1">
        <f>(Table2[[#This Row],[Close Price]]/Table2[[#This Row],[Current Month Low]])-1</f>
        <v>4.7375886524822608E-2</v>
      </c>
      <c r="AH460" s="1">
        <f>(Table2[[#This Row],[Current Month High]]/Table2[[#This Row],[Close Price]])-1</f>
        <v>8.2069339111592754E-2</v>
      </c>
      <c r="AI460">
        <v>8.2069339111592701</v>
      </c>
      <c r="AJ460">
        <v>50.081300813008099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0.15</v>
      </c>
      <c r="AM460" t="s">
        <v>3114</v>
      </c>
      <c r="AN460">
        <v>3.78</v>
      </c>
      <c r="AO460" t="s">
        <v>3114</v>
      </c>
      <c r="AQ460">
        <f>(Table2[[#This Row],[Sharpe Ratio]]-AVERAGE(Table2[Sharpe Ratio]))/_xlfn.STDEV.P(Table2[Sharpe Ratio])</f>
        <v>-0.70179615496659375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-0.37138050298372893</v>
      </c>
      <c r="AS460">
        <f>_xlfn.RANK.AVG(Table2[[#This Row],[1Y Return vs Nifty Z-Score]],Table2[1Y Return vs Nifty Z-Score])</f>
        <v>583</v>
      </c>
      <c r="AT460">
        <f>_xlfn.RANK.AVG(Table2[[#This Row],[6M Return vs Nifty Z-Score]],Table2[6M Return vs Nifty Z-Score])</f>
        <v>175</v>
      </c>
      <c r="AU460">
        <f>_xlfn.RANK.AVG(Table2[[#This Row],[Sharpe Ratio Z-Score]],Table2[Sharpe Ratio Z-Score])</f>
        <v>545.5</v>
      </c>
      <c r="AV460">
        <f>(Table2[[#This Row],[Rank 1Y]]+Table2[[#This Row],[Rank 6M]]+Table2[[#This Row],[Rank Sharpe]])/3</f>
        <v>434.5</v>
      </c>
    </row>
    <row r="461" spans="1:48" x14ac:dyDescent="0.3">
      <c r="A461" t="s">
        <v>1064</v>
      </c>
      <c r="B461" t="s">
        <v>1065</v>
      </c>
      <c r="C461" t="s">
        <v>3072</v>
      </c>
      <c r="D461" t="s">
        <v>46</v>
      </c>
      <c r="E461">
        <v>11917.526910074999</v>
      </c>
      <c r="F461">
        <v>464.55</v>
      </c>
      <c r="G461">
        <v>6.1539039245855802</v>
      </c>
      <c r="H461">
        <f>(Table2[[#This Row],[1Y Return vs Nifty]]-AVERAGE(Table2[1Y Return vs Nifty]))/_xlfn.STDEV.P(Table2[1Y Return vs Nifty])</f>
        <v>-0.43023534403959968</v>
      </c>
      <c r="I461">
        <v>-3.2171897843966901</v>
      </c>
      <c r="J461">
        <f>(Table2[[#This Row],[1M Return vs Nifty]]-AVERAGE(Table2[1M Return vs Nifty]))/_xlfn.STDEV.P(Table2[1M Return vs Nifty])</f>
        <v>-0.27597027235548011</v>
      </c>
      <c r="K461">
        <v>-6.39444386313252</v>
      </c>
      <c r="L461">
        <f>(Table2[[#This Row],[6M Return vs Nifty]]-AVERAGE(Table2[6M Return vs Nifty]))/_xlfn.STDEV.P(Table2[6M Return vs Nifty])</f>
        <v>-0.37638449388677925</v>
      </c>
      <c r="M461">
        <v>-4.4153189363117002</v>
      </c>
      <c r="N461">
        <f>(Table2[[#This Row],[1W Return vs Nifty]]-AVERAGE(Table2[1W Return vs Nifty]))/_xlfn.STDEV.P(Table2[1W Return vs Nifty])</f>
        <v>-0.8530842397634667</v>
      </c>
      <c r="O461">
        <v>492.7</v>
      </c>
      <c r="P461">
        <v>490.629054334903</v>
      </c>
      <c r="Q461">
        <v>436.35988149649</v>
      </c>
      <c r="R461">
        <v>17.757770549318799</v>
      </c>
      <c r="S461" s="1">
        <f>(Table2[[#This Row],[Close Price]]-Table2[[#This Row],[20D EMA]])/Table2[[#This Row],[20D EMA]]</f>
        <v>-5.7134158717272128E-2</v>
      </c>
      <c r="T461" s="1">
        <f>(Table2[[#This Row],[Close Price]]-Table2[[#This Row],[50D EMA]])/Table2[[#This Row],[50D EMA]]</f>
        <v>-5.3154321181112622E-2</v>
      </c>
      <c r="U461" s="1">
        <f>(Table2[[#This Row],[Close Price]]-Table2[[#This Row],[200D EMA]])/Table2[[#This Row],[200D EMA]]</f>
        <v>6.4602910805714758E-2</v>
      </c>
      <c r="V461">
        <v>0.22737620428979999</v>
      </c>
      <c r="W461">
        <v>464</v>
      </c>
      <c r="X461">
        <v>470.45</v>
      </c>
      <c r="Y461">
        <v>462.1</v>
      </c>
      <c r="Z461">
        <v>485.25</v>
      </c>
      <c r="AA461">
        <v>462.1</v>
      </c>
      <c r="AB461">
        <v>508.9</v>
      </c>
      <c r="AC461" s="1">
        <f>(Table2[[#This Row],[Close Price]]/Table2[[#This Row],[Day Low]])-1</f>
        <v>1.1853448275862544E-3</v>
      </c>
      <c r="AD461" s="1">
        <f>(Table2[[#This Row],[Day High]]/Table2[[#This Row],[Close Price]])-1</f>
        <v>1.2700462813475255E-2</v>
      </c>
      <c r="AE461" s="1">
        <f>(Table2[[#This Row],[Close Price]]/Table2[[#This Row],[Current Week Low]])-1</f>
        <v>5.3018827093702647E-3</v>
      </c>
      <c r="AF461" s="1">
        <f>(Table2[[#This Row],[Current Week High]]/Table2[[#This Row],[Close Price]])-1</f>
        <v>4.4559250887955981E-2</v>
      </c>
      <c r="AG461" s="1">
        <f>(Table2[[#This Row],[Close Price]]/Table2[[#This Row],[Current Month Low]])-1</f>
        <v>5.3018827093702647E-3</v>
      </c>
      <c r="AH461" s="1">
        <f>(Table2[[#This Row],[Current Month High]]/Table2[[#This Row],[Close Price]])-1</f>
        <v>9.5468733182649812E-2</v>
      </c>
      <c r="AI461">
        <v>23.732644494672201</v>
      </c>
      <c r="AJ461">
        <v>49.806514027732902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-0.03</v>
      </c>
      <c r="AM461" t="s">
        <v>3113</v>
      </c>
      <c r="AN461">
        <v>-9.2899999999999991</v>
      </c>
      <c r="AO461" t="s">
        <v>3113</v>
      </c>
      <c r="AP461">
        <v>3.0516800769299999E-2</v>
      </c>
      <c r="AQ461">
        <f>(Table2[[#This Row],[Sharpe Ratio]]-AVERAGE(Table2[Sharpe Ratio]))/_xlfn.STDEV.P(Table2[Sharpe Ratio])</f>
        <v>-0.3459719048670501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-2.2816462549123759</v>
      </c>
      <c r="AS461">
        <f>_xlfn.RANK.AVG(Table2[[#This Row],[1Y Return vs Nifty Z-Score]],Table2[1Y Return vs Nifty Z-Score])</f>
        <v>439</v>
      </c>
      <c r="AT461">
        <f>_xlfn.RANK.AVG(Table2[[#This Row],[6M Return vs Nifty Z-Score]],Table2[6M Return vs Nifty Z-Score])</f>
        <v>437</v>
      </c>
      <c r="AU461">
        <f>_xlfn.RANK.AVG(Table2[[#This Row],[Sharpe Ratio Z-Score]],Table2[Sharpe Ratio Z-Score])</f>
        <v>430</v>
      </c>
      <c r="AV461">
        <f>(Table2[[#This Row],[Rank 1Y]]+Table2[[#This Row],[Rank 6M]]+Table2[[#This Row],[Rank Sharpe]])/3</f>
        <v>435.33333333333331</v>
      </c>
    </row>
    <row r="462" spans="1:48" x14ac:dyDescent="0.3">
      <c r="A462" t="s">
        <v>395</v>
      </c>
      <c r="B462" t="s">
        <v>396</v>
      </c>
      <c r="C462" t="s">
        <v>3075</v>
      </c>
      <c r="D462" t="s">
        <v>392</v>
      </c>
      <c r="E462">
        <v>59542.063954165002</v>
      </c>
      <c r="F462">
        <v>140391.54999999999</v>
      </c>
      <c r="G462">
        <v>7.2039825469487404</v>
      </c>
      <c r="H462">
        <f>(Table2[[#This Row],[1Y Return vs Nifty]]-AVERAGE(Table2[1Y Return vs Nifty]))/_xlfn.STDEV.P(Table2[1Y Return vs Nifty])</f>
        <v>-0.41425253892167135</v>
      </c>
      <c r="I462">
        <v>5.1770687727723601</v>
      </c>
      <c r="J462">
        <f>(Table2[[#This Row],[1M Return vs Nifty]]-AVERAGE(Table2[1M Return vs Nifty]))/_xlfn.STDEV.P(Table2[1M Return vs Nifty])</f>
        <v>0.53952088537555465</v>
      </c>
      <c r="K462">
        <v>-12.5143209773446</v>
      </c>
      <c r="L462">
        <f>(Table2[[#This Row],[6M Return vs Nifty]]-AVERAGE(Table2[6M Return vs Nifty]))/_xlfn.STDEV.P(Table2[6M Return vs Nifty])</f>
        <v>-0.59182385773945845</v>
      </c>
      <c r="M462">
        <v>-1.57415102782134</v>
      </c>
      <c r="N462">
        <f>(Table2[[#This Row],[1W Return vs Nifty]]-AVERAGE(Table2[1W Return vs Nifty]))/_xlfn.STDEV.P(Table2[1W Return vs Nifty])</f>
        <v>-0.27356002512439337</v>
      </c>
      <c r="O462">
        <v>135697.85999999999</v>
      </c>
      <c r="P462">
        <v>132771.87160220899</v>
      </c>
      <c r="Q462">
        <v>126850.229978309</v>
      </c>
      <c r="R462">
        <v>63.509145614586998</v>
      </c>
      <c r="S462" s="1">
        <f>(Table2[[#This Row],[Close Price]]-Table2[[#This Row],[20D EMA]])/Table2[[#This Row],[20D EMA]]</f>
        <v>3.4589270604562246E-2</v>
      </c>
      <c r="T462" s="1">
        <f>(Table2[[#This Row],[Close Price]]-Table2[[#This Row],[50D EMA]])/Table2[[#This Row],[50D EMA]]</f>
        <v>5.7389251999248173E-2</v>
      </c>
      <c r="U462" s="1">
        <f>(Table2[[#This Row],[Close Price]]-Table2[[#This Row],[200D EMA]])/Table2[[#This Row],[200D EMA]]</f>
        <v>0.10675045700750022</v>
      </c>
      <c r="V462">
        <v>1.29243012507315</v>
      </c>
      <c r="W462">
        <v>136256.5</v>
      </c>
      <c r="X462">
        <v>141249.85</v>
      </c>
      <c r="Y462">
        <v>132000</v>
      </c>
      <c r="Z462">
        <v>142500</v>
      </c>
      <c r="AA462">
        <v>132000</v>
      </c>
      <c r="AB462">
        <v>143849.9</v>
      </c>
      <c r="AC462" s="1">
        <f>(Table2[[#This Row],[Close Price]]/Table2[[#This Row],[Day Low]])-1</f>
        <v>3.034754305299181E-2</v>
      </c>
      <c r="AD462" s="1">
        <f>(Table2[[#This Row],[Day High]]/Table2[[#This Row],[Close Price]])-1</f>
        <v>6.1136158123478168E-3</v>
      </c>
      <c r="AE462" s="1">
        <f>(Table2[[#This Row],[Close Price]]/Table2[[#This Row],[Current Week Low]])-1</f>
        <v>6.3572348484848495E-2</v>
      </c>
      <c r="AF462" s="1">
        <f>(Table2[[#This Row],[Current Week High]]/Table2[[#This Row],[Close Price]])-1</f>
        <v>1.5018354024868286E-2</v>
      </c>
      <c r="AG462" s="1">
        <f>(Table2[[#This Row],[Close Price]]/Table2[[#This Row],[Current Month Low]])-1</f>
        <v>6.3572348484848495E-2</v>
      </c>
      <c r="AH462" s="1">
        <f>(Table2[[#This Row],[Current Month High]]/Table2[[#This Row],[Close Price]])-1</f>
        <v>2.4633605085206289E-2</v>
      </c>
      <c r="AI462">
        <v>7.8733014914359201</v>
      </c>
      <c r="AJ462">
        <v>33.952455465760799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0.02</v>
      </c>
      <c r="AM462" t="s">
        <v>3114</v>
      </c>
      <c r="AN462">
        <v>6.35</v>
      </c>
      <c r="AO462" t="s">
        <v>3114</v>
      </c>
      <c r="AP462">
        <v>5.7412800682046003E-2</v>
      </c>
      <c r="AQ462">
        <f>(Table2[[#This Row],[Sharpe Ratio]]-AVERAGE(Table2[Sharpe Ratio]))/_xlfn.STDEV.P(Table2[Sharpe Ratio])</f>
        <v>-3.2365997354689181E-2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-0.77248153376465778</v>
      </c>
      <c r="AS462">
        <f>_xlfn.RANK.AVG(Table2[[#This Row],[1Y Return vs Nifty Z-Score]],Table2[1Y Return vs Nifty Z-Score])</f>
        <v>431</v>
      </c>
      <c r="AT462">
        <f>_xlfn.RANK.AVG(Table2[[#This Row],[6M Return vs Nifty Z-Score]],Table2[6M Return vs Nifty Z-Score])</f>
        <v>525</v>
      </c>
      <c r="AU462">
        <f>_xlfn.RANK.AVG(Table2[[#This Row],[Sharpe Ratio Z-Score]],Table2[Sharpe Ratio Z-Score])</f>
        <v>354</v>
      </c>
      <c r="AV462">
        <f>(Table2[[#This Row],[Rank 1Y]]+Table2[[#This Row],[Rank 6M]]+Table2[[#This Row],[Rank Sharpe]])/3</f>
        <v>436.66666666666669</v>
      </c>
    </row>
    <row r="463" spans="1:48" x14ac:dyDescent="0.3">
      <c r="A463" t="s">
        <v>847</v>
      </c>
      <c r="B463" t="s">
        <v>848</v>
      </c>
      <c r="C463" t="s">
        <v>3084</v>
      </c>
      <c r="D463" t="s">
        <v>164</v>
      </c>
      <c r="E463">
        <v>17789.5906013149</v>
      </c>
      <c r="F463">
        <v>1150.8499999999999</v>
      </c>
      <c r="G463">
        <v>10.2491209447053</v>
      </c>
      <c r="H463">
        <f>(Table2[[#This Row],[1Y Return vs Nifty]]-AVERAGE(Table2[1Y Return vs Nifty]))/_xlfn.STDEV.P(Table2[1Y Return vs Nifty])</f>
        <v>-0.36790376795161372</v>
      </c>
      <c r="I463">
        <v>8.7771860384327702</v>
      </c>
      <c r="J463">
        <f>(Table2[[#This Row],[1M Return vs Nifty]]-AVERAGE(Table2[1M Return vs Nifty]))/_xlfn.STDEV.P(Table2[1M Return vs Nifty])</f>
        <v>0.88926753386704571</v>
      </c>
      <c r="K463">
        <v>4.3675371994310197</v>
      </c>
      <c r="L463">
        <f>(Table2[[#This Row],[6M Return vs Nifty]]-AVERAGE(Table2[6M Return vs Nifty]))/_xlfn.STDEV.P(Table2[6M Return vs Nifty])</f>
        <v>2.471863952323882E-3</v>
      </c>
      <c r="M463">
        <v>7.1212754400541698</v>
      </c>
      <c r="N463">
        <f>(Table2[[#This Row],[1W Return vs Nifty]]-AVERAGE(Table2[1W Return vs Nifty]))/_xlfn.STDEV.P(Table2[1W Return vs Nifty])</f>
        <v>1.5000803780663226</v>
      </c>
      <c r="O463">
        <v>1049.72</v>
      </c>
      <c r="P463">
        <v>1020.0544903738401</v>
      </c>
      <c r="Q463">
        <v>980.22070472080895</v>
      </c>
      <c r="R463">
        <v>86.437556950024302</v>
      </c>
      <c r="S463" s="1">
        <f>(Table2[[#This Row],[Close Price]]-Table2[[#This Row],[20D EMA]])/Table2[[#This Row],[20D EMA]]</f>
        <v>9.6339976374652178E-2</v>
      </c>
      <c r="T463" s="1">
        <f>(Table2[[#This Row],[Close Price]]-Table2[[#This Row],[50D EMA]])/Table2[[#This Row],[50D EMA]]</f>
        <v>0.12822404181390798</v>
      </c>
      <c r="U463" s="1">
        <f>(Table2[[#This Row],[Close Price]]-Table2[[#This Row],[200D EMA]])/Table2[[#This Row],[200D EMA]]</f>
        <v>0.17407232315888532</v>
      </c>
      <c r="V463">
        <v>2.27689057376532</v>
      </c>
      <c r="W463">
        <v>1146.0999999999999</v>
      </c>
      <c r="X463">
        <v>1167.9000000000001</v>
      </c>
      <c r="Y463">
        <v>1006.15</v>
      </c>
      <c r="Z463">
        <v>1188</v>
      </c>
      <c r="AA463">
        <v>1006.15</v>
      </c>
      <c r="AB463">
        <v>1188</v>
      </c>
      <c r="AC463" s="1">
        <f>(Table2[[#This Row],[Close Price]]/Table2[[#This Row],[Day Low]])-1</f>
        <v>4.1444900095977122E-3</v>
      </c>
      <c r="AD463" s="1">
        <f>(Table2[[#This Row],[Day High]]/Table2[[#This Row],[Close Price]])-1</f>
        <v>1.4815136638137272E-2</v>
      </c>
      <c r="AE463" s="1">
        <f>(Table2[[#This Row],[Close Price]]/Table2[[#This Row],[Current Week Low]])-1</f>
        <v>0.14381553446305206</v>
      </c>
      <c r="AF463" s="1">
        <f>(Table2[[#This Row],[Current Week High]]/Table2[[#This Row],[Close Price]])-1</f>
        <v>3.2280488334709201E-2</v>
      </c>
      <c r="AG463" s="1">
        <f>(Table2[[#This Row],[Close Price]]/Table2[[#This Row],[Current Month Low]])-1</f>
        <v>0.14381553446305206</v>
      </c>
      <c r="AH463" s="1">
        <f>(Table2[[#This Row],[Current Month High]]/Table2[[#This Row],[Close Price]])-1</f>
        <v>3.2280488334709201E-2</v>
      </c>
      <c r="AI463">
        <v>3.2280488334709201</v>
      </c>
      <c r="AJ463">
        <v>38.2568476693897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</v>
      </c>
      <c r="AM463">
        <v>0</v>
      </c>
      <c r="AN463">
        <v>13.68</v>
      </c>
      <c r="AO463" t="s">
        <v>3114</v>
      </c>
      <c r="AP463">
        <v>-2.5682814396590001E-3</v>
      </c>
      <c r="AQ463">
        <f>(Table2[[#This Row],[Sharpe Ratio]]-AVERAGE(Table2[Sharpe Ratio]))/_xlfn.STDEV.P(Table2[Sharpe Ratio])</f>
        <v>-0.73174217795307217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1.2921738299810062</v>
      </c>
      <c r="AS463">
        <f>_xlfn.RANK.AVG(Table2[[#This Row],[1Y Return vs Nifty Z-Score]],Table2[1Y Return vs Nifty Z-Score])</f>
        <v>417</v>
      </c>
      <c r="AT463">
        <f>_xlfn.RANK.AVG(Table2[[#This Row],[6M Return vs Nifty Z-Score]],Table2[6M Return vs Nifty Z-Score])</f>
        <v>321</v>
      </c>
      <c r="AU463">
        <f>_xlfn.RANK.AVG(Table2[[#This Row],[Sharpe Ratio Z-Score]],Table2[Sharpe Ratio Z-Score])</f>
        <v>573</v>
      </c>
      <c r="AV463">
        <f>(Table2[[#This Row],[Rank 1Y]]+Table2[[#This Row],[Rank 6M]]+Table2[[#This Row],[Rank Sharpe]])/3</f>
        <v>437</v>
      </c>
    </row>
    <row r="464" spans="1:48" x14ac:dyDescent="0.3">
      <c r="A464" t="s">
        <v>1157</v>
      </c>
      <c r="B464" t="s">
        <v>1158</v>
      </c>
      <c r="C464" t="s">
        <v>3079</v>
      </c>
      <c r="D464" t="s">
        <v>514</v>
      </c>
      <c r="E464">
        <v>10271.40505096</v>
      </c>
      <c r="F464">
        <v>1610.8</v>
      </c>
      <c r="G464">
        <v>-6.1482192806008999</v>
      </c>
      <c r="H464">
        <f>(Table2[[#This Row],[1Y Return vs Nifty]]-AVERAGE(Table2[1Y Return vs Nifty]))/_xlfn.STDEV.P(Table2[1Y Return vs Nifty])</f>
        <v>-0.61748078789288829</v>
      </c>
      <c r="I464">
        <v>3.20071998469726</v>
      </c>
      <c r="J464">
        <f>(Table2[[#This Row],[1M Return vs Nifty]]-AVERAGE(Table2[1M Return vs Nifty]))/_xlfn.STDEV.P(Table2[1M Return vs Nifty])</f>
        <v>0.3475212048449573</v>
      </c>
      <c r="K464">
        <v>6.8874948226995203</v>
      </c>
      <c r="L464">
        <f>(Table2[[#This Row],[6M Return vs Nifty]]-AVERAGE(Table2[6M Return vs Nifty]))/_xlfn.STDEV.P(Table2[6M Return vs Nifty])</f>
        <v>9.1182479731178795E-2</v>
      </c>
      <c r="M464">
        <v>1.40887655264587</v>
      </c>
      <c r="N464">
        <f>(Table2[[#This Row],[1W Return vs Nifty]]-AVERAGE(Table2[1W Return vs Nifty]))/_xlfn.STDEV.P(Table2[1W Return vs Nifty])</f>
        <v>0.33489986584189241</v>
      </c>
      <c r="O464">
        <v>1606.44</v>
      </c>
      <c r="P464">
        <v>1559.8389303924901</v>
      </c>
      <c r="Q464">
        <v>1472.3263722772999</v>
      </c>
      <c r="R464">
        <v>47.776253531006901</v>
      </c>
      <c r="S464" s="1">
        <f>(Table2[[#This Row],[Close Price]]-Table2[[#This Row],[20D EMA]])/Table2[[#This Row],[20D EMA]]</f>
        <v>2.7140758447249196E-3</v>
      </c>
      <c r="T464" s="1">
        <f>(Table2[[#This Row],[Close Price]]-Table2[[#This Row],[50D EMA]])/Table2[[#This Row],[50D EMA]]</f>
        <v>3.2670725556700246E-2</v>
      </c>
      <c r="U464" s="1">
        <f>(Table2[[#This Row],[Close Price]]-Table2[[#This Row],[200D EMA]])/Table2[[#This Row],[200D EMA]]</f>
        <v>9.4050904969200488E-2</v>
      </c>
      <c r="V464">
        <v>2.3619985453145702</v>
      </c>
      <c r="W464">
        <v>1575</v>
      </c>
      <c r="X464">
        <v>1624.95</v>
      </c>
      <c r="Y464">
        <v>1604</v>
      </c>
      <c r="Z464">
        <v>1715</v>
      </c>
      <c r="AA464">
        <v>1604</v>
      </c>
      <c r="AB464">
        <v>1817.2</v>
      </c>
      <c r="AC464" s="1">
        <f>(Table2[[#This Row],[Close Price]]/Table2[[#This Row],[Day Low]])-1</f>
        <v>2.2730158730158712E-2</v>
      </c>
      <c r="AD464" s="1">
        <f>(Table2[[#This Row],[Day High]]/Table2[[#This Row],[Close Price]])-1</f>
        <v>8.7844549292277474E-3</v>
      </c>
      <c r="AE464" s="1">
        <f>(Table2[[#This Row],[Close Price]]/Table2[[#This Row],[Current Week Low]])-1</f>
        <v>4.2394014962592319E-3</v>
      </c>
      <c r="AF464" s="1">
        <f>(Table2[[#This Row],[Current Week High]]/Table2[[#This Row],[Close Price]])-1</f>
        <v>6.4688353613111538E-2</v>
      </c>
      <c r="AG464" s="1">
        <f>(Table2[[#This Row],[Close Price]]/Table2[[#This Row],[Current Month Low]])-1</f>
        <v>4.2394014962592319E-3</v>
      </c>
      <c r="AH464" s="1">
        <f>(Table2[[#This Row],[Current Month High]]/Table2[[#This Row],[Close Price]])-1</f>
        <v>0.12813508815495411</v>
      </c>
      <c r="AI464">
        <v>12.8135088154954</v>
      </c>
      <c r="AJ464">
        <v>32.794723825226697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0.01</v>
      </c>
      <c r="AM464" t="s">
        <v>3114</v>
      </c>
      <c r="AN464">
        <v>3.11</v>
      </c>
      <c r="AO464" t="s">
        <v>3114</v>
      </c>
      <c r="AP464">
        <v>1.9826603993968E-2</v>
      </c>
      <c r="AQ464">
        <f>(Table2[[#This Row],[Sharpe Ratio]]-AVERAGE(Table2[Sharpe Ratio]))/_xlfn.STDEV.P(Table2[Sharpe Ratio])</f>
        <v>-0.47061902235997333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-0.31449625983483315</v>
      </c>
      <c r="AS464">
        <f>_xlfn.RANK.AVG(Table2[[#This Row],[1Y Return vs Nifty Z-Score]],Table2[1Y Return vs Nifty Z-Score])</f>
        <v>545</v>
      </c>
      <c r="AT464">
        <f>_xlfn.RANK.AVG(Table2[[#This Row],[6M Return vs Nifty Z-Score]],Table2[6M Return vs Nifty Z-Score])</f>
        <v>294</v>
      </c>
      <c r="AU464">
        <f>_xlfn.RANK.AVG(Table2[[#This Row],[Sharpe Ratio Z-Score]],Table2[Sharpe Ratio Z-Score])</f>
        <v>472</v>
      </c>
      <c r="AV464">
        <f>(Table2[[#This Row],[Rank 1Y]]+Table2[[#This Row],[Rank 6M]]+Table2[[#This Row],[Rank Sharpe]])/3</f>
        <v>437</v>
      </c>
    </row>
    <row r="465" spans="1:48" x14ac:dyDescent="0.3">
      <c r="A465" t="s">
        <v>1329</v>
      </c>
      <c r="B465" t="s">
        <v>1330</v>
      </c>
      <c r="C465" t="s">
        <v>3073</v>
      </c>
      <c r="D465" t="s">
        <v>51</v>
      </c>
      <c r="E465">
        <v>8155.1571075600004</v>
      </c>
      <c r="F465">
        <v>500.9</v>
      </c>
      <c r="G465">
        <v>5.1573276539175996</v>
      </c>
      <c r="H465">
        <f>(Table2[[#This Row],[1Y Return vs Nifty]]-AVERAGE(Table2[1Y Return vs Nifty]))/_xlfn.STDEV.P(Table2[1Y Return vs Nifty])</f>
        <v>-0.44540381236189797</v>
      </c>
      <c r="I465">
        <v>1.69314184757024</v>
      </c>
      <c r="J465">
        <f>(Table2[[#This Row],[1M Return vs Nifty]]-AVERAGE(Table2[1M Return vs Nifty]))/_xlfn.STDEV.P(Table2[1M Return vs Nifty])</f>
        <v>0.20106197535580406</v>
      </c>
      <c r="K465">
        <v>0.38853519722864299</v>
      </c>
      <c r="L465">
        <f>(Table2[[#This Row],[6M Return vs Nifty]]-AVERAGE(Table2[6M Return vs Nifty]))/_xlfn.STDEV.P(Table2[6M Return vs Nifty])</f>
        <v>-0.13760180813698633</v>
      </c>
      <c r="M465">
        <v>5.2638248785846198</v>
      </c>
      <c r="N465">
        <f>(Table2[[#This Row],[1W Return vs Nifty]]-AVERAGE(Table2[1W Return vs Nifty]))/_xlfn.STDEV.P(Table2[1W Return vs Nifty])</f>
        <v>1.1212088672873253</v>
      </c>
      <c r="O465">
        <v>500.51</v>
      </c>
      <c r="P465">
        <v>485.979032537526</v>
      </c>
      <c r="Q465">
        <v>439.37668031592301</v>
      </c>
      <c r="R465">
        <v>48.415390895264402</v>
      </c>
      <c r="S465" s="1">
        <f>(Table2[[#This Row],[Close Price]]-Table2[[#This Row],[20D EMA]])/Table2[[#This Row],[20D EMA]]</f>
        <v>7.7920521068507392E-4</v>
      </c>
      <c r="T465" s="1">
        <f>(Table2[[#This Row],[Close Price]]-Table2[[#This Row],[50D EMA]])/Table2[[#This Row],[50D EMA]]</f>
        <v>3.0702903754025283E-2</v>
      </c>
      <c r="U465" s="1">
        <f>(Table2[[#This Row],[Close Price]]-Table2[[#This Row],[200D EMA]])/Table2[[#This Row],[200D EMA]]</f>
        <v>0.14002408967139571</v>
      </c>
      <c r="V465">
        <v>1.5270141989899599</v>
      </c>
      <c r="W465">
        <v>492.9</v>
      </c>
      <c r="X465">
        <v>507</v>
      </c>
      <c r="Y465">
        <v>487.45</v>
      </c>
      <c r="Z465">
        <v>530.4</v>
      </c>
      <c r="AA465">
        <v>487.45</v>
      </c>
      <c r="AB465">
        <v>530.4</v>
      </c>
      <c r="AC465" s="1">
        <f>(Table2[[#This Row],[Close Price]]/Table2[[#This Row],[Day Low]])-1</f>
        <v>1.6230472712517763E-2</v>
      </c>
      <c r="AD465" s="1">
        <f>(Table2[[#This Row],[Day High]]/Table2[[#This Row],[Close Price]])-1</f>
        <v>1.2178079456977464E-2</v>
      </c>
      <c r="AE465" s="1">
        <f>(Table2[[#This Row],[Close Price]]/Table2[[#This Row],[Current Week Low]])-1</f>
        <v>2.7592573597291947E-2</v>
      </c>
      <c r="AF465" s="1">
        <f>(Table2[[#This Row],[Current Week High]]/Table2[[#This Row],[Close Price]])-1</f>
        <v>5.8893990816530239E-2</v>
      </c>
      <c r="AG465" s="1">
        <f>(Table2[[#This Row],[Close Price]]/Table2[[#This Row],[Current Month Low]])-1</f>
        <v>2.7592573597291947E-2</v>
      </c>
      <c r="AH465" s="1">
        <f>(Table2[[#This Row],[Current Month High]]/Table2[[#This Row],[Close Price]])-1</f>
        <v>5.8893990816530239E-2</v>
      </c>
      <c r="AI465">
        <v>9.2433619484927299</v>
      </c>
      <c r="AJ465">
        <v>45.907369647538502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-0.1</v>
      </c>
      <c r="AM465" t="s">
        <v>3113</v>
      </c>
      <c r="AN465">
        <v>0.61</v>
      </c>
      <c r="AO465" t="s">
        <v>3114</v>
      </c>
      <c r="AP465">
        <v>9.9330388789770005E-3</v>
      </c>
      <c r="AQ465">
        <f>(Table2[[#This Row],[Sharpe Ratio]]-AVERAGE(Table2[Sharpe Ratio]))/_xlfn.STDEV.P(Table2[Sharpe Ratio])</f>
        <v>-0.58597745768436627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0.15328776445987891</v>
      </c>
      <c r="AS465">
        <f>_xlfn.RANK.AVG(Table2[[#This Row],[1Y Return vs Nifty Z-Score]],Table2[1Y Return vs Nifty Z-Score])</f>
        <v>447</v>
      </c>
      <c r="AT465">
        <f>_xlfn.RANK.AVG(Table2[[#This Row],[6M Return vs Nifty Z-Score]],Table2[6M Return vs Nifty Z-Score])</f>
        <v>361</v>
      </c>
      <c r="AU465">
        <f>_xlfn.RANK.AVG(Table2[[#This Row],[Sharpe Ratio Z-Score]],Table2[Sharpe Ratio Z-Score])</f>
        <v>503</v>
      </c>
      <c r="AV465">
        <f>(Table2[[#This Row],[Rank 1Y]]+Table2[[#This Row],[Rank 6M]]+Table2[[#This Row],[Rank Sharpe]])/3</f>
        <v>437</v>
      </c>
    </row>
    <row r="466" spans="1:48" x14ac:dyDescent="0.3">
      <c r="A466" t="s">
        <v>1199</v>
      </c>
      <c r="B466" t="s">
        <v>1200</v>
      </c>
      <c r="C466" t="s">
        <v>3081</v>
      </c>
      <c r="D466" t="s">
        <v>141</v>
      </c>
      <c r="E466">
        <v>9652.7117054999999</v>
      </c>
      <c r="F466">
        <v>698.45</v>
      </c>
      <c r="G466">
        <v>18.200393529767901</v>
      </c>
      <c r="H466">
        <f>(Table2[[#This Row],[1Y Return vs Nifty]]-AVERAGE(Table2[1Y Return vs Nifty]))/_xlfn.STDEV.P(Table2[1Y Return vs Nifty])</f>
        <v>-0.24688079170952495</v>
      </c>
      <c r="I466">
        <v>-5.7615881804533604</v>
      </c>
      <c r="J466">
        <f>(Table2[[#This Row],[1M Return vs Nifty]]-AVERAGE(Table2[1M Return vs Nifty]))/_xlfn.STDEV.P(Table2[1M Return vs Nifty])</f>
        <v>-0.52315522378363932</v>
      </c>
      <c r="K466">
        <v>-3.8481728701001301</v>
      </c>
      <c r="L466">
        <f>(Table2[[#This Row],[6M Return vs Nifty]]-AVERAGE(Table2[6M Return vs Nifty]))/_xlfn.STDEV.P(Table2[6M Return vs Nifty])</f>
        <v>-0.28674756283443825</v>
      </c>
      <c r="M466">
        <v>0.50031378427001605</v>
      </c>
      <c r="N466">
        <f>(Table2[[#This Row],[1W Return vs Nifty]]-AVERAGE(Table2[1W Return vs Nifty]))/_xlfn.STDEV.P(Table2[1W Return vs Nifty])</f>
        <v>0.14957673755374765</v>
      </c>
      <c r="O466">
        <v>716.88</v>
      </c>
      <c r="P466">
        <v>725.43247526186099</v>
      </c>
      <c r="Q466">
        <v>629.31714410203006</v>
      </c>
      <c r="R466">
        <v>34.2898862996636</v>
      </c>
      <c r="S466" s="1">
        <f>(Table2[[#This Row],[Close Price]]-Table2[[#This Row],[20D EMA]])/Table2[[#This Row],[20D EMA]]</f>
        <v>-2.5708626269389509E-2</v>
      </c>
      <c r="T466" s="1">
        <f>(Table2[[#This Row],[Close Price]]-Table2[[#This Row],[50D EMA]])/Table2[[#This Row],[50D EMA]]</f>
        <v>-3.7195019773716385E-2</v>
      </c>
      <c r="U466" s="1">
        <f>(Table2[[#This Row],[Close Price]]-Table2[[#This Row],[200D EMA]])/Table2[[#This Row],[200D EMA]]</f>
        <v>0.10985376220222852</v>
      </c>
      <c r="V466">
        <v>1.021236561597</v>
      </c>
      <c r="W466">
        <v>699.1</v>
      </c>
      <c r="X466">
        <v>714.95</v>
      </c>
      <c r="Y466">
        <v>677.2</v>
      </c>
      <c r="Z466">
        <v>712.3</v>
      </c>
      <c r="AA466">
        <v>677.2</v>
      </c>
      <c r="AB466">
        <v>734.5</v>
      </c>
      <c r="AC466" s="1">
        <f>(Table2[[#This Row],[Close Price]]/Table2[[#This Row],[Day Low]])-1</f>
        <v>-9.2976684308387902E-4</v>
      </c>
      <c r="AD466" s="1">
        <f>(Table2[[#This Row],[Day High]]/Table2[[#This Row],[Close Price]])-1</f>
        <v>2.362373827761477E-2</v>
      </c>
      <c r="AE466" s="1">
        <f>(Table2[[#This Row],[Close Price]]/Table2[[#This Row],[Current Week Low]])-1</f>
        <v>3.1379208505611267E-2</v>
      </c>
      <c r="AF466" s="1">
        <f>(Table2[[#This Row],[Current Week High]]/Table2[[#This Row],[Close Price]])-1</f>
        <v>1.9829622736058372E-2</v>
      </c>
      <c r="AG466" s="1">
        <f>(Table2[[#This Row],[Close Price]]/Table2[[#This Row],[Current Month Low]])-1</f>
        <v>3.1379208505611267E-2</v>
      </c>
      <c r="AH466" s="1">
        <f>(Table2[[#This Row],[Current Month High]]/Table2[[#This Row],[Close Price]])-1</f>
        <v>5.1614288782303674E-2</v>
      </c>
      <c r="AI466">
        <v>15.9782375259503</v>
      </c>
      <c r="AJ466">
        <v>69.918501398856606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-0.12</v>
      </c>
      <c r="AM466" t="s">
        <v>3113</v>
      </c>
      <c r="AN466">
        <v>-2.91</v>
      </c>
      <c r="AO466" t="s">
        <v>3113</v>
      </c>
      <c r="AQ466">
        <f>(Table2[[#This Row],[Sharpe Ratio]]-AVERAGE(Table2[Sharpe Ratio]))/_xlfn.STDEV.P(Table2[Sharpe Ratio])</f>
        <v>-0.70179615496659375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363</v>
      </c>
      <c r="AT466">
        <f>_xlfn.RANK.AVG(Table2[[#This Row],[6M Return vs Nifty Z-Score]],Table2[6M Return vs Nifty Z-Score])</f>
        <v>406</v>
      </c>
      <c r="AU466">
        <f>_xlfn.RANK.AVG(Table2[[#This Row],[Sharpe Ratio Z-Score]],Table2[Sharpe Ratio Z-Score])</f>
        <v>545.5</v>
      </c>
      <c r="AV466">
        <f>(Table2[[#This Row],[Rank 1Y]]+Table2[[#This Row],[Rank 6M]]+Table2[[#This Row],[Rank Sharpe]])/3</f>
        <v>438.16666666666669</v>
      </c>
    </row>
    <row r="467" spans="1:48" x14ac:dyDescent="0.3">
      <c r="A467" t="s">
        <v>1714</v>
      </c>
      <c r="B467" t="s">
        <v>1715</v>
      </c>
      <c r="C467" t="s">
        <v>3075</v>
      </c>
      <c r="D467" t="s">
        <v>210</v>
      </c>
      <c r="E467">
        <v>4540.4323044479997</v>
      </c>
      <c r="F467">
        <v>178.56</v>
      </c>
      <c r="G467">
        <v>-9.3516393315694</v>
      </c>
      <c r="H467">
        <f>(Table2[[#This Row],[1Y Return vs Nifty]]-AVERAGE(Table2[1Y Return vs Nifty]))/_xlfn.STDEV.P(Table2[1Y Return vs Nifty])</f>
        <v>-0.66623869734377394</v>
      </c>
      <c r="I467">
        <v>-16.724450304233098</v>
      </c>
      <c r="J467">
        <f>(Table2[[#This Row],[1M Return vs Nifty]]-AVERAGE(Table2[1M Return vs Nifty]))/_xlfn.STDEV.P(Table2[1M Return vs Nifty])</f>
        <v>-1.5881828333670507</v>
      </c>
      <c r="K467">
        <v>0.72825538711099103</v>
      </c>
      <c r="L467">
        <f>(Table2[[#This Row],[6M Return vs Nifty]]-AVERAGE(Table2[6M Return vs Nifty]))/_xlfn.STDEV.P(Table2[6M Return vs Nifty])</f>
        <v>-0.12564256447403779</v>
      </c>
      <c r="M467">
        <v>-12.9387882618825</v>
      </c>
      <c r="N467">
        <f>(Table2[[#This Row],[1W Return vs Nifty]]-AVERAGE(Table2[1W Return vs Nifty]))/_xlfn.STDEV.P(Table2[1W Return vs Nifty])</f>
        <v>-2.5916498669974648</v>
      </c>
      <c r="O467">
        <v>198.5</v>
      </c>
      <c r="P467">
        <v>195.922468258701</v>
      </c>
      <c r="Q467">
        <v>171.282115175039</v>
      </c>
      <c r="R467">
        <v>17.676811077202998</v>
      </c>
      <c r="S467" s="1">
        <f>(Table2[[#This Row],[Close Price]]-Table2[[#This Row],[20D EMA]])/Table2[[#This Row],[20D EMA]]</f>
        <v>-0.10045340050377832</v>
      </c>
      <c r="T467" s="1">
        <f>(Table2[[#This Row],[Close Price]]-Table2[[#This Row],[50D EMA]])/Table2[[#This Row],[50D EMA]]</f>
        <v>-8.8619076785900613E-2</v>
      </c>
      <c r="U467" s="1">
        <f>(Table2[[#This Row],[Close Price]]-Table2[[#This Row],[200D EMA]])/Table2[[#This Row],[200D EMA]]</f>
        <v>4.2490629085958506E-2</v>
      </c>
      <c r="V467">
        <v>0.655249945812868</v>
      </c>
      <c r="W467">
        <v>179.24</v>
      </c>
      <c r="X467">
        <v>182.5</v>
      </c>
      <c r="Y467">
        <v>177.1</v>
      </c>
      <c r="Z467">
        <v>194.76</v>
      </c>
      <c r="AA467">
        <v>177.1</v>
      </c>
      <c r="AB467">
        <v>220</v>
      </c>
      <c r="AC467" s="1">
        <f>(Table2[[#This Row],[Close Price]]/Table2[[#This Row],[Day Low]])-1</f>
        <v>-3.7937960276723803E-3</v>
      </c>
      <c r="AD467" s="1">
        <f>(Table2[[#This Row],[Day High]]/Table2[[#This Row],[Close Price]])-1</f>
        <v>2.2065412186379918E-2</v>
      </c>
      <c r="AE467" s="1">
        <f>(Table2[[#This Row],[Close Price]]/Table2[[#This Row],[Current Week Low]])-1</f>
        <v>8.2439299830605606E-3</v>
      </c>
      <c r="AF467" s="1">
        <f>(Table2[[#This Row],[Current Week High]]/Table2[[#This Row],[Close Price]])-1</f>
        <v>9.0725806451612767E-2</v>
      </c>
      <c r="AG467" s="1">
        <f>(Table2[[#This Row],[Close Price]]/Table2[[#This Row],[Current Month Low]])-1</f>
        <v>8.2439299830605606E-3</v>
      </c>
      <c r="AH467" s="1">
        <f>(Table2[[#This Row],[Current Month High]]/Table2[[#This Row],[Close Price]])-1</f>
        <v>0.23207885304659492</v>
      </c>
      <c r="AI467">
        <v>26.400089605734699</v>
      </c>
      <c r="AJ467">
        <v>41.658072193573901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</v>
      </c>
      <c r="AM467" t="s">
        <v>3115</v>
      </c>
      <c r="AN467">
        <v>-12.7</v>
      </c>
      <c r="AO467" t="s">
        <v>3113</v>
      </c>
      <c r="AP467">
        <v>4.2957754035318998E-2</v>
      </c>
      <c r="AQ467">
        <f>(Table2[[#This Row],[Sharpe Ratio]]-AVERAGE(Table2[Sharpe Ratio]))/_xlfn.STDEV.P(Table2[Sharpe Ratio])</f>
        <v>-0.20091106117408841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-5.1726250233564155</v>
      </c>
      <c r="AS467">
        <f>_xlfn.RANK.AVG(Table2[[#This Row],[1Y Return vs Nifty Z-Score]],Table2[1Y Return vs Nifty Z-Score])</f>
        <v>565</v>
      </c>
      <c r="AT467">
        <f>_xlfn.RANK.AVG(Table2[[#This Row],[6M Return vs Nifty Z-Score]],Table2[6M Return vs Nifty Z-Score])</f>
        <v>359</v>
      </c>
      <c r="AU467">
        <f>_xlfn.RANK.AVG(Table2[[#This Row],[Sharpe Ratio Z-Score]],Table2[Sharpe Ratio Z-Score])</f>
        <v>394</v>
      </c>
      <c r="AV467">
        <f>(Table2[[#This Row],[Rank 1Y]]+Table2[[#This Row],[Rank 6M]]+Table2[[#This Row],[Rank Sharpe]])/3</f>
        <v>439.33333333333331</v>
      </c>
    </row>
    <row r="468" spans="1:48" x14ac:dyDescent="0.3">
      <c r="A468" t="s">
        <v>584</v>
      </c>
      <c r="B468" t="s">
        <v>585</v>
      </c>
      <c r="C468" t="s">
        <v>3075</v>
      </c>
      <c r="D468" t="s">
        <v>392</v>
      </c>
      <c r="E468">
        <v>32485.4133879</v>
      </c>
      <c r="F468">
        <v>511.5</v>
      </c>
      <c r="G468">
        <v>-6.4750246363875199</v>
      </c>
      <c r="H468">
        <f>(Table2[[#This Row],[1Y Return vs Nifty]]-AVERAGE(Table2[1Y Return vs Nifty]))/_xlfn.STDEV.P(Table2[1Y Return vs Nifty])</f>
        <v>-0.6224549547807714</v>
      </c>
      <c r="I468">
        <v>-0.59434455578929002</v>
      </c>
      <c r="J468">
        <f>(Table2[[#This Row],[1M Return vs Nifty]]-AVERAGE(Table2[1M Return vs Nifty]))/_xlfn.STDEV.P(Table2[1M Return vs Nifty])</f>
        <v>-2.1164314514253893E-2</v>
      </c>
      <c r="K468">
        <v>-16.113207644978999</v>
      </c>
      <c r="L468">
        <f>(Table2[[#This Row],[6M Return vs Nifty]]-AVERAGE(Table2[6M Return vs Nifty]))/_xlfn.STDEV.P(Table2[6M Return vs Nifty])</f>
        <v>-0.71851624710990525</v>
      </c>
      <c r="M468">
        <v>-3.52782341848738</v>
      </c>
      <c r="N468">
        <f>(Table2[[#This Row],[1W Return vs Nifty]]-AVERAGE(Table2[1W Return vs Nifty]))/_xlfn.STDEV.P(Table2[1W Return vs Nifty])</f>
        <v>-0.67205828159117365</v>
      </c>
      <c r="O468">
        <v>530.79999999999995</v>
      </c>
      <c r="P468">
        <v>519.47353628762801</v>
      </c>
      <c r="Q468">
        <v>478.57804342289</v>
      </c>
      <c r="R468">
        <v>32.123700291107902</v>
      </c>
      <c r="S468" s="1">
        <f>(Table2[[#This Row],[Close Price]]-Table2[[#This Row],[20D EMA]])/Table2[[#This Row],[20D EMA]]</f>
        <v>-3.6360211002260653E-2</v>
      </c>
      <c r="T468" s="1">
        <f>(Table2[[#This Row],[Close Price]]-Table2[[#This Row],[50D EMA]])/Table2[[#This Row],[50D EMA]]</f>
        <v>-1.5349263688406891E-2</v>
      </c>
      <c r="U468" s="1">
        <f>(Table2[[#This Row],[Close Price]]-Table2[[#This Row],[200D EMA]])/Table2[[#This Row],[200D EMA]]</f>
        <v>6.8791197234301216E-2</v>
      </c>
      <c r="V468">
        <v>0.72695052490264001</v>
      </c>
      <c r="W468">
        <v>494.5</v>
      </c>
      <c r="X468">
        <v>510</v>
      </c>
      <c r="Y468">
        <v>505</v>
      </c>
      <c r="Z468">
        <v>536.54999999999995</v>
      </c>
      <c r="AA468">
        <v>505</v>
      </c>
      <c r="AB468">
        <v>560</v>
      </c>
      <c r="AC468" s="1">
        <f>(Table2[[#This Row],[Close Price]]/Table2[[#This Row],[Day Low]])-1</f>
        <v>3.4378159757330717E-2</v>
      </c>
      <c r="AD468" s="1">
        <f>(Table2[[#This Row],[Day High]]/Table2[[#This Row],[Close Price]])-1</f>
        <v>-2.9325513196480912E-3</v>
      </c>
      <c r="AE468" s="1">
        <f>(Table2[[#This Row],[Close Price]]/Table2[[#This Row],[Current Week Low]])-1</f>
        <v>1.2871287128712883E-2</v>
      </c>
      <c r="AF468" s="1">
        <f>(Table2[[#This Row],[Current Week High]]/Table2[[#This Row],[Close Price]])-1</f>
        <v>4.8973607038123035E-2</v>
      </c>
      <c r="AG468" s="1">
        <f>(Table2[[#This Row],[Close Price]]/Table2[[#This Row],[Current Month Low]])-1</f>
        <v>1.2871287128712883E-2</v>
      </c>
      <c r="AH468" s="1">
        <f>(Table2[[#This Row],[Current Month High]]/Table2[[#This Row],[Close Price]])-1</f>
        <v>9.4819159335288283E-2</v>
      </c>
      <c r="AI468">
        <v>11.055718475073199</v>
      </c>
      <c r="AJ468">
        <v>40.136986301369802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-0.01</v>
      </c>
      <c r="AM468" t="s">
        <v>3113</v>
      </c>
      <c r="AN468">
        <v>-1.37</v>
      </c>
      <c r="AO468" t="s">
        <v>3113</v>
      </c>
      <c r="AP468">
        <v>0.105520711868023</v>
      </c>
      <c r="AQ468">
        <f>(Table2[[#This Row],[Sharpe Ratio]]-AVERAGE(Table2[Sharpe Ratio]))/_xlfn.STDEV.P(Table2[Sharpe Ratio])</f>
        <v>0.52856965088096863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-1.5056241471151357</v>
      </c>
      <c r="AS468">
        <f>_xlfn.RANK.AVG(Table2[[#This Row],[1Y Return vs Nifty Z-Score]],Table2[1Y Return vs Nifty Z-Score])</f>
        <v>547</v>
      </c>
      <c r="AT468">
        <f>_xlfn.RANK.AVG(Table2[[#This Row],[6M Return vs Nifty Z-Score]],Table2[6M Return vs Nifty Z-Score])</f>
        <v>563</v>
      </c>
      <c r="AU468">
        <f>_xlfn.RANK.AVG(Table2[[#This Row],[Sharpe Ratio Z-Score]],Table2[Sharpe Ratio Z-Score])</f>
        <v>209</v>
      </c>
      <c r="AV468">
        <f>(Table2[[#This Row],[Rank 1Y]]+Table2[[#This Row],[Rank 6M]]+Table2[[#This Row],[Rank Sharpe]])/3</f>
        <v>439.66666666666669</v>
      </c>
    </row>
    <row r="469" spans="1:48" x14ac:dyDescent="0.3">
      <c r="A469" t="s">
        <v>1546</v>
      </c>
      <c r="B469" t="s">
        <v>1547</v>
      </c>
      <c r="C469" t="s">
        <v>3080</v>
      </c>
      <c r="D469" t="s">
        <v>260</v>
      </c>
      <c r="E469">
        <v>6094.2790987799999</v>
      </c>
      <c r="F469">
        <v>768.45</v>
      </c>
      <c r="G469">
        <v>32.0132338904466</v>
      </c>
      <c r="H469">
        <f>(Table2[[#This Row],[1Y Return vs Nifty]]-AVERAGE(Table2[1Y Return vs Nifty]))/_xlfn.STDEV.P(Table2[1Y Return vs Nifty])</f>
        <v>-3.6641357339407481E-2</v>
      </c>
      <c r="I469">
        <v>-1.19846091284203</v>
      </c>
      <c r="J469">
        <f>(Table2[[#This Row],[1M Return vs Nifty]]-AVERAGE(Table2[1M Return vs Nifty]))/_xlfn.STDEV.P(Table2[1M Return vs Nifty])</f>
        <v>-7.9853422558995857E-2</v>
      </c>
      <c r="K469">
        <v>-8.8724794567346894</v>
      </c>
      <c r="L469">
        <f>(Table2[[#This Row],[6M Return vs Nifty]]-AVERAGE(Table2[6M Return vs Nifty]))/_xlfn.STDEV.P(Table2[6M Return vs Nifty])</f>
        <v>-0.46361931934596362</v>
      </c>
      <c r="M469">
        <v>-1.1638677027014499</v>
      </c>
      <c r="N469">
        <f>(Table2[[#This Row],[1W Return vs Nifty]]-AVERAGE(Table2[1W Return vs Nifty]))/_xlfn.STDEV.P(Table2[1W Return vs Nifty])</f>
        <v>-0.18987291847396337</v>
      </c>
      <c r="O469">
        <v>773.05</v>
      </c>
      <c r="P469">
        <v>749.52720883877896</v>
      </c>
      <c r="Q469">
        <v>692.24082677917499</v>
      </c>
      <c r="R469">
        <v>46.219435327496498</v>
      </c>
      <c r="S469" s="1">
        <f>(Table2[[#This Row],[Close Price]]-Table2[[#This Row],[20D EMA]])/Table2[[#This Row],[20D EMA]]</f>
        <v>-5.9504559860292473E-3</v>
      </c>
      <c r="T469" s="1">
        <f>(Table2[[#This Row],[Close Price]]-Table2[[#This Row],[50D EMA]])/Table2[[#This Row],[50D EMA]]</f>
        <v>2.524630318696185E-2</v>
      </c>
      <c r="U469" s="1">
        <f>(Table2[[#This Row],[Close Price]]-Table2[[#This Row],[200D EMA]])/Table2[[#This Row],[200D EMA]]</f>
        <v>0.11009054980967743</v>
      </c>
      <c r="V469">
        <v>0.92865775751605795</v>
      </c>
      <c r="W469">
        <v>769</v>
      </c>
      <c r="X469">
        <v>780</v>
      </c>
      <c r="Y469">
        <v>741.55</v>
      </c>
      <c r="Z469">
        <v>780</v>
      </c>
      <c r="AA469">
        <v>741.55</v>
      </c>
      <c r="AB469">
        <v>816.9</v>
      </c>
      <c r="AC469" s="1">
        <f>(Table2[[#This Row],[Close Price]]/Table2[[#This Row],[Day Low]])-1</f>
        <v>-7.1521456436929309E-4</v>
      </c>
      <c r="AD469" s="1">
        <f>(Table2[[#This Row],[Day High]]/Table2[[#This Row],[Close Price]])-1</f>
        <v>1.5030255709545193E-2</v>
      </c>
      <c r="AE469" s="1">
        <f>(Table2[[#This Row],[Close Price]]/Table2[[#This Row],[Current Week Low]])-1</f>
        <v>3.6275369159193716E-2</v>
      </c>
      <c r="AF469" s="1">
        <f>(Table2[[#This Row],[Current Week High]]/Table2[[#This Row],[Close Price]])-1</f>
        <v>1.5030255709545193E-2</v>
      </c>
      <c r="AG469" s="1">
        <f>(Table2[[#This Row],[Close Price]]/Table2[[#This Row],[Current Month Low]])-1</f>
        <v>3.6275369159193716E-2</v>
      </c>
      <c r="AH469" s="1">
        <f>(Table2[[#This Row],[Current Month High]]/Table2[[#This Row],[Close Price]])-1</f>
        <v>6.3048994729650421E-2</v>
      </c>
      <c r="AI469">
        <v>15.0107358969353</v>
      </c>
      <c r="AJ469">
        <v>64.885741873189502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0.08</v>
      </c>
      <c r="AM469" t="s">
        <v>3114</v>
      </c>
      <c r="AN469">
        <v>2.2400000000000002</v>
      </c>
      <c r="AO469" t="s">
        <v>3114</v>
      </c>
      <c r="AQ469">
        <f>(Table2[[#This Row],[Sharpe Ratio]]-AVERAGE(Table2[Sharpe Ratio]))/_xlfn.STDEV.P(Table2[Sharpe Ratio])</f>
        <v>-0.70179615496659375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-1.471783172684924</v>
      </c>
      <c r="AS469">
        <f>_xlfn.RANK.AVG(Table2[[#This Row],[1Y Return vs Nifty Z-Score]],Table2[1Y Return vs Nifty Z-Score])</f>
        <v>302</v>
      </c>
      <c r="AT469">
        <f>_xlfn.RANK.AVG(Table2[[#This Row],[6M Return vs Nifty Z-Score]],Table2[6M Return vs Nifty Z-Score])</f>
        <v>474</v>
      </c>
      <c r="AU469">
        <f>_xlfn.RANK.AVG(Table2[[#This Row],[Sharpe Ratio Z-Score]],Table2[Sharpe Ratio Z-Score])</f>
        <v>545.5</v>
      </c>
      <c r="AV469">
        <f>(Table2[[#This Row],[Rank 1Y]]+Table2[[#This Row],[Rank 6M]]+Table2[[#This Row],[Rank Sharpe]])/3</f>
        <v>440.5</v>
      </c>
    </row>
    <row r="470" spans="1:48" x14ac:dyDescent="0.3">
      <c r="A470" t="s">
        <v>684</v>
      </c>
      <c r="B470" t="s">
        <v>685</v>
      </c>
      <c r="C470" t="s">
        <v>3073</v>
      </c>
      <c r="D470" t="s">
        <v>288</v>
      </c>
      <c r="E470">
        <v>24917.303256974999</v>
      </c>
      <c r="F470">
        <v>1226.8499999999999</v>
      </c>
      <c r="G470">
        <v>-0.64838403734501404</v>
      </c>
      <c r="H470">
        <f>(Table2[[#This Row],[1Y Return vs Nifty]]-AVERAGE(Table2[1Y Return vs Nifty]))/_xlfn.STDEV.P(Table2[1Y Return vs Nifty])</f>
        <v>-0.53377010851932749</v>
      </c>
      <c r="I470">
        <v>-1.7396009060955899</v>
      </c>
      <c r="J470">
        <f>(Table2[[#This Row],[1M Return vs Nifty]]-AVERAGE(Table2[1M Return vs Nifty]))/_xlfn.STDEV.P(Table2[1M Return vs Nifty])</f>
        <v>-0.13242445984447779</v>
      </c>
      <c r="K470">
        <v>-21.249503204696001</v>
      </c>
      <c r="L470">
        <f>(Table2[[#This Row],[6M Return vs Nifty]]-AVERAGE(Table2[6M Return vs Nifty]))/_xlfn.STDEV.P(Table2[6M Return vs Nifty])</f>
        <v>-0.89933037577517327</v>
      </c>
      <c r="M470">
        <v>0.79626394003326195</v>
      </c>
      <c r="N470">
        <f>(Table2[[#This Row],[1W Return vs Nifty]]-AVERAGE(Table2[1W Return vs Nifty]))/_xlfn.STDEV.P(Table2[1W Return vs Nifty])</f>
        <v>0.20994285709158855</v>
      </c>
      <c r="O470">
        <v>1238.31</v>
      </c>
      <c r="P470">
        <v>1238.8337286649901</v>
      </c>
      <c r="Q470">
        <v>1199.49856535806</v>
      </c>
      <c r="R470">
        <v>40.337091443730301</v>
      </c>
      <c r="S470" s="1">
        <f>(Table2[[#This Row],[Close Price]]-Table2[[#This Row],[20D EMA]])/Table2[[#This Row],[20D EMA]]</f>
        <v>-9.2545485379267201E-3</v>
      </c>
      <c r="T470" s="1">
        <f>(Table2[[#This Row],[Close Price]]-Table2[[#This Row],[50D EMA]])/Table2[[#This Row],[50D EMA]]</f>
        <v>-9.6733955394516478E-3</v>
      </c>
      <c r="U470" s="1">
        <f>(Table2[[#This Row],[Close Price]]-Table2[[#This Row],[200D EMA]])/Table2[[#This Row],[200D EMA]]</f>
        <v>2.2802390458695802E-2</v>
      </c>
      <c r="V470">
        <v>0.58870278286230104</v>
      </c>
      <c r="W470">
        <v>1228</v>
      </c>
      <c r="X470">
        <v>1240</v>
      </c>
      <c r="Y470">
        <v>1206.75</v>
      </c>
      <c r="Z470">
        <v>1254</v>
      </c>
      <c r="AA470">
        <v>1206.75</v>
      </c>
      <c r="AB470">
        <v>1273.95</v>
      </c>
      <c r="AC470" s="1">
        <f>(Table2[[#This Row],[Close Price]]/Table2[[#This Row],[Day Low]])-1</f>
        <v>-9.3648208469065963E-4</v>
      </c>
      <c r="AD470" s="1">
        <f>(Table2[[#This Row],[Day High]]/Table2[[#This Row],[Close Price]])-1</f>
        <v>1.0718506744915812E-2</v>
      </c>
      <c r="AE470" s="1">
        <f>(Table2[[#This Row],[Close Price]]/Table2[[#This Row],[Current Week Low]])-1</f>
        <v>1.6656308266003617E-2</v>
      </c>
      <c r="AF470" s="1">
        <f>(Table2[[#This Row],[Current Week High]]/Table2[[#This Row],[Close Price]])-1</f>
        <v>2.2129844724293912E-2</v>
      </c>
      <c r="AG470" s="1">
        <f>(Table2[[#This Row],[Close Price]]/Table2[[#This Row],[Current Month Low]])-1</f>
        <v>1.6656308266003617E-2</v>
      </c>
      <c r="AH470" s="1">
        <f>(Table2[[#This Row],[Current Month High]]/Table2[[#This Row],[Close Price]])-1</f>
        <v>3.8391001344907805E-2</v>
      </c>
      <c r="AI470">
        <v>17.773158902881299</v>
      </c>
      <c r="AJ470">
        <v>26.037600164372201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-0.17</v>
      </c>
      <c r="AM470" t="s">
        <v>3113</v>
      </c>
      <c r="AN470">
        <v>-2.2799999999999998</v>
      </c>
      <c r="AO470" t="s">
        <v>3113</v>
      </c>
      <c r="AP470">
        <v>0.10736565778420901</v>
      </c>
      <c r="AQ470">
        <f>(Table2[[#This Row],[Sharpe Ratio]]-AVERAGE(Table2[Sharpe Ratio]))/_xlfn.STDEV.P(Table2[Sharpe Ratio])</f>
        <v>0.55008162069929634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496</v>
      </c>
      <c r="AT470">
        <f>_xlfn.RANK.AVG(Table2[[#This Row],[6M Return vs Nifty Z-Score]],Table2[6M Return vs Nifty Z-Score])</f>
        <v>620</v>
      </c>
      <c r="AU470">
        <f>_xlfn.RANK.AVG(Table2[[#This Row],[Sharpe Ratio Z-Score]],Table2[Sharpe Ratio Z-Score])</f>
        <v>206</v>
      </c>
      <c r="AV470">
        <f>(Table2[[#This Row],[Rank 1Y]]+Table2[[#This Row],[Rank 6M]]+Table2[[#This Row],[Rank Sharpe]])/3</f>
        <v>440.66666666666669</v>
      </c>
    </row>
    <row r="471" spans="1:48" x14ac:dyDescent="0.3">
      <c r="A471" t="s">
        <v>1889</v>
      </c>
      <c r="B471" t="s">
        <v>1890</v>
      </c>
      <c r="C471" t="s">
        <v>3080</v>
      </c>
      <c r="D471" t="s">
        <v>588</v>
      </c>
      <c r="E471">
        <v>3608.0547999999999</v>
      </c>
      <c r="F471">
        <v>833.5</v>
      </c>
      <c r="G471">
        <v>-2.5282997575238602</v>
      </c>
      <c r="H471">
        <f>(Table2[[#This Row],[1Y Return vs Nifty]]-AVERAGE(Table2[1Y Return vs Nifty]))/_xlfn.STDEV.P(Table2[1Y Return vs Nifty])</f>
        <v>-0.56238351512894913</v>
      </c>
      <c r="I471">
        <v>-20.957523340787102</v>
      </c>
      <c r="J471">
        <f>(Table2[[#This Row],[1M Return vs Nifty]]-AVERAGE(Table2[1M Return vs Nifty]))/_xlfn.STDEV.P(Table2[1M Return vs Nifty])</f>
        <v>-1.9994203009562839</v>
      </c>
      <c r="K471">
        <v>-30.588841460104799</v>
      </c>
      <c r="L471">
        <f>(Table2[[#This Row],[6M Return vs Nifty]]-AVERAGE(Table2[6M Return vs Nifty]))/_xlfn.STDEV.P(Table2[6M Return vs Nifty])</f>
        <v>-1.2281051297449366</v>
      </c>
      <c r="M471">
        <v>-21.5825827618593</v>
      </c>
      <c r="N471">
        <f>(Table2[[#This Row],[1W Return vs Nifty]]-AVERAGE(Table2[1W Return vs Nifty]))/_xlfn.STDEV.P(Table2[1W Return vs Nifty])</f>
        <v>-4.3547586942269874</v>
      </c>
      <c r="O471">
        <v>1057.8399999999999</v>
      </c>
      <c r="P471">
        <v>1097.3021522727599</v>
      </c>
      <c r="Q471">
        <v>1006.10101709787</v>
      </c>
      <c r="R471">
        <v>13.5290139322501</v>
      </c>
      <c r="S471" s="1">
        <f>(Table2[[#This Row],[Close Price]]-Table2[[#This Row],[20D EMA]])/Table2[[#This Row],[20D EMA]]</f>
        <v>-0.21207365953263246</v>
      </c>
      <c r="T471" s="1">
        <f>(Table2[[#This Row],[Close Price]]-Table2[[#This Row],[50D EMA]])/Table2[[#This Row],[50D EMA]]</f>
        <v>-0.24040976473650968</v>
      </c>
      <c r="U471" s="1">
        <f>(Table2[[#This Row],[Close Price]]-Table2[[#This Row],[200D EMA]])/Table2[[#This Row],[200D EMA]]</f>
        <v>-0.17155436100814514</v>
      </c>
      <c r="V471">
        <v>1.6010115841640999</v>
      </c>
      <c r="W471">
        <v>822.95</v>
      </c>
      <c r="X471">
        <v>857.25</v>
      </c>
      <c r="Y471">
        <v>800</v>
      </c>
      <c r="Z471">
        <v>1118</v>
      </c>
      <c r="AA471">
        <v>800</v>
      </c>
      <c r="AB471">
        <v>1205</v>
      </c>
      <c r="AC471" s="1">
        <f>(Table2[[#This Row],[Close Price]]/Table2[[#This Row],[Day Low]])-1</f>
        <v>1.2819733884197104E-2</v>
      </c>
      <c r="AD471" s="1">
        <f>(Table2[[#This Row],[Day High]]/Table2[[#This Row],[Close Price]])-1</f>
        <v>2.8494301139772027E-2</v>
      </c>
      <c r="AE471" s="1">
        <f>(Table2[[#This Row],[Close Price]]/Table2[[#This Row],[Current Week Low]])-1</f>
        <v>4.1875000000000107E-2</v>
      </c>
      <c r="AF471" s="1">
        <f>(Table2[[#This Row],[Current Week High]]/Table2[[#This Row],[Close Price]])-1</f>
        <v>0.3413317336532693</v>
      </c>
      <c r="AG471" s="1">
        <f>(Table2[[#This Row],[Close Price]]/Table2[[#This Row],[Current Month Low]])-1</f>
        <v>4.1875000000000107E-2</v>
      </c>
      <c r="AH471" s="1">
        <f>(Table2[[#This Row],[Current Month High]]/Table2[[#This Row],[Close Price]])-1</f>
        <v>0.44571085782843434</v>
      </c>
      <c r="AI471">
        <v>79.358128374325105</v>
      </c>
      <c r="AJ471">
        <v>37.7685950413223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-0.3</v>
      </c>
      <c r="AM471" t="s">
        <v>3113</v>
      </c>
      <c r="AN471">
        <v>-21.8</v>
      </c>
      <c r="AO471" t="s">
        <v>3113</v>
      </c>
      <c r="AP471">
        <v>0.142907106487423</v>
      </c>
      <c r="AQ471">
        <f>(Table2[[#This Row],[Sharpe Ratio]]-AVERAGE(Table2[Sharpe Ratio]))/_xlfn.STDEV.P(Table2[Sharpe Ratio])</f>
        <v>0.96449299454799109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516</v>
      </c>
      <c r="AT471">
        <f>_xlfn.RANK.AVG(Table2[[#This Row],[6M Return vs Nifty Z-Score]],Table2[6M Return vs Nifty Z-Score])</f>
        <v>685</v>
      </c>
      <c r="AU471">
        <f>_xlfn.RANK.AVG(Table2[[#This Row],[Sharpe Ratio Z-Score]],Table2[Sharpe Ratio Z-Score])</f>
        <v>121</v>
      </c>
      <c r="AV471">
        <f>(Table2[[#This Row],[Rank 1Y]]+Table2[[#This Row],[Rank 6M]]+Table2[[#This Row],[Rank Sharpe]])/3</f>
        <v>440.66666666666669</v>
      </c>
    </row>
    <row r="472" spans="1:48" x14ac:dyDescent="0.3">
      <c r="A472" t="s">
        <v>222</v>
      </c>
      <c r="B472" t="s">
        <v>223</v>
      </c>
      <c r="C472" t="s">
        <v>3073</v>
      </c>
      <c r="D472" t="s">
        <v>51</v>
      </c>
      <c r="E472">
        <v>115574.85505791</v>
      </c>
      <c r="F472">
        <v>6938.3</v>
      </c>
      <c r="G472">
        <v>-0.59996952111125501</v>
      </c>
      <c r="H472">
        <f>(Table2[[#This Row],[1Y Return vs Nifty]]-AVERAGE(Table2[1Y Return vs Nifty]))/_xlfn.STDEV.P(Table2[1Y Return vs Nifty])</f>
        <v>-0.53303321152765126</v>
      </c>
      <c r="I472">
        <v>7.1554862937469403</v>
      </c>
      <c r="J472">
        <f>(Table2[[#This Row],[1M Return vs Nifty]]-AVERAGE(Table2[1M Return vs Nifty]))/_xlfn.STDEV.P(Table2[1M Return vs Nifty])</f>
        <v>0.73172154058137129</v>
      </c>
      <c r="K472">
        <v>1.5874335239264601</v>
      </c>
      <c r="L472">
        <f>(Table2[[#This Row],[6M Return vs Nifty]]-AVERAGE(Table2[6M Return vs Nifty]))/_xlfn.STDEV.P(Table2[6M Return vs Nifty])</f>
        <v>-9.5396729831084173E-2</v>
      </c>
      <c r="M472">
        <v>5.0953220554825096</v>
      </c>
      <c r="N472">
        <f>(Table2[[#This Row],[1W Return vs Nifty]]-AVERAGE(Table2[1W Return vs Nifty]))/_xlfn.STDEV.P(Table2[1W Return vs Nifty])</f>
        <v>1.0868386824309844</v>
      </c>
      <c r="O472">
        <v>6765.96</v>
      </c>
      <c r="P472">
        <v>6520.0310370404804</v>
      </c>
      <c r="Q472">
        <v>6050.3158693139103</v>
      </c>
      <c r="R472">
        <v>63.290724617084301</v>
      </c>
      <c r="S472" s="1">
        <f>(Table2[[#This Row],[Close Price]]-Table2[[#This Row],[20D EMA]])/Table2[[#This Row],[20D EMA]]</f>
        <v>2.5471625608191616E-2</v>
      </c>
      <c r="T472" s="1">
        <f>(Table2[[#This Row],[Close Price]]-Table2[[#This Row],[50D EMA]])/Table2[[#This Row],[50D EMA]]</f>
        <v>6.415137605685034E-2</v>
      </c>
      <c r="U472" s="1">
        <f>(Table2[[#This Row],[Close Price]]-Table2[[#This Row],[200D EMA]])/Table2[[#This Row],[200D EMA]]</f>
        <v>0.14676657382299363</v>
      </c>
      <c r="V472">
        <v>0.77056306613858605</v>
      </c>
      <c r="W472">
        <v>6966.55</v>
      </c>
      <c r="X472">
        <v>7018.35</v>
      </c>
      <c r="Y472">
        <v>6794</v>
      </c>
      <c r="Z472">
        <v>7035</v>
      </c>
      <c r="AA472">
        <v>6786.65</v>
      </c>
      <c r="AB472">
        <v>7035</v>
      </c>
      <c r="AC472" s="1">
        <f>(Table2[[#This Row],[Close Price]]/Table2[[#This Row],[Day Low]])-1</f>
        <v>-4.0550918316814011E-3</v>
      </c>
      <c r="AD472" s="1">
        <f>(Table2[[#This Row],[Day High]]/Table2[[#This Row],[Close Price]])-1</f>
        <v>1.153740829886285E-2</v>
      </c>
      <c r="AE472" s="1">
        <f>(Table2[[#This Row],[Close Price]]/Table2[[#This Row],[Current Week Low]])-1</f>
        <v>2.123932881954671E-2</v>
      </c>
      <c r="AF472" s="1">
        <f>(Table2[[#This Row],[Current Week High]]/Table2[[#This Row],[Close Price]])-1</f>
        <v>1.3937131574016659E-2</v>
      </c>
      <c r="AG472" s="1">
        <f>(Table2[[#This Row],[Close Price]]/Table2[[#This Row],[Current Month Low]])-1</f>
        <v>2.2345339747887438E-2</v>
      </c>
      <c r="AH472" s="1">
        <f>(Table2[[#This Row],[Current Month High]]/Table2[[#This Row],[Close Price]])-1</f>
        <v>1.3937131574016659E-2</v>
      </c>
      <c r="AI472">
        <v>1.3937131574016599</v>
      </c>
      <c r="AJ472">
        <v>33.286588352815698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0.04</v>
      </c>
      <c r="AM472" t="s">
        <v>3114</v>
      </c>
      <c r="AN472">
        <v>1.07</v>
      </c>
      <c r="AO472" t="s">
        <v>3114</v>
      </c>
      <c r="AP472">
        <v>1.8375324085216999E-2</v>
      </c>
      <c r="AQ472">
        <f>(Table2[[#This Row],[Sharpe Ratio]]-AVERAGE(Table2[Sharpe Ratio]))/_xlfn.STDEV.P(Table2[Sharpe Ratio])</f>
        <v>-0.48754086777619932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0.70258941387742102</v>
      </c>
      <c r="AS472">
        <f>_xlfn.RANK.AVG(Table2[[#This Row],[1Y Return vs Nifty Z-Score]],Table2[1Y Return vs Nifty Z-Score])</f>
        <v>495</v>
      </c>
      <c r="AT472">
        <f>_xlfn.RANK.AVG(Table2[[#This Row],[6M Return vs Nifty Z-Score]],Table2[6M Return vs Nifty Z-Score])</f>
        <v>352</v>
      </c>
      <c r="AU472">
        <f>_xlfn.RANK.AVG(Table2[[#This Row],[Sharpe Ratio Z-Score]],Table2[Sharpe Ratio Z-Score])</f>
        <v>477</v>
      </c>
      <c r="AV472">
        <f>(Table2[[#This Row],[Rank 1Y]]+Table2[[#This Row],[Rank 6M]]+Table2[[#This Row],[Rank Sharpe]])/3</f>
        <v>441.33333333333331</v>
      </c>
    </row>
    <row r="473" spans="1:48" x14ac:dyDescent="0.3">
      <c r="A473" t="s">
        <v>1586</v>
      </c>
      <c r="B473" t="s">
        <v>1587</v>
      </c>
      <c r="C473" t="s">
        <v>3077</v>
      </c>
      <c r="D473" t="s">
        <v>138</v>
      </c>
      <c r="E473">
        <v>5665.8</v>
      </c>
      <c r="F473">
        <v>198.8</v>
      </c>
      <c r="G473">
        <v>55.789269801106599</v>
      </c>
      <c r="H473">
        <f>(Table2[[#This Row],[1Y Return vs Nifty]]-AVERAGE(Table2[1Y Return vs Nifty]))/_xlfn.STDEV.P(Table2[1Y Return vs Nifty])</f>
        <v>0.32524368664115932</v>
      </c>
      <c r="I473">
        <v>-1.0201627330704</v>
      </c>
      <c r="J473">
        <f>(Table2[[#This Row],[1M Return vs Nifty]]-AVERAGE(Table2[1M Return vs Nifty]))/_xlfn.STDEV.P(Table2[1M Return vs Nifty])</f>
        <v>-6.2531989337341679E-2</v>
      </c>
      <c r="K473">
        <v>-30.397305279117599</v>
      </c>
      <c r="L473">
        <f>(Table2[[#This Row],[6M Return vs Nifty]]-AVERAGE(Table2[6M Return vs Nifty]))/_xlfn.STDEV.P(Table2[6M Return vs Nifty])</f>
        <v>-1.2213624399463414</v>
      </c>
      <c r="M473">
        <v>-4.0235600030915197</v>
      </c>
      <c r="N473">
        <f>(Table2[[#This Row],[1W Return vs Nifty]]-AVERAGE(Table2[1W Return vs Nifty]))/_xlfn.STDEV.P(Table2[1W Return vs Nifty])</f>
        <v>-0.77317562632889503</v>
      </c>
      <c r="O473">
        <v>208.77</v>
      </c>
      <c r="P473">
        <v>206.40190876513799</v>
      </c>
      <c r="Q473">
        <v>185.378328343249</v>
      </c>
      <c r="R473">
        <v>32.872224469993803</v>
      </c>
      <c r="S473" s="1">
        <f>(Table2[[#This Row],[Close Price]]-Table2[[#This Row],[20D EMA]])/Table2[[#This Row],[20D EMA]]</f>
        <v>-4.7755903625999893E-2</v>
      </c>
      <c r="T473" s="1">
        <f>(Table2[[#This Row],[Close Price]]-Table2[[#This Row],[50D EMA]])/Table2[[#This Row],[50D EMA]]</f>
        <v>-3.6830612713897377E-2</v>
      </c>
      <c r="U473" s="1">
        <f>(Table2[[#This Row],[Close Price]]-Table2[[#This Row],[200D EMA]])/Table2[[#This Row],[200D EMA]]</f>
        <v>7.2401514118194385E-2</v>
      </c>
      <c r="V473">
        <v>0.70420207073886398</v>
      </c>
      <c r="W473">
        <v>201.65</v>
      </c>
      <c r="X473">
        <v>206</v>
      </c>
      <c r="Y473">
        <v>194.11</v>
      </c>
      <c r="Z473">
        <v>206</v>
      </c>
      <c r="AA473">
        <v>194.11</v>
      </c>
      <c r="AB473">
        <v>219.03</v>
      </c>
      <c r="AC473" s="1">
        <f>(Table2[[#This Row],[Close Price]]/Table2[[#This Row],[Day Low]])-1</f>
        <v>-1.4133399454500317E-2</v>
      </c>
      <c r="AD473" s="1">
        <f>(Table2[[#This Row],[Day High]]/Table2[[#This Row],[Close Price]])-1</f>
        <v>3.6217303822937641E-2</v>
      </c>
      <c r="AE473" s="1">
        <f>(Table2[[#This Row],[Close Price]]/Table2[[#This Row],[Current Week Low]])-1</f>
        <v>2.4161557879552875E-2</v>
      </c>
      <c r="AF473" s="1">
        <f>(Table2[[#This Row],[Current Week High]]/Table2[[#This Row],[Close Price]])-1</f>
        <v>3.6217303822937641E-2</v>
      </c>
      <c r="AG473" s="1">
        <f>(Table2[[#This Row],[Close Price]]/Table2[[#This Row],[Current Month Low]])-1</f>
        <v>2.4161557879552875E-2</v>
      </c>
      <c r="AH473" s="1">
        <f>(Table2[[#This Row],[Current Month High]]/Table2[[#This Row],[Close Price]])-1</f>
        <v>0.10176056338028161</v>
      </c>
      <c r="AI473">
        <v>33.274647887323901</v>
      </c>
      <c r="AJ473">
        <v>85.447761194029795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-0.06</v>
      </c>
      <c r="AM473" t="s">
        <v>3113</v>
      </c>
      <c r="AN473">
        <v>-6.75</v>
      </c>
      <c r="AO473" t="s">
        <v>3113</v>
      </c>
      <c r="AP473">
        <v>2.8516986456568999E-2</v>
      </c>
      <c r="AQ473">
        <f>(Table2[[#This Row],[Sharpe Ratio]]-AVERAGE(Table2[Sharpe Ratio]))/_xlfn.STDEV.P(Table2[Sharpe Ratio])</f>
        <v>-0.36928963183146035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-2.1011160008028793</v>
      </c>
      <c r="AS473">
        <f>_xlfn.RANK.AVG(Table2[[#This Row],[1Y Return vs Nifty Z-Score]],Table2[1Y Return vs Nifty Z-Score])</f>
        <v>206</v>
      </c>
      <c r="AT473">
        <f>_xlfn.RANK.AVG(Table2[[#This Row],[6M Return vs Nifty Z-Score]],Table2[6M Return vs Nifty Z-Score])</f>
        <v>683</v>
      </c>
      <c r="AU473">
        <f>_xlfn.RANK.AVG(Table2[[#This Row],[Sharpe Ratio Z-Score]],Table2[Sharpe Ratio Z-Score])</f>
        <v>435</v>
      </c>
      <c r="AV473">
        <f>(Table2[[#This Row],[Rank 1Y]]+Table2[[#This Row],[Rank 6M]]+Table2[[#This Row],[Rank Sharpe]])/3</f>
        <v>441.33333333333331</v>
      </c>
    </row>
    <row r="474" spans="1:48" x14ac:dyDescent="0.3">
      <c r="A474" t="s">
        <v>658</v>
      </c>
      <c r="B474" t="s">
        <v>659</v>
      </c>
      <c r="C474" t="s">
        <v>3080</v>
      </c>
      <c r="D474" t="s">
        <v>260</v>
      </c>
      <c r="E474">
        <v>26563.388800000001</v>
      </c>
      <c r="F474">
        <v>2399.15</v>
      </c>
      <c r="G474">
        <v>-22.0845866420281</v>
      </c>
      <c r="H474">
        <f>(Table2[[#This Row],[1Y Return vs Nifty]]-AVERAGE(Table2[1Y Return vs Nifty]))/_xlfn.STDEV.P(Table2[1Y Return vs Nifty])</f>
        <v>-0.8600415337275148</v>
      </c>
      <c r="I474">
        <v>-14.917574769715699</v>
      </c>
      <c r="J474">
        <f>(Table2[[#This Row],[1M Return vs Nifty]]-AVERAGE(Table2[1M Return vs Nifty]))/_xlfn.STDEV.P(Table2[1M Return vs Nifty])</f>
        <v>-1.4126472561050121</v>
      </c>
      <c r="K474">
        <v>-0.94818681896839496</v>
      </c>
      <c r="L474">
        <f>(Table2[[#This Row],[6M Return vs Nifty]]-AVERAGE(Table2[6M Return vs Nifty]))/_xlfn.STDEV.P(Table2[6M Return vs Nifty])</f>
        <v>-0.18465872373233119</v>
      </c>
      <c r="M474">
        <v>-3.2931742239402402</v>
      </c>
      <c r="N474">
        <f>(Table2[[#This Row],[1W Return vs Nifty]]-AVERAGE(Table2[1W Return vs Nifty]))/_xlfn.STDEV.P(Table2[1W Return vs Nifty])</f>
        <v>-0.6241959606846007</v>
      </c>
      <c r="O474">
        <v>2565.75</v>
      </c>
      <c r="P474">
        <v>2568.8037031284998</v>
      </c>
      <c r="Q474">
        <v>2341.7218793838101</v>
      </c>
      <c r="R474">
        <v>27.521053615876401</v>
      </c>
      <c r="S474" s="1">
        <f>(Table2[[#This Row],[Close Price]]-Table2[[#This Row],[20D EMA]])/Table2[[#This Row],[20D EMA]]</f>
        <v>-6.4932281009451392E-2</v>
      </c>
      <c r="T474" s="1">
        <f>(Table2[[#This Row],[Close Price]]-Table2[[#This Row],[50D EMA]])/Table2[[#This Row],[50D EMA]]</f>
        <v>-6.6043856493153419E-2</v>
      </c>
      <c r="U474" s="1">
        <f>(Table2[[#This Row],[Close Price]]-Table2[[#This Row],[200D EMA]])/Table2[[#This Row],[200D EMA]]</f>
        <v>2.4523886086464435E-2</v>
      </c>
      <c r="V474">
        <v>0.51076793765029105</v>
      </c>
      <c r="W474">
        <v>2385.6</v>
      </c>
      <c r="X474">
        <v>2420.1999999999998</v>
      </c>
      <c r="Y474">
        <v>2379.1999999999998</v>
      </c>
      <c r="Z474">
        <v>2491.9499999999998</v>
      </c>
      <c r="AA474">
        <v>2379.1999999999998</v>
      </c>
      <c r="AB474">
        <v>2615</v>
      </c>
      <c r="AC474" s="1">
        <f>(Table2[[#This Row],[Close Price]]/Table2[[#This Row],[Day Low]])-1</f>
        <v>5.6799128101945318E-3</v>
      </c>
      <c r="AD474" s="1">
        <f>(Table2[[#This Row],[Day High]]/Table2[[#This Row],[Close Price]])-1</f>
        <v>8.7739407706894923E-3</v>
      </c>
      <c r="AE474" s="1">
        <f>(Table2[[#This Row],[Close Price]]/Table2[[#This Row],[Current Week Low]])-1</f>
        <v>8.3851714862139826E-3</v>
      </c>
      <c r="AF474" s="1">
        <f>(Table2[[#This Row],[Current Week High]]/Table2[[#This Row],[Close Price]])-1</f>
        <v>3.8680365962945107E-2</v>
      </c>
      <c r="AG474" s="1">
        <f>(Table2[[#This Row],[Close Price]]/Table2[[#This Row],[Current Month Low]])-1</f>
        <v>8.3851714862139826E-3</v>
      </c>
      <c r="AH474" s="1">
        <f>(Table2[[#This Row],[Current Month High]]/Table2[[#This Row],[Close Price]])-1</f>
        <v>8.9969364149802944E-2</v>
      </c>
      <c r="AI474">
        <v>23.377029364566599</v>
      </c>
      <c r="AJ474">
        <v>27.9410196245733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-0.01</v>
      </c>
      <c r="AM474" t="s">
        <v>3113</v>
      </c>
      <c r="AN474">
        <v>-5.88</v>
      </c>
      <c r="AO474" t="s">
        <v>3113</v>
      </c>
      <c r="AP474">
        <v>6.5987237790551004E-2</v>
      </c>
      <c r="AQ474">
        <f>(Table2[[#This Row],[Sharpe Ratio]]-AVERAGE(Table2[Sharpe Ratio]))/_xlfn.STDEV.P(Table2[Sharpe Ratio])</f>
        <v>6.7611476602174619E-2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627</v>
      </c>
      <c r="AT474">
        <f>_xlfn.RANK.AVG(Table2[[#This Row],[6M Return vs Nifty Z-Score]],Table2[6M Return vs Nifty Z-Score])</f>
        <v>380</v>
      </c>
      <c r="AU474">
        <f>_xlfn.RANK.AVG(Table2[[#This Row],[Sharpe Ratio Z-Score]],Table2[Sharpe Ratio Z-Score])</f>
        <v>319</v>
      </c>
      <c r="AV474">
        <f>(Table2[[#This Row],[Rank 1Y]]+Table2[[#This Row],[Rank 6M]]+Table2[[#This Row],[Rank Sharpe]])/3</f>
        <v>442</v>
      </c>
    </row>
    <row r="475" spans="1:48" x14ac:dyDescent="0.3">
      <c r="A475" t="s">
        <v>1646</v>
      </c>
      <c r="B475" t="s">
        <v>1647</v>
      </c>
      <c r="C475" t="s">
        <v>3080</v>
      </c>
      <c r="D475" t="s">
        <v>1478</v>
      </c>
      <c r="E475">
        <v>5020.1932786950001</v>
      </c>
      <c r="F475">
        <v>775.95</v>
      </c>
      <c r="G475">
        <v>-2.1667049787035202</v>
      </c>
      <c r="H475">
        <f>(Table2[[#This Row],[1Y Return vs Nifty]]-AVERAGE(Table2[1Y Return vs Nifty]))/_xlfn.STDEV.P(Table2[1Y Return vs Nifty])</f>
        <v>-0.55687983306318167</v>
      </c>
      <c r="I475">
        <v>-18.588384948310399</v>
      </c>
      <c r="J475">
        <f>(Table2[[#This Row],[1M Return vs Nifty]]-AVERAGE(Table2[1M Return vs Nifty]))/_xlfn.STDEV.P(Table2[1M Return vs Nifty])</f>
        <v>-1.7692616279361575</v>
      </c>
      <c r="K475">
        <v>-18.847010370935301</v>
      </c>
      <c r="L475">
        <f>(Table2[[#This Row],[6M Return vs Nifty]]-AVERAGE(Table2[6M Return vs Nifty]))/_xlfn.STDEV.P(Table2[6M Return vs Nifty])</f>
        <v>-0.81475489850553451</v>
      </c>
      <c r="M475">
        <v>0.11601369364341201</v>
      </c>
      <c r="N475">
        <f>(Table2[[#This Row],[1W Return vs Nifty]]-AVERAGE(Table2[1W Return vs Nifty]))/_xlfn.STDEV.P(Table2[1W Return vs Nifty])</f>
        <v>7.1189533636453015E-2</v>
      </c>
      <c r="O475">
        <v>782.4</v>
      </c>
      <c r="P475">
        <v>773.42174077620098</v>
      </c>
      <c r="Q475">
        <v>760.40312567031401</v>
      </c>
      <c r="R475">
        <v>48.3734327772436</v>
      </c>
      <c r="S475" s="1">
        <f>(Table2[[#This Row],[Close Price]]-Table2[[#This Row],[20D EMA]])/Table2[[#This Row],[20D EMA]]</f>
        <v>-8.2438650306747591E-3</v>
      </c>
      <c r="T475" s="1">
        <f>(Table2[[#This Row],[Close Price]]-Table2[[#This Row],[50D EMA]])/Table2[[#This Row],[50D EMA]]</f>
        <v>3.2689270167938697E-3</v>
      </c>
      <c r="U475" s="1">
        <f>(Table2[[#This Row],[Close Price]]-Table2[[#This Row],[200D EMA]])/Table2[[#This Row],[200D EMA]]</f>
        <v>2.0445568679088585E-2</v>
      </c>
      <c r="V475">
        <v>0.87136836305410603</v>
      </c>
      <c r="W475">
        <v>767.55</v>
      </c>
      <c r="X475">
        <v>788</v>
      </c>
      <c r="Y475">
        <v>741.75</v>
      </c>
      <c r="Z475">
        <v>788</v>
      </c>
      <c r="AA475">
        <v>741.75</v>
      </c>
      <c r="AB475">
        <v>789.7</v>
      </c>
      <c r="AC475" s="1">
        <f>(Table2[[#This Row],[Close Price]]/Table2[[#This Row],[Day Low]])-1</f>
        <v>1.0943912448700521E-2</v>
      </c>
      <c r="AD475" s="1">
        <f>(Table2[[#This Row],[Day High]]/Table2[[#This Row],[Close Price]])-1</f>
        <v>1.5529351117984369E-2</v>
      </c>
      <c r="AE475" s="1">
        <f>(Table2[[#This Row],[Close Price]]/Table2[[#This Row],[Current Week Low]])-1</f>
        <v>4.6107178968655349E-2</v>
      </c>
      <c r="AF475" s="1">
        <f>(Table2[[#This Row],[Current Week High]]/Table2[[#This Row],[Close Price]])-1</f>
        <v>1.5529351117984369E-2</v>
      </c>
      <c r="AG475" s="1">
        <f>(Table2[[#This Row],[Close Price]]/Table2[[#This Row],[Current Month Low]])-1</f>
        <v>4.6107178968655349E-2</v>
      </c>
      <c r="AH475" s="1">
        <f>(Table2[[#This Row],[Current Month High]]/Table2[[#This Row],[Close Price]])-1</f>
        <v>1.7720213931309958E-2</v>
      </c>
      <c r="AI475">
        <v>40.3440943359752</v>
      </c>
      <c r="AJ475">
        <v>27.121559633027498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0.02</v>
      </c>
      <c r="AM475" t="s">
        <v>3114</v>
      </c>
      <c r="AN475">
        <v>0.66</v>
      </c>
      <c r="AO475" t="s">
        <v>3114</v>
      </c>
      <c r="AP475">
        <v>0.10282478089448301</v>
      </c>
      <c r="AQ475">
        <f>(Table2[[#This Row],[Sharpe Ratio]]-AVERAGE(Table2[Sharpe Ratio]))/_xlfn.STDEV.P(Table2[Sharpe Ratio])</f>
        <v>0.49713524121817598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-2.5725715846502446</v>
      </c>
      <c r="AS475">
        <f>_xlfn.RANK.AVG(Table2[[#This Row],[1Y Return vs Nifty Z-Score]],Table2[1Y Return vs Nifty Z-Score])</f>
        <v>512</v>
      </c>
      <c r="AT475">
        <f>_xlfn.RANK.AVG(Table2[[#This Row],[6M Return vs Nifty Z-Score]],Table2[6M Return vs Nifty Z-Score])</f>
        <v>597</v>
      </c>
      <c r="AU475">
        <f>_xlfn.RANK.AVG(Table2[[#This Row],[Sharpe Ratio Z-Score]],Table2[Sharpe Ratio Z-Score])</f>
        <v>217</v>
      </c>
      <c r="AV475">
        <f>(Table2[[#This Row],[Rank 1Y]]+Table2[[#This Row],[Rank 6M]]+Table2[[#This Row],[Rank Sharpe]])/3</f>
        <v>442</v>
      </c>
    </row>
    <row r="476" spans="1:48" x14ac:dyDescent="0.3">
      <c r="A476" t="s">
        <v>1057</v>
      </c>
      <c r="B476" t="s">
        <v>1058</v>
      </c>
      <c r="C476" t="s">
        <v>3069</v>
      </c>
      <c r="D476" t="s">
        <v>24</v>
      </c>
      <c r="E476">
        <v>12155.907288447999</v>
      </c>
      <c r="F476">
        <v>164.12</v>
      </c>
      <c r="G476">
        <v>-0.154574678936686</v>
      </c>
      <c r="H476">
        <f>(Table2[[#This Row],[1Y Return vs Nifty]]-AVERAGE(Table2[1Y Return vs Nifty]))/_xlfn.STDEV.P(Table2[1Y Return vs Nifty])</f>
        <v>-0.5262540439382889</v>
      </c>
      <c r="I476">
        <v>-1.96386181053483</v>
      </c>
      <c r="J476">
        <f>(Table2[[#This Row],[1M Return vs Nifty]]-AVERAGE(Table2[1M Return vs Nifty]))/_xlfn.STDEV.P(Table2[1M Return vs Nifty])</f>
        <v>-0.15421111120259864</v>
      </c>
      <c r="K476">
        <v>12.8645172770615</v>
      </c>
      <c r="L476">
        <f>(Table2[[#This Row],[6M Return vs Nifty]]-AVERAGE(Table2[6M Return vs Nifty]))/_xlfn.STDEV.P(Table2[6M Return vs Nifty])</f>
        <v>0.30159289995196303</v>
      </c>
      <c r="M476">
        <v>-1.4525971517743199</v>
      </c>
      <c r="N476">
        <f>(Table2[[#This Row],[1W Return vs Nifty]]-AVERAGE(Table2[1W Return vs Nifty]))/_xlfn.STDEV.P(Table2[1W Return vs Nifty])</f>
        <v>-0.24876620201313826</v>
      </c>
      <c r="O476">
        <v>164.04</v>
      </c>
      <c r="P476">
        <v>160.45216911930399</v>
      </c>
      <c r="Q476">
        <v>150.32985043696499</v>
      </c>
      <c r="R476">
        <v>48.5079167181391</v>
      </c>
      <c r="S476" s="1">
        <f>(Table2[[#This Row],[Close Price]]-Table2[[#This Row],[20D EMA]])/Table2[[#This Row],[20D EMA]]</f>
        <v>4.8768593026098821E-4</v>
      </c>
      <c r="T476" s="1">
        <f>(Table2[[#This Row],[Close Price]]-Table2[[#This Row],[50D EMA]])/Table2[[#This Row],[50D EMA]]</f>
        <v>2.2859341203226774E-2</v>
      </c>
      <c r="U476" s="1">
        <f>(Table2[[#This Row],[Close Price]]-Table2[[#This Row],[200D EMA]])/Table2[[#This Row],[200D EMA]]</f>
        <v>9.1732610143302057E-2</v>
      </c>
      <c r="V476">
        <v>1.1696031403004801</v>
      </c>
      <c r="W476">
        <v>163.44999999999999</v>
      </c>
      <c r="X476">
        <v>168.38</v>
      </c>
      <c r="Y476">
        <v>157.25</v>
      </c>
      <c r="Z476">
        <v>166.82</v>
      </c>
      <c r="AA476">
        <v>157.25</v>
      </c>
      <c r="AB476">
        <v>176.82</v>
      </c>
      <c r="AC476" s="1">
        <f>(Table2[[#This Row],[Close Price]]/Table2[[#This Row],[Day Low]])-1</f>
        <v>4.0991128785561326E-3</v>
      </c>
      <c r="AD476" s="1">
        <f>(Table2[[#This Row],[Day High]]/Table2[[#This Row],[Close Price]])-1</f>
        <v>2.595661710943209E-2</v>
      </c>
      <c r="AE476" s="1">
        <f>(Table2[[#This Row],[Close Price]]/Table2[[#This Row],[Current Week Low]])-1</f>
        <v>4.3688394276629516E-2</v>
      </c>
      <c r="AF476" s="1">
        <f>(Table2[[#This Row],[Current Week High]]/Table2[[#This Row],[Close Price]])-1</f>
        <v>1.6451377041189374E-2</v>
      </c>
      <c r="AG476" s="1">
        <f>(Table2[[#This Row],[Close Price]]/Table2[[#This Row],[Current Month Low]])-1</f>
        <v>4.3688394276629516E-2</v>
      </c>
      <c r="AH476" s="1">
        <f>(Table2[[#This Row],[Current Month High]]/Table2[[#This Row],[Close Price]])-1</f>
        <v>7.7382403119668375E-2</v>
      </c>
      <c r="AI476">
        <v>7.7382403119668304</v>
      </c>
      <c r="AJ476">
        <v>36.709704289879198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0.08</v>
      </c>
      <c r="AM476" t="s">
        <v>3114</v>
      </c>
      <c r="AN476">
        <v>4.59</v>
      </c>
      <c r="AO476" t="s">
        <v>3114</v>
      </c>
      <c r="AP476">
        <v>-2.2002529348565E-2</v>
      </c>
      <c r="AQ476">
        <f>(Table2[[#This Row],[Sharpe Ratio]]-AVERAGE(Table2[Sharpe Ratio]))/_xlfn.STDEV.P(Table2[Sharpe Ratio])</f>
        <v>-0.95834445978176885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-1.5859829169838315</v>
      </c>
      <c r="AS476">
        <f>_xlfn.RANK.AVG(Table2[[#This Row],[1Y Return vs Nifty Z-Score]],Table2[1Y Return vs Nifty Z-Score])</f>
        <v>491</v>
      </c>
      <c r="AT476">
        <f>_xlfn.RANK.AVG(Table2[[#This Row],[6M Return vs Nifty Z-Score]],Table2[6M Return vs Nifty Z-Score])</f>
        <v>232</v>
      </c>
      <c r="AU476">
        <f>_xlfn.RANK.AVG(Table2[[#This Row],[Sharpe Ratio Z-Score]],Table2[Sharpe Ratio Z-Score])</f>
        <v>607</v>
      </c>
      <c r="AV476">
        <f>(Table2[[#This Row],[Rank 1Y]]+Table2[[#This Row],[Rank 6M]]+Table2[[#This Row],[Rank Sharpe]])/3</f>
        <v>443.33333333333331</v>
      </c>
    </row>
    <row r="477" spans="1:48" x14ac:dyDescent="0.3">
      <c r="A477" t="s">
        <v>1227</v>
      </c>
      <c r="B477" t="s">
        <v>1228</v>
      </c>
      <c r="C477" t="s">
        <v>3069</v>
      </c>
      <c r="D477" t="s">
        <v>555</v>
      </c>
      <c r="E477">
        <v>9146.2154533649991</v>
      </c>
      <c r="F477">
        <v>1027.3499999999999</v>
      </c>
      <c r="G477">
        <v>-0.99110361273074998</v>
      </c>
      <c r="H477">
        <f>(Table2[[#This Row],[1Y Return vs Nifty]]-AVERAGE(Table2[1Y Return vs Nifty]))/_xlfn.STDEV.P(Table2[1Y Return vs Nifty])</f>
        <v>-0.53898649905126894</v>
      </c>
      <c r="I477">
        <v>-3.3478790976814499</v>
      </c>
      <c r="J477">
        <f>(Table2[[#This Row],[1M Return vs Nifty]]-AVERAGE(Table2[1M Return vs Nifty]))/_xlfn.STDEV.P(Table2[1M Return vs Nifty])</f>
        <v>-0.28866656693204423</v>
      </c>
      <c r="K477">
        <v>-8.1982595539720897</v>
      </c>
      <c r="L477">
        <f>(Table2[[#This Row],[6M Return vs Nifty]]-AVERAGE(Table2[6M Return vs Nifty]))/_xlfn.STDEV.P(Table2[6M Return vs Nifty])</f>
        <v>-0.43988460960633985</v>
      </c>
      <c r="M477">
        <v>-0.198017455475368</v>
      </c>
      <c r="N477">
        <f>(Table2[[#This Row],[1W Return vs Nifty]]-AVERAGE(Table2[1W Return vs Nifty]))/_xlfn.STDEV.P(Table2[1W Return vs Nifty])</f>
        <v>7.1353626311337929E-3</v>
      </c>
      <c r="O477">
        <v>1038.4000000000001</v>
      </c>
      <c r="P477">
        <v>1010.97135345471</v>
      </c>
      <c r="Q477">
        <v>934.56983877231698</v>
      </c>
      <c r="R477">
        <v>47.351817077290697</v>
      </c>
      <c r="S477" s="1">
        <f>(Table2[[#This Row],[Close Price]]-Table2[[#This Row],[20D EMA]])/Table2[[#This Row],[20D EMA]]</f>
        <v>-1.0641371340524057E-2</v>
      </c>
      <c r="T477" s="1">
        <f>(Table2[[#This Row],[Close Price]]-Table2[[#This Row],[50D EMA]])/Table2[[#This Row],[50D EMA]]</f>
        <v>1.6200900737019429E-2</v>
      </c>
      <c r="U477" s="1">
        <f>(Table2[[#This Row],[Close Price]]-Table2[[#This Row],[200D EMA]])/Table2[[#This Row],[200D EMA]]</f>
        <v>9.9275792325549617E-2</v>
      </c>
      <c r="V477">
        <v>0.99246115746210894</v>
      </c>
      <c r="W477">
        <v>1031.5999999999999</v>
      </c>
      <c r="X477">
        <v>1049.9000000000001</v>
      </c>
      <c r="Y477">
        <v>977.15</v>
      </c>
      <c r="Z477">
        <v>1049</v>
      </c>
      <c r="AA477">
        <v>977.15</v>
      </c>
      <c r="AB477">
        <v>1057.2</v>
      </c>
      <c r="AC477" s="1">
        <f>(Table2[[#This Row],[Close Price]]/Table2[[#This Row],[Day Low]])-1</f>
        <v>-4.1198138813494101E-3</v>
      </c>
      <c r="AD477" s="1">
        <f>(Table2[[#This Row],[Day High]]/Table2[[#This Row],[Close Price]])-1</f>
        <v>2.1949676351779024E-2</v>
      </c>
      <c r="AE477" s="1">
        <f>(Table2[[#This Row],[Close Price]]/Table2[[#This Row],[Current Week Low]])-1</f>
        <v>5.1373893465690879E-2</v>
      </c>
      <c r="AF477" s="1">
        <f>(Table2[[#This Row],[Current Week High]]/Table2[[#This Row],[Close Price]])-1</f>
        <v>2.1073636053925204E-2</v>
      </c>
      <c r="AG477" s="1">
        <f>(Table2[[#This Row],[Close Price]]/Table2[[#This Row],[Current Month Low]])-1</f>
        <v>5.1373893465690879E-2</v>
      </c>
      <c r="AH477" s="1">
        <f>(Table2[[#This Row],[Current Month High]]/Table2[[#This Row],[Close Price]])-1</f>
        <v>2.9055336545481314E-2</v>
      </c>
      <c r="AI477">
        <v>16.318683992796998</v>
      </c>
      <c r="AJ477">
        <v>32.279662653705003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0.18</v>
      </c>
      <c r="AM477" t="s">
        <v>3114</v>
      </c>
      <c r="AN477">
        <v>-3.34</v>
      </c>
      <c r="AO477" t="s">
        <v>3113</v>
      </c>
      <c r="AP477">
        <v>4.7867719809052002E-2</v>
      </c>
      <c r="AQ477">
        <f>(Table2[[#This Row],[Sharpe Ratio]]-AVERAGE(Table2[Sharpe Ratio]))/_xlfn.STDEV.P(Table2[Sharpe Ratio])</f>
        <v>-0.14366112522370711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-1.4040634381822261</v>
      </c>
      <c r="AS477">
        <f>_xlfn.RANK.AVG(Table2[[#This Row],[1Y Return vs Nifty Z-Score]],Table2[1Y Return vs Nifty Z-Score])</f>
        <v>499</v>
      </c>
      <c r="AT477">
        <f>_xlfn.RANK.AVG(Table2[[#This Row],[6M Return vs Nifty Z-Score]],Table2[6M Return vs Nifty Z-Score])</f>
        <v>458</v>
      </c>
      <c r="AU477">
        <f>_xlfn.RANK.AVG(Table2[[#This Row],[Sharpe Ratio Z-Score]],Table2[Sharpe Ratio Z-Score])</f>
        <v>385</v>
      </c>
      <c r="AV477">
        <f>(Table2[[#This Row],[Rank 1Y]]+Table2[[#This Row],[Rank 6M]]+Table2[[#This Row],[Rank Sharpe]])/3</f>
        <v>447.33333333333331</v>
      </c>
    </row>
    <row r="478" spans="1:48" x14ac:dyDescent="0.3">
      <c r="A478" t="s">
        <v>1756</v>
      </c>
      <c r="B478" t="s">
        <v>1757</v>
      </c>
      <c r="C478" t="s">
        <v>3076</v>
      </c>
      <c r="D478" t="s">
        <v>133</v>
      </c>
      <c r="E478">
        <v>4273.0031120800004</v>
      </c>
      <c r="F478">
        <v>237.1</v>
      </c>
      <c r="G478">
        <v>-24.458100995593401</v>
      </c>
      <c r="H478">
        <f>(Table2[[#This Row],[1Y Return vs Nifty]]-AVERAGE(Table2[1Y Return vs Nifty]))/_xlfn.STDEV.P(Table2[1Y Return vs Nifty])</f>
        <v>-0.89616779756123399</v>
      </c>
      <c r="I478">
        <v>-9.1818615575107003</v>
      </c>
      <c r="J478">
        <f>(Table2[[#This Row],[1M Return vs Nifty]]-AVERAGE(Table2[1M Return vs Nifty]))/_xlfn.STDEV.P(Table2[1M Return vs Nifty])</f>
        <v>-0.85543027547727934</v>
      </c>
      <c r="K478">
        <v>-8.0937220703388792</v>
      </c>
      <c r="L478">
        <f>(Table2[[#This Row],[6M Return vs Nifty]]-AVERAGE(Table2[6M Return vs Nifty]))/_xlfn.STDEV.P(Table2[6M Return vs Nifty])</f>
        <v>-0.43620455385482859</v>
      </c>
      <c r="M478">
        <v>-2.0848578318266999</v>
      </c>
      <c r="N478">
        <f>(Table2[[#This Row],[1W Return vs Nifty]]-AVERAGE(Table2[1W Return vs Nifty]))/_xlfn.STDEV.P(Table2[1W Return vs Nifty])</f>
        <v>-0.37773090450733621</v>
      </c>
      <c r="O478">
        <v>244.92</v>
      </c>
      <c r="P478">
        <v>236.08263073782001</v>
      </c>
      <c r="Q478">
        <v>212.934493787126</v>
      </c>
      <c r="R478">
        <v>39.2333513040006</v>
      </c>
      <c r="S478" s="1">
        <f>(Table2[[#This Row],[Close Price]]-Table2[[#This Row],[20D EMA]])/Table2[[#This Row],[20D EMA]]</f>
        <v>-3.1928793075289862E-2</v>
      </c>
      <c r="T478" s="1">
        <f>(Table2[[#This Row],[Close Price]]-Table2[[#This Row],[50D EMA]])/Table2[[#This Row],[50D EMA]]</f>
        <v>4.3093778606263311E-3</v>
      </c>
      <c r="U478" s="1">
        <f>(Table2[[#This Row],[Close Price]]-Table2[[#This Row],[200D EMA]])/Table2[[#This Row],[200D EMA]]</f>
        <v>0.11348798300867417</v>
      </c>
      <c r="V478">
        <v>0.94260451142589097</v>
      </c>
      <c r="W478">
        <v>236.3</v>
      </c>
      <c r="X478">
        <v>240.8</v>
      </c>
      <c r="Y478">
        <v>233.3</v>
      </c>
      <c r="Z478">
        <v>251.15</v>
      </c>
      <c r="AA478">
        <v>233.3</v>
      </c>
      <c r="AB478">
        <v>274.95</v>
      </c>
      <c r="AC478" s="1">
        <f>(Table2[[#This Row],[Close Price]]/Table2[[#This Row],[Day Low]])-1</f>
        <v>3.3855268726195042E-3</v>
      </c>
      <c r="AD478" s="1">
        <f>(Table2[[#This Row],[Day High]]/Table2[[#This Row],[Close Price]])-1</f>
        <v>1.5605229860818248E-2</v>
      </c>
      <c r="AE478" s="1">
        <f>(Table2[[#This Row],[Close Price]]/Table2[[#This Row],[Current Week Low]])-1</f>
        <v>1.6288041148735388E-2</v>
      </c>
      <c r="AF478" s="1">
        <f>(Table2[[#This Row],[Current Week High]]/Table2[[#This Row],[Close Price]])-1</f>
        <v>5.9257697174188051E-2</v>
      </c>
      <c r="AG478" s="1">
        <f>(Table2[[#This Row],[Close Price]]/Table2[[#This Row],[Current Month Low]])-1</f>
        <v>1.6288041148735388E-2</v>
      </c>
      <c r="AH478" s="1">
        <f>(Table2[[#This Row],[Current Month High]]/Table2[[#This Row],[Close Price]])-1</f>
        <v>0.15963728384647835</v>
      </c>
      <c r="AI478">
        <v>15.9637283846478</v>
      </c>
      <c r="AJ478">
        <v>49.0726186733731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0.18</v>
      </c>
      <c r="AM478" t="s">
        <v>3114</v>
      </c>
      <c r="AN478">
        <v>-2.2400000000000002</v>
      </c>
      <c r="AO478" t="s">
        <v>3113</v>
      </c>
      <c r="AP478">
        <v>8.8433797440990003E-2</v>
      </c>
      <c r="AQ478">
        <f>(Table2[[#This Row],[Sharpe Ratio]]-AVERAGE(Table2[Sharpe Ratio]))/_xlfn.STDEV.P(Table2[Sharpe Ratio])</f>
        <v>0.3293371507746492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-2.236196380626029</v>
      </c>
      <c r="AS478">
        <f>_xlfn.RANK.AVG(Table2[[#This Row],[1Y Return vs Nifty Z-Score]],Table2[1Y Return vs Nifty Z-Score])</f>
        <v>638</v>
      </c>
      <c r="AT478">
        <f>_xlfn.RANK.AVG(Table2[[#This Row],[6M Return vs Nifty Z-Score]],Table2[6M Return vs Nifty Z-Score])</f>
        <v>456</v>
      </c>
      <c r="AU478">
        <f>_xlfn.RANK.AVG(Table2[[#This Row],[Sharpe Ratio Z-Score]],Table2[Sharpe Ratio Z-Score])</f>
        <v>249</v>
      </c>
      <c r="AV478">
        <f>(Table2[[#This Row],[Rank 1Y]]+Table2[[#This Row],[Rank 6M]]+Table2[[#This Row],[Rank Sharpe]])/3</f>
        <v>447.66666666666669</v>
      </c>
    </row>
    <row r="479" spans="1:48" x14ac:dyDescent="0.3">
      <c r="A479" t="s">
        <v>1277</v>
      </c>
      <c r="B479" t="s">
        <v>1278</v>
      </c>
      <c r="C479" t="s">
        <v>3073</v>
      </c>
      <c r="D479" t="s">
        <v>288</v>
      </c>
      <c r="E479">
        <v>8610.13000904</v>
      </c>
      <c r="F479">
        <v>1313.2</v>
      </c>
      <c r="G479">
        <v>0.45340913000972399</v>
      </c>
      <c r="H479">
        <f>(Table2[[#This Row],[1Y Return vs Nifty]]-AVERAGE(Table2[1Y Return vs Nifty]))/_xlfn.STDEV.P(Table2[1Y Return vs Nifty])</f>
        <v>-0.51700017805977216</v>
      </c>
      <c r="I479">
        <v>0.98260506538873205</v>
      </c>
      <c r="J479">
        <f>(Table2[[#This Row],[1M Return vs Nifty]]-AVERAGE(Table2[1M Return vs Nifty]))/_xlfn.STDEV.P(Table2[1M Return vs Nifty])</f>
        <v>0.13203426323978654</v>
      </c>
      <c r="K479">
        <v>4.91457707901791</v>
      </c>
      <c r="L479">
        <f>(Table2[[#This Row],[6M Return vs Nifty]]-AVERAGE(Table2[6M Return vs Nifty]))/_xlfn.STDEV.P(Table2[6M Return vs Nifty])</f>
        <v>2.1729427700876255E-2</v>
      </c>
      <c r="M479">
        <v>1.1454331545520899</v>
      </c>
      <c r="N479">
        <f>(Table2[[#This Row],[1W Return vs Nifty]]-AVERAGE(Table2[1W Return vs Nifty]))/_xlfn.STDEV.P(Table2[1W Return vs Nifty])</f>
        <v>0.28116427776703345</v>
      </c>
      <c r="O479">
        <v>1310.82</v>
      </c>
      <c r="P479">
        <v>1284.64314725793</v>
      </c>
      <c r="Q479">
        <v>1192.7663966294499</v>
      </c>
      <c r="R479">
        <v>49.252857111709901</v>
      </c>
      <c r="S479" s="1">
        <f>(Table2[[#This Row],[Close Price]]-Table2[[#This Row],[20D EMA]])/Table2[[#This Row],[20D EMA]]</f>
        <v>1.8156573747731262E-3</v>
      </c>
      <c r="T479" s="1">
        <f>(Table2[[#This Row],[Close Price]]-Table2[[#This Row],[50D EMA]])/Table2[[#This Row],[50D EMA]]</f>
        <v>2.2229404954227688E-2</v>
      </c>
      <c r="U479" s="1">
        <f>(Table2[[#This Row],[Close Price]]-Table2[[#This Row],[200D EMA]])/Table2[[#This Row],[200D EMA]]</f>
        <v>0.1009699834861835</v>
      </c>
      <c r="V479">
        <v>0.94634827487524897</v>
      </c>
      <c r="W479">
        <v>1309.45</v>
      </c>
      <c r="X479">
        <v>1324.65</v>
      </c>
      <c r="Y479">
        <v>1277</v>
      </c>
      <c r="Z479">
        <v>1346.95</v>
      </c>
      <c r="AA479">
        <v>1277</v>
      </c>
      <c r="AB479">
        <v>1366</v>
      </c>
      <c r="AC479" s="1">
        <f>(Table2[[#This Row],[Close Price]]/Table2[[#This Row],[Day Low]])-1</f>
        <v>2.8637977776928558E-3</v>
      </c>
      <c r="AD479" s="1">
        <f>(Table2[[#This Row],[Day High]]/Table2[[#This Row],[Close Price]])-1</f>
        <v>8.7191593055133687E-3</v>
      </c>
      <c r="AE479" s="1">
        <f>(Table2[[#This Row],[Close Price]]/Table2[[#This Row],[Current Week Low]])-1</f>
        <v>2.8347689898198913E-2</v>
      </c>
      <c r="AF479" s="1">
        <f>(Table2[[#This Row],[Current Week High]]/Table2[[#This Row],[Close Price]])-1</f>
        <v>2.5700578738958368E-2</v>
      </c>
      <c r="AG479" s="1">
        <f>(Table2[[#This Row],[Close Price]]/Table2[[#This Row],[Current Month Low]])-1</f>
        <v>2.8347689898198913E-2</v>
      </c>
      <c r="AH479" s="1">
        <f>(Table2[[#This Row],[Current Month High]]/Table2[[#This Row],[Close Price]])-1</f>
        <v>4.0207127627170269E-2</v>
      </c>
      <c r="AI479">
        <v>25.948065793481501</v>
      </c>
      <c r="AJ479">
        <v>34.425222643054497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-0.03</v>
      </c>
      <c r="AM479" t="s">
        <v>3113</v>
      </c>
      <c r="AN479">
        <v>2.4900000000000002</v>
      </c>
      <c r="AO479" t="s">
        <v>3114</v>
      </c>
      <c r="AQ479">
        <f>(Table2[[#This Row],[Sharpe Ratio]]-AVERAGE(Table2[Sharpe Ratio]))/_xlfn.STDEV.P(Table2[Sharpe Ratio])</f>
        <v>-0.70179615496659375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-0.78386836431866957</v>
      </c>
      <c r="AS479">
        <f>_xlfn.RANK.AVG(Table2[[#This Row],[1Y Return vs Nifty Z-Score]],Table2[1Y Return vs Nifty Z-Score])</f>
        <v>490</v>
      </c>
      <c r="AT479">
        <f>_xlfn.RANK.AVG(Table2[[#This Row],[6M Return vs Nifty Z-Score]],Table2[6M Return vs Nifty Z-Score])</f>
        <v>313</v>
      </c>
      <c r="AU479">
        <f>_xlfn.RANK.AVG(Table2[[#This Row],[Sharpe Ratio Z-Score]],Table2[Sharpe Ratio Z-Score])</f>
        <v>545.5</v>
      </c>
      <c r="AV479">
        <f>(Table2[[#This Row],[Rank 1Y]]+Table2[[#This Row],[Rank 6M]]+Table2[[#This Row],[Rank Sharpe]])/3</f>
        <v>449.5</v>
      </c>
    </row>
    <row r="480" spans="1:48" x14ac:dyDescent="0.3">
      <c r="A480" t="s">
        <v>1128</v>
      </c>
      <c r="B480" t="s">
        <v>1129</v>
      </c>
      <c r="C480" t="s">
        <v>3079</v>
      </c>
      <c r="D480" t="s">
        <v>859</v>
      </c>
      <c r="E480">
        <v>10660.452302879999</v>
      </c>
      <c r="F480">
        <v>77.2</v>
      </c>
      <c r="G480">
        <v>45.883624543969802</v>
      </c>
      <c r="H480">
        <f>(Table2[[#This Row],[1Y Return vs Nifty]]-AVERAGE(Table2[1Y Return vs Nifty]))/_xlfn.STDEV.P(Table2[1Y Return vs Nifty])</f>
        <v>0.1744740258362798</v>
      </c>
      <c r="I480">
        <v>-8.1278375241866705</v>
      </c>
      <c r="J480">
        <f>(Table2[[#This Row],[1M Return vs Nifty]]-AVERAGE(Table2[1M Return vs Nifty]))/_xlfn.STDEV.P(Table2[1M Return vs Nifty])</f>
        <v>-0.75303322952523888</v>
      </c>
      <c r="K480">
        <v>-25.600902738176401</v>
      </c>
      <c r="L480">
        <f>(Table2[[#This Row],[6M Return vs Nifty]]-AVERAGE(Table2[6M Return vs Nifty]))/_xlfn.STDEV.P(Table2[6M Return vs Nifty])</f>
        <v>-1.0525136390771126</v>
      </c>
      <c r="M480">
        <v>-3.2936090202424899</v>
      </c>
      <c r="N480">
        <f>(Table2[[#This Row],[1W Return vs Nifty]]-AVERAGE(Table2[1W Return vs Nifty]))/_xlfn.STDEV.P(Table2[1W Return vs Nifty])</f>
        <v>-0.62428464779979598</v>
      </c>
      <c r="O480">
        <v>76.540000000000006</v>
      </c>
      <c r="P480">
        <v>77.109507517853899</v>
      </c>
      <c r="Q480">
        <v>72.675583821441904</v>
      </c>
      <c r="R480">
        <v>54.430766691905497</v>
      </c>
      <c r="S480" s="1">
        <f>(Table2[[#This Row],[Close Price]]-Table2[[#This Row],[20D EMA]])/Table2[[#This Row],[20D EMA]]</f>
        <v>8.6229422524169916E-3</v>
      </c>
      <c r="T480" s="1">
        <f>(Table2[[#This Row],[Close Price]]-Table2[[#This Row],[50D EMA]])/Table2[[#This Row],[50D EMA]]</f>
        <v>1.1735580353064911E-3</v>
      </c>
      <c r="U480" s="1">
        <f>(Table2[[#This Row],[Close Price]]-Table2[[#This Row],[200D EMA]])/Table2[[#This Row],[200D EMA]]</f>
        <v>6.2254968459203947E-2</v>
      </c>
      <c r="V480">
        <v>0.69258331577330101</v>
      </c>
      <c r="W480">
        <v>77.63</v>
      </c>
      <c r="X480">
        <v>80.900000000000006</v>
      </c>
      <c r="Y480">
        <v>71</v>
      </c>
      <c r="Z480">
        <v>78.5</v>
      </c>
      <c r="AA480">
        <v>71</v>
      </c>
      <c r="AB480">
        <v>80.099999999999994</v>
      </c>
      <c r="AC480" s="1">
        <f>(Table2[[#This Row],[Close Price]]/Table2[[#This Row],[Day Low]])-1</f>
        <v>-5.5390957104211047E-3</v>
      </c>
      <c r="AD480" s="1">
        <f>(Table2[[#This Row],[Day High]]/Table2[[#This Row],[Close Price]])-1</f>
        <v>4.7927461139896321E-2</v>
      </c>
      <c r="AE480" s="1">
        <f>(Table2[[#This Row],[Close Price]]/Table2[[#This Row],[Current Week Low]])-1</f>
        <v>8.7323943661971937E-2</v>
      </c>
      <c r="AF480" s="1">
        <f>(Table2[[#This Row],[Current Week High]]/Table2[[#This Row],[Close Price]])-1</f>
        <v>1.6839378238342029E-2</v>
      </c>
      <c r="AG480" s="1">
        <f>(Table2[[#This Row],[Close Price]]/Table2[[#This Row],[Current Month Low]])-1</f>
        <v>8.7323943661971937E-2</v>
      </c>
      <c r="AH480" s="1">
        <f>(Table2[[#This Row],[Current Month High]]/Table2[[#This Row],[Close Price]])-1</f>
        <v>3.756476683937815E-2</v>
      </c>
      <c r="AI480">
        <v>22.8626943005181</v>
      </c>
      <c r="AJ480">
        <v>71.175166297117499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</v>
      </c>
      <c r="AM480">
        <v>0</v>
      </c>
      <c r="AN480">
        <v>5.78</v>
      </c>
      <c r="AO480" t="s">
        <v>3114</v>
      </c>
      <c r="AP480">
        <v>2.7469772902327001E-2</v>
      </c>
      <c r="AQ480">
        <f>(Table2[[#This Row],[Sharpe Ratio]]-AVERAGE(Table2[Sharpe Ratio]))/_xlfn.STDEV.P(Table2[Sharpe Ratio])</f>
        <v>-0.3815000853599671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255</v>
      </c>
      <c r="AT480">
        <f>_xlfn.RANK.AVG(Table2[[#This Row],[6M Return vs Nifty Z-Score]],Table2[6M Return vs Nifty Z-Score])</f>
        <v>655</v>
      </c>
      <c r="AU480">
        <f>_xlfn.RANK.AVG(Table2[[#This Row],[Sharpe Ratio Z-Score]],Table2[Sharpe Ratio Z-Score])</f>
        <v>440</v>
      </c>
      <c r="AV480">
        <f>(Table2[[#This Row],[Rank 1Y]]+Table2[[#This Row],[Rank 6M]]+Table2[[#This Row],[Rank Sharpe]])/3</f>
        <v>450</v>
      </c>
    </row>
    <row r="481" spans="1:48" x14ac:dyDescent="0.3">
      <c r="A481" t="s">
        <v>441</v>
      </c>
      <c r="B481" t="s">
        <v>442</v>
      </c>
      <c r="C481" t="s">
        <v>3071</v>
      </c>
      <c r="D481" t="s">
        <v>246</v>
      </c>
      <c r="E481">
        <v>51436.055660714999</v>
      </c>
      <c r="F481">
        <v>1945.35</v>
      </c>
      <c r="G481">
        <v>1.5367152406340201</v>
      </c>
      <c r="H481">
        <f>(Table2[[#This Row],[1Y Return vs Nifty]]-AVERAGE(Table2[1Y Return vs Nifty]))/_xlfn.STDEV.P(Table2[1Y Return vs Nifty])</f>
        <v>-0.50051163131628751</v>
      </c>
      <c r="I481">
        <v>-4.6263737994684897</v>
      </c>
      <c r="J481">
        <f>(Table2[[#This Row],[1M Return vs Nifty]]-AVERAGE(Table2[1M Return vs Nifty]))/_xlfn.STDEV.P(Table2[1M Return vs Nifty])</f>
        <v>-0.41287064254070915</v>
      </c>
      <c r="K481">
        <v>-0.27282532201064802</v>
      </c>
      <c r="L481">
        <f>(Table2[[#This Row],[6M Return vs Nifty]]-AVERAGE(Table2[6M Return vs Nifty]))/_xlfn.STDEV.P(Table2[6M Return vs Nifty])</f>
        <v>-0.16088382620419628</v>
      </c>
      <c r="M481">
        <v>0.67681997749529199</v>
      </c>
      <c r="N481">
        <f>(Table2[[#This Row],[1W Return vs Nifty]]-AVERAGE(Table2[1W Return vs Nifty]))/_xlfn.STDEV.P(Table2[1W Return vs Nifty])</f>
        <v>0.18557940135342488</v>
      </c>
      <c r="O481">
        <v>2009.46</v>
      </c>
      <c r="P481">
        <v>2002.76791498322</v>
      </c>
      <c r="Q481">
        <v>1850.76979975057</v>
      </c>
      <c r="R481">
        <v>33.371288061854301</v>
      </c>
      <c r="S481" s="1">
        <f>(Table2[[#This Row],[Close Price]]-Table2[[#This Row],[20D EMA]])/Table2[[#This Row],[20D EMA]]</f>
        <v>-3.1904093637096599E-2</v>
      </c>
      <c r="T481" s="1">
        <f>(Table2[[#This Row],[Close Price]]-Table2[[#This Row],[50D EMA]])/Table2[[#This Row],[50D EMA]]</f>
        <v>-2.8669280426185134E-2</v>
      </c>
      <c r="U481" s="1">
        <f>(Table2[[#This Row],[Close Price]]-Table2[[#This Row],[200D EMA]])/Table2[[#This Row],[200D EMA]]</f>
        <v>5.1103168131539971E-2</v>
      </c>
      <c r="V481">
        <v>1.3911139652537701</v>
      </c>
      <c r="W481">
        <v>1921</v>
      </c>
      <c r="X481">
        <v>1961.5</v>
      </c>
      <c r="Y481">
        <v>1935</v>
      </c>
      <c r="Z481">
        <v>2010</v>
      </c>
      <c r="AA481">
        <v>1935</v>
      </c>
      <c r="AB481">
        <v>2042.95</v>
      </c>
      <c r="AC481" s="1">
        <f>(Table2[[#This Row],[Close Price]]/Table2[[#This Row],[Day Low]])-1</f>
        <v>1.2675689744924501E-2</v>
      </c>
      <c r="AD481" s="1">
        <f>(Table2[[#This Row],[Day High]]/Table2[[#This Row],[Close Price]])-1</f>
        <v>8.3018479965044634E-3</v>
      </c>
      <c r="AE481" s="1">
        <f>(Table2[[#This Row],[Close Price]]/Table2[[#This Row],[Current Week Low]])-1</f>
        <v>5.3488372093022374E-3</v>
      </c>
      <c r="AF481" s="1">
        <f>(Table2[[#This Row],[Current Week High]]/Table2[[#This Row],[Close Price]])-1</f>
        <v>3.3233094301796662E-2</v>
      </c>
      <c r="AG481" s="1">
        <f>(Table2[[#This Row],[Close Price]]/Table2[[#This Row],[Current Month Low]])-1</f>
        <v>5.3488372093022374E-3</v>
      </c>
      <c r="AH481" s="1">
        <f>(Table2[[#This Row],[Current Month High]]/Table2[[#This Row],[Close Price]])-1</f>
        <v>5.0170920399928098E-2</v>
      </c>
      <c r="AI481">
        <v>12.1880381422366</v>
      </c>
      <c r="AJ481">
        <v>30.372281607076999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-0.06</v>
      </c>
      <c r="AM481" t="s">
        <v>3113</v>
      </c>
      <c r="AN481">
        <v>-3.85</v>
      </c>
      <c r="AO481" t="s">
        <v>3113</v>
      </c>
      <c r="AP481">
        <v>8.2306113158290006E-3</v>
      </c>
      <c r="AQ481">
        <f>(Table2[[#This Row],[Sharpe Ratio]]-AVERAGE(Table2[Sharpe Ratio]))/_xlfn.STDEV.P(Table2[Sharpe Ratio])</f>
        <v>-0.60582767119742009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-1.4945143699051882</v>
      </c>
      <c r="AS481">
        <f>_xlfn.RANK.AVG(Table2[[#This Row],[1Y Return vs Nifty Z-Score]],Table2[1Y Return vs Nifty Z-Score])</f>
        <v>478</v>
      </c>
      <c r="AT481">
        <f>_xlfn.RANK.AVG(Table2[[#This Row],[6M Return vs Nifty Z-Score]],Table2[6M Return vs Nifty Z-Score])</f>
        <v>372</v>
      </c>
      <c r="AU481">
        <f>_xlfn.RANK.AVG(Table2[[#This Row],[Sharpe Ratio Z-Score]],Table2[Sharpe Ratio Z-Score])</f>
        <v>507</v>
      </c>
      <c r="AV481">
        <f>(Table2[[#This Row],[Rank 1Y]]+Table2[[#This Row],[Rank 6M]]+Table2[[#This Row],[Rank Sharpe]])/3</f>
        <v>452.33333333333331</v>
      </c>
    </row>
    <row r="482" spans="1:48" x14ac:dyDescent="0.3">
      <c r="A482" t="s">
        <v>71</v>
      </c>
      <c r="B482" t="s">
        <v>72</v>
      </c>
      <c r="C482" t="s">
        <v>3069</v>
      </c>
      <c r="D482" t="s">
        <v>24</v>
      </c>
      <c r="E482">
        <v>351870.274058485</v>
      </c>
      <c r="F482">
        <v>1138.1500000000001</v>
      </c>
      <c r="G482">
        <v>-3.78853550886704</v>
      </c>
      <c r="H482">
        <f>(Table2[[#This Row],[1Y Return vs Nifty]]-AVERAGE(Table2[1Y Return vs Nifty]))/_xlfn.STDEV.P(Table2[1Y Return vs Nifty])</f>
        <v>-0.5815650335290049</v>
      </c>
      <c r="I482">
        <v>-10.544949355794</v>
      </c>
      <c r="J482">
        <f>(Table2[[#This Row],[1M Return vs Nifty]]-AVERAGE(Table2[1M Return vs Nifty]))/_xlfn.STDEV.P(Table2[1M Return vs Nifty])</f>
        <v>-0.98785245894239948</v>
      </c>
      <c r="K482">
        <v>-1.1757486156681101</v>
      </c>
      <c r="L482">
        <f>(Table2[[#This Row],[6M Return vs Nifty]]-AVERAGE(Table2[6M Return vs Nifty]))/_xlfn.STDEV.P(Table2[6M Return vs Nifty])</f>
        <v>-0.19266963110893645</v>
      </c>
      <c r="M482">
        <v>1.02012328945314</v>
      </c>
      <c r="N482">
        <f>(Table2[[#This Row],[1W Return vs Nifty]]-AVERAGE(Table2[1W Return vs Nifty]))/_xlfn.STDEV.P(Table2[1W Return vs Nifty])</f>
        <v>0.25560433076742667</v>
      </c>
      <c r="O482">
        <v>1192</v>
      </c>
      <c r="P482">
        <v>1202.1231778689501</v>
      </c>
      <c r="Q482">
        <v>1119.7030460233</v>
      </c>
      <c r="R482">
        <v>23.312518930303099</v>
      </c>
      <c r="S482" s="1">
        <f>(Table2[[#This Row],[Close Price]]-Table2[[#This Row],[20D EMA]])/Table2[[#This Row],[20D EMA]]</f>
        <v>-4.5176174496644218E-2</v>
      </c>
      <c r="T482" s="1">
        <f>(Table2[[#This Row],[Close Price]]-Table2[[#This Row],[50D EMA]])/Table2[[#This Row],[50D EMA]]</f>
        <v>-5.3216824237893548E-2</v>
      </c>
      <c r="U482" s="1">
        <f>(Table2[[#This Row],[Close Price]]-Table2[[#This Row],[200D EMA]])/Table2[[#This Row],[200D EMA]]</f>
        <v>1.6474862725626854E-2</v>
      </c>
      <c r="V482">
        <v>1.40028186890478</v>
      </c>
      <c r="W482">
        <v>1140.2</v>
      </c>
      <c r="X482">
        <v>1155.7</v>
      </c>
      <c r="Y482">
        <v>1123.0999999999999</v>
      </c>
      <c r="Z482">
        <v>1151.45</v>
      </c>
      <c r="AA482">
        <v>1123.0999999999999</v>
      </c>
      <c r="AB482">
        <v>1175.6500000000001</v>
      </c>
      <c r="AC482" s="1">
        <f>(Table2[[#This Row],[Close Price]]/Table2[[#This Row],[Day Low]])-1</f>
        <v>-1.7979301876863696E-3</v>
      </c>
      <c r="AD482" s="1">
        <f>(Table2[[#This Row],[Day High]]/Table2[[#This Row],[Close Price]])-1</f>
        <v>1.5419760137064475E-2</v>
      </c>
      <c r="AE482" s="1">
        <f>(Table2[[#This Row],[Close Price]]/Table2[[#This Row],[Current Week Low]])-1</f>
        <v>1.3400409580625272E-2</v>
      </c>
      <c r="AF482" s="1">
        <f>(Table2[[#This Row],[Current Week High]]/Table2[[#This Row],[Close Price]])-1</f>
        <v>1.1685630189342211E-2</v>
      </c>
      <c r="AG482" s="1">
        <f>(Table2[[#This Row],[Close Price]]/Table2[[#This Row],[Current Month Low]])-1</f>
        <v>1.3400409580625272E-2</v>
      </c>
      <c r="AH482" s="1">
        <f>(Table2[[#This Row],[Current Month High]]/Table2[[#This Row],[Close Price]])-1</f>
        <v>3.2948205421078125E-2</v>
      </c>
      <c r="AI482">
        <v>17.704169046259199</v>
      </c>
      <c r="AJ482">
        <v>22.5266444181289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-0.04</v>
      </c>
      <c r="AM482" t="s">
        <v>3113</v>
      </c>
      <c r="AN482">
        <v>-9.9</v>
      </c>
      <c r="AO482" t="s">
        <v>3113</v>
      </c>
      <c r="AP482">
        <v>2.4804704283172999E-2</v>
      </c>
      <c r="AQ482">
        <f>(Table2[[#This Row],[Sharpe Ratio]]-AVERAGE(Table2[Sharpe Ratio]))/_xlfn.STDEV.P(Table2[Sharpe Ratio])</f>
        <v>-0.41257464163613772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524</v>
      </c>
      <c r="AT482">
        <f>_xlfn.RANK.AVG(Table2[[#This Row],[6M Return vs Nifty Z-Score]],Table2[6M Return vs Nifty Z-Score])</f>
        <v>382</v>
      </c>
      <c r="AU482">
        <f>_xlfn.RANK.AVG(Table2[[#This Row],[Sharpe Ratio Z-Score]],Table2[Sharpe Ratio Z-Score])</f>
        <v>452</v>
      </c>
      <c r="AV482">
        <f>(Table2[[#This Row],[Rank 1Y]]+Table2[[#This Row],[Rank 6M]]+Table2[[#This Row],[Rank Sharpe]])/3</f>
        <v>452.66666666666669</v>
      </c>
    </row>
    <row r="483" spans="1:48" x14ac:dyDescent="0.3">
      <c r="A483" t="s">
        <v>186</v>
      </c>
      <c r="B483" t="s">
        <v>187</v>
      </c>
      <c r="C483" t="s">
        <v>3076</v>
      </c>
      <c r="D483" t="s">
        <v>188</v>
      </c>
      <c r="E483">
        <v>137385.42257121499</v>
      </c>
      <c r="F483">
        <v>614.04999999999995</v>
      </c>
      <c r="G483">
        <v>11.8010460416453</v>
      </c>
      <c r="H483">
        <f>(Table2[[#This Row],[1Y Return vs Nifty]]-AVERAGE(Table2[1Y Return vs Nifty]))/_xlfn.STDEV.P(Table2[1Y Return vs Nifty])</f>
        <v>-0.3442825686873211</v>
      </c>
      <c r="I483">
        <v>-9.4085019239326293</v>
      </c>
      <c r="J483">
        <f>(Table2[[#This Row],[1M Return vs Nifty]]-AVERAGE(Table2[1M Return vs Nifty]))/_xlfn.STDEV.P(Table2[1M Return vs Nifty])</f>
        <v>-0.87744808843160604</v>
      </c>
      <c r="K483">
        <v>-8.9259867127524508</v>
      </c>
      <c r="L483">
        <f>(Table2[[#This Row],[6M Return vs Nifty]]-AVERAGE(Table2[6M Return vs Nifty]))/_xlfn.STDEV.P(Table2[6M Return vs Nifty])</f>
        <v>-0.46550294690626193</v>
      </c>
      <c r="M483">
        <v>-4.7920856688672799</v>
      </c>
      <c r="N483">
        <f>(Table2[[#This Row],[1W Return vs Nifty]]-AVERAGE(Table2[1W Return vs Nifty]))/_xlfn.STDEV.P(Table2[1W Return vs Nifty])</f>
        <v>-0.92993483494790219</v>
      </c>
      <c r="O483">
        <v>652.77</v>
      </c>
      <c r="P483">
        <v>660.43690503024197</v>
      </c>
      <c r="Q483">
        <v>597.77251415320097</v>
      </c>
      <c r="R483">
        <v>30.0934455615965</v>
      </c>
      <c r="S483" s="1">
        <f>(Table2[[#This Row],[Close Price]]-Table2[[#This Row],[20D EMA]])/Table2[[#This Row],[20D EMA]]</f>
        <v>-5.9316451430059633E-2</v>
      </c>
      <c r="T483" s="1">
        <f>(Table2[[#This Row],[Close Price]]-Table2[[#This Row],[50D EMA]])/Table2[[#This Row],[50D EMA]]</f>
        <v>-7.023669434117695E-2</v>
      </c>
      <c r="U483" s="1">
        <f>(Table2[[#This Row],[Close Price]]-Table2[[#This Row],[200D EMA]])/Table2[[#This Row],[200D EMA]]</f>
        <v>2.7230234681929994E-2</v>
      </c>
      <c r="V483">
        <v>0.90721026210420197</v>
      </c>
      <c r="W483">
        <v>615.35</v>
      </c>
      <c r="X483">
        <v>623.9</v>
      </c>
      <c r="Y483">
        <v>608</v>
      </c>
      <c r="Z483">
        <v>633.85</v>
      </c>
      <c r="AA483">
        <v>608</v>
      </c>
      <c r="AB483">
        <v>690.9</v>
      </c>
      <c r="AC483" s="1">
        <f>(Table2[[#This Row],[Close Price]]/Table2[[#This Row],[Day Low]])-1</f>
        <v>-2.1126188348096209E-3</v>
      </c>
      <c r="AD483" s="1">
        <f>(Table2[[#This Row],[Day High]]/Table2[[#This Row],[Close Price]])-1</f>
        <v>1.6041039003338531E-2</v>
      </c>
      <c r="AE483" s="1">
        <f>(Table2[[#This Row],[Close Price]]/Table2[[#This Row],[Current Week Low]])-1</f>
        <v>9.9506578947368141E-3</v>
      </c>
      <c r="AF483" s="1">
        <f>(Table2[[#This Row],[Current Week High]]/Table2[[#This Row],[Close Price]])-1</f>
        <v>3.2244931194528315E-2</v>
      </c>
      <c r="AG483" s="1">
        <f>(Table2[[#This Row],[Close Price]]/Table2[[#This Row],[Current Month Low]])-1</f>
        <v>9.9506578947368141E-3</v>
      </c>
      <c r="AH483" s="1">
        <f>(Table2[[#This Row],[Current Month High]]/Table2[[#This Row],[Close Price]])-1</f>
        <v>0.12515267486361048</v>
      </c>
      <c r="AI483">
        <v>16.480742610536598</v>
      </c>
      <c r="AJ483">
        <v>40.146068697934403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-0.01</v>
      </c>
      <c r="AM483" t="s">
        <v>3113</v>
      </c>
      <c r="AN483">
        <v>-6.04</v>
      </c>
      <c r="AO483" t="s">
        <v>3113</v>
      </c>
      <c r="AP483">
        <v>1.6198520734867002E-2</v>
      </c>
      <c r="AQ483">
        <f>(Table2[[#This Row],[Sharpe Ratio]]-AVERAGE(Table2[Sharpe Ratio]))/_xlfn.STDEV.P(Table2[Sharpe Ratio])</f>
        <v>-0.5129222773678519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402</v>
      </c>
      <c r="AT483">
        <f>_xlfn.RANK.AVG(Table2[[#This Row],[6M Return vs Nifty Z-Score]],Table2[6M Return vs Nifty Z-Score])</f>
        <v>475</v>
      </c>
      <c r="AU483">
        <f>_xlfn.RANK.AVG(Table2[[#This Row],[Sharpe Ratio Z-Score]],Table2[Sharpe Ratio Z-Score])</f>
        <v>481</v>
      </c>
      <c r="AV483">
        <f>(Table2[[#This Row],[Rank 1Y]]+Table2[[#This Row],[Rank 6M]]+Table2[[#This Row],[Rank Sharpe]])/3</f>
        <v>452.66666666666669</v>
      </c>
    </row>
    <row r="484" spans="1:48" x14ac:dyDescent="0.3">
      <c r="A484" t="s">
        <v>599</v>
      </c>
      <c r="B484" t="s">
        <v>600</v>
      </c>
      <c r="C484" t="s">
        <v>3073</v>
      </c>
      <c r="D484" t="s">
        <v>288</v>
      </c>
      <c r="E484">
        <v>31526.11990989</v>
      </c>
      <c r="F484">
        <v>1173.95</v>
      </c>
      <c r="G484">
        <v>49.169664189471803</v>
      </c>
      <c r="H484">
        <f>(Table2[[#This Row],[1Y Return vs Nifty]]-AVERAGE(Table2[1Y Return vs Nifty]))/_xlfn.STDEV.P(Table2[1Y Return vs Nifty])</f>
        <v>0.22448945339126652</v>
      </c>
      <c r="I484">
        <v>-5.3685330547252397</v>
      </c>
      <c r="J484">
        <f>(Table2[[#This Row],[1M Return vs Nifty]]-AVERAGE(Table2[1M Return vs Nifty]))/_xlfn.STDEV.P(Table2[1M Return vs Nifty])</f>
        <v>-0.48497043624711605</v>
      </c>
      <c r="K484">
        <v>-17.7906432052214</v>
      </c>
      <c r="L484">
        <f>(Table2[[#This Row],[6M Return vs Nifty]]-AVERAGE(Table2[6M Return vs Nifty]))/_xlfn.STDEV.P(Table2[6M Return vs Nifty])</f>
        <v>-0.77756737563064726</v>
      </c>
      <c r="M484">
        <v>-0.90597115116668403</v>
      </c>
      <c r="N484">
        <f>(Table2[[#This Row],[1W Return vs Nifty]]-AVERAGE(Table2[1W Return vs Nifty]))/_xlfn.STDEV.P(Table2[1W Return vs Nifty])</f>
        <v>-0.13726874255050522</v>
      </c>
      <c r="O484">
        <v>1210.71</v>
      </c>
      <c r="P484">
        <v>1240.2422498933599</v>
      </c>
      <c r="Q484">
        <v>1144.27594425032</v>
      </c>
      <c r="R484">
        <v>38.2186846888739</v>
      </c>
      <c r="S484" s="1">
        <f>(Table2[[#This Row],[Close Price]]-Table2[[#This Row],[20D EMA]])/Table2[[#This Row],[20D EMA]]</f>
        <v>-3.0362349365248481E-2</v>
      </c>
      <c r="T484" s="1">
        <f>(Table2[[#This Row],[Close Price]]-Table2[[#This Row],[50D EMA]])/Table2[[#This Row],[50D EMA]]</f>
        <v>-5.3451049501869428E-2</v>
      </c>
      <c r="U484" s="1">
        <f>(Table2[[#This Row],[Close Price]]-Table2[[#This Row],[200D EMA]])/Table2[[#This Row],[200D EMA]]</f>
        <v>2.5932604717231227E-2</v>
      </c>
      <c r="V484">
        <v>0.50631456379734396</v>
      </c>
      <c r="W484">
        <v>1150.0999999999999</v>
      </c>
      <c r="X484">
        <v>1192.9000000000001</v>
      </c>
      <c r="Y484">
        <v>1145.3499999999999</v>
      </c>
      <c r="Z484">
        <v>1203.3499999999999</v>
      </c>
      <c r="AA484">
        <v>1145.3499999999999</v>
      </c>
      <c r="AB484">
        <v>1253.8</v>
      </c>
      <c r="AC484" s="1">
        <f>(Table2[[#This Row],[Close Price]]/Table2[[#This Row],[Day Low]])-1</f>
        <v>2.0737327188940169E-2</v>
      </c>
      <c r="AD484" s="1">
        <f>(Table2[[#This Row],[Day High]]/Table2[[#This Row],[Close Price]])-1</f>
        <v>1.6142084415861069E-2</v>
      </c>
      <c r="AE484" s="1">
        <f>(Table2[[#This Row],[Close Price]]/Table2[[#This Row],[Current Week Low]])-1</f>
        <v>2.4970533024839758E-2</v>
      </c>
      <c r="AF484" s="1">
        <f>(Table2[[#This Row],[Current Week High]]/Table2[[#This Row],[Close Price]])-1</f>
        <v>2.5043656033050699E-2</v>
      </c>
      <c r="AG484" s="1">
        <f>(Table2[[#This Row],[Close Price]]/Table2[[#This Row],[Current Month Low]])-1</f>
        <v>2.4970533024839758E-2</v>
      </c>
      <c r="AH484" s="1">
        <f>(Table2[[#This Row],[Current Month High]]/Table2[[#This Row],[Close Price]])-1</f>
        <v>6.8018229055751833E-2</v>
      </c>
      <c r="AI484">
        <v>28.957792069508901</v>
      </c>
      <c r="AJ484">
        <v>76.308477885409602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-0.24</v>
      </c>
      <c r="AM484" t="s">
        <v>3113</v>
      </c>
      <c r="AN484">
        <v>-0.2</v>
      </c>
      <c r="AO484" t="s">
        <v>3113</v>
      </c>
      <c r="AQ484">
        <f>(Table2[[#This Row],[Sharpe Ratio]]-AVERAGE(Table2[Sharpe Ratio]))/_xlfn.STDEV.P(Table2[Sharpe Ratio])</f>
        <v>-0.70179615496659375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234</v>
      </c>
      <c r="AT484">
        <f>_xlfn.RANK.AVG(Table2[[#This Row],[6M Return vs Nifty Z-Score]],Table2[6M Return vs Nifty Z-Score])</f>
        <v>580</v>
      </c>
      <c r="AU484">
        <f>_xlfn.RANK.AVG(Table2[[#This Row],[Sharpe Ratio Z-Score]],Table2[Sharpe Ratio Z-Score])</f>
        <v>545.5</v>
      </c>
      <c r="AV484">
        <f>(Table2[[#This Row],[Rank 1Y]]+Table2[[#This Row],[Rank 6M]]+Table2[[#This Row],[Rank Sharpe]])/3</f>
        <v>453.16666666666669</v>
      </c>
    </row>
    <row r="485" spans="1:48" x14ac:dyDescent="0.3">
      <c r="A485" t="s">
        <v>1316</v>
      </c>
      <c r="B485" t="s">
        <v>1317</v>
      </c>
      <c r="C485" t="s">
        <v>3074</v>
      </c>
      <c r="D485" t="s">
        <v>193</v>
      </c>
      <c r="E485">
        <v>8238.0824590800003</v>
      </c>
      <c r="F485">
        <v>208.2</v>
      </c>
      <c r="G485">
        <v>-16.295446130097702</v>
      </c>
      <c r="H485">
        <f>(Table2[[#This Row],[1Y Return vs Nifty]]-AVERAGE(Table2[1Y Return vs Nifty]))/_xlfn.STDEV.P(Table2[1Y Return vs Nifty])</f>
        <v>-0.77192746052196759</v>
      </c>
      <c r="I485">
        <v>8.0563923089160898</v>
      </c>
      <c r="J485">
        <f>(Table2[[#This Row],[1M Return vs Nifty]]-AVERAGE(Table2[1M Return vs Nifty]))/_xlfn.STDEV.P(Table2[1M Return vs Nifty])</f>
        <v>0.81924337283297544</v>
      </c>
      <c r="K485">
        <v>-13.505984910613501</v>
      </c>
      <c r="L485">
        <f>(Table2[[#This Row],[6M Return vs Nifty]]-AVERAGE(Table2[6M Return vs Nifty]))/_xlfn.STDEV.P(Table2[6M Return vs Nifty])</f>
        <v>-0.62673361866308186</v>
      </c>
      <c r="M485">
        <v>6.6539861542722001</v>
      </c>
      <c r="N485">
        <f>(Table2[[#This Row],[1W Return vs Nifty]]-AVERAGE(Table2[1W Return vs Nifty]))/_xlfn.STDEV.P(Table2[1W Return vs Nifty])</f>
        <v>1.4047655409731707</v>
      </c>
      <c r="O485">
        <v>198.76</v>
      </c>
      <c r="P485">
        <v>195.33363552904899</v>
      </c>
      <c r="Q485">
        <v>195.06411343729599</v>
      </c>
      <c r="R485">
        <v>57.072700839782399</v>
      </c>
      <c r="S485" s="1">
        <f>(Table2[[#This Row],[Close Price]]-Table2[[#This Row],[20D EMA]])/Table2[[#This Row],[20D EMA]]</f>
        <v>4.7494465687261012E-2</v>
      </c>
      <c r="T485" s="1">
        <f>(Table2[[#This Row],[Close Price]]-Table2[[#This Row],[50D EMA]])/Table2[[#This Row],[50D EMA]]</f>
        <v>6.5868658186303913E-2</v>
      </c>
      <c r="U485" s="1">
        <f>(Table2[[#This Row],[Close Price]]-Table2[[#This Row],[200D EMA]])/Table2[[#This Row],[200D EMA]]</f>
        <v>6.7341379873682286E-2</v>
      </c>
      <c r="V485">
        <v>1.63948179651207</v>
      </c>
      <c r="W485">
        <v>209.7</v>
      </c>
      <c r="X485">
        <v>217.7</v>
      </c>
      <c r="Y485">
        <v>190.1</v>
      </c>
      <c r="Z485">
        <v>218.8</v>
      </c>
      <c r="AA485">
        <v>190.1</v>
      </c>
      <c r="AB485">
        <v>224.79</v>
      </c>
      <c r="AC485" s="1">
        <f>(Table2[[#This Row],[Close Price]]/Table2[[#This Row],[Day Low]])-1</f>
        <v>-7.1530758226037161E-3</v>
      </c>
      <c r="AD485" s="1">
        <f>(Table2[[#This Row],[Day High]]/Table2[[#This Row],[Close Price]])-1</f>
        <v>4.5629202689721371E-2</v>
      </c>
      <c r="AE485" s="1">
        <f>(Table2[[#This Row],[Close Price]]/Table2[[#This Row],[Current Week Low]])-1</f>
        <v>9.5213045765386584E-2</v>
      </c>
      <c r="AF485" s="1">
        <f>(Table2[[#This Row],[Current Week High]]/Table2[[#This Row],[Close Price]])-1</f>
        <v>5.0912584053794507E-2</v>
      </c>
      <c r="AG485" s="1">
        <f>(Table2[[#This Row],[Close Price]]/Table2[[#This Row],[Current Month Low]])-1</f>
        <v>9.5213045765386584E-2</v>
      </c>
      <c r="AH485" s="1">
        <f>(Table2[[#This Row],[Current Month High]]/Table2[[#This Row],[Close Price]])-1</f>
        <v>7.968299711815563E-2</v>
      </c>
      <c r="AI485">
        <v>47.934678194044203</v>
      </c>
      <c r="AJ485">
        <v>44.132917964693597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0.19</v>
      </c>
      <c r="AM485" t="s">
        <v>3114</v>
      </c>
      <c r="AN485">
        <v>18.86</v>
      </c>
      <c r="AO485" t="s">
        <v>3114</v>
      </c>
      <c r="AP485">
        <v>0.100690596727234</v>
      </c>
      <c r="AQ485">
        <f>(Table2[[#This Row],[Sharpe Ratio]]-AVERAGE(Table2[Sharpe Ratio]))/_xlfn.STDEV.P(Table2[Sharpe Ratio])</f>
        <v>0.47225076900149299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1.2975986036225897</v>
      </c>
      <c r="AS485">
        <f>_xlfn.RANK.AVG(Table2[[#This Row],[1Y Return vs Nifty Z-Score]],Table2[1Y Return vs Nifty Z-Score])</f>
        <v>600</v>
      </c>
      <c r="AT485">
        <f>_xlfn.RANK.AVG(Table2[[#This Row],[6M Return vs Nifty Z-Score]],Table2[6M Return vs Nifty Z-Score])</f>
        <v>535</v>
      </c>
      <c r="AU485">
        <f>_xlfn.RANK.AVG(Table2[[#This Row],[Sharpe Ratio Z-Score]],Table2[Sharpe Ratio Z-Score])</f>
        <v>225</v>
      </c>
      <c r="AV485">
        <f>(Table2[[#This Row],[Rank 1Y]]+Table2[[#This Row],[Rank 6M]]+Table2[[#This Row],[Rank Sharpe]])/3</f>
        <v>453.33333333333331</v>
      </c>
    </row>
    <row r="486" spans="1:48" x14ac:dyDescent="0.3">
      <c r="A486" t="s">
        <v>1495</v>
      </c>
      <c r="B486" t="s">
        <v>1496</v>
      </c>
      <c r="C486" t="s">
        <v>3069</v>
      </c>
      <c r="D486" t="s">
        <v>24</v>
      </c>
      <c r="E486">
        <v>6522.1012745819999</v>
      </c>
      <c r="F486">
        <v>24.93</v>
      </c>
      <c r="G486">
        <v>10.4613147475853</v>
      </c>
      <c r="H486">
        <f>(Table2[[#This Row],[1Y Return vs Nifty]]-AVERAGE(Table2[1Y Return vs Nifty]))/_xlfn.STDEV.P(Table2[1Y Return vs Nifty])</f>
        <v>-0.3646740553125441</v>
      </c>
      <c r="I486">
        <v>-6.7389570071815301</v>
      </c>
      <c r="J486">
        <f>(Table2[[#This Row],[1M Return vs Nifty]]-AVERAGE(Table2[1M Return vs Nifty]))/_xlfn.STDEV.P(Table2[1M Return vs Nifty])</f>
        <v>-0.61810531742330643</v>
      </c>
      <c r="K486">
        <v>-37.697277540182498</v>
      </c>
      <c r="L486">
        <f>(Table2[[#This Row],[6M Return vs Nifty]]-AVERAGE(Table2[6M Return vs Nifty]))/_xlfn.STDEV.P(Table2[6M Return vs Nifty])</f>
        <v>-1.4783449496790566</v>
      </c>
      <c r="M486">
        <v>-3.0479820917127598</v>
      </c>
      <c r="N486">
        <f>(Table2[[#This Row],[1W Return vs Nifty]]-AVERAGE(Table2[1W Return vs Nifty]))/_xlfn.STDEV.P(Table2[1W Return vs Nifty])</f>
        <v>-0.57418315523224306</v>
      </c>
      <c r="O486">
        <v>26.24</v>
      </c>
      <c r="P486">
        <v>26.852637578434098</v>
      </c>
      <c r="Q486">
        <v>26.212690341861101</v>
      </c>
      <c r="R486">
        <v>21.178289144432998</v>
      </c>
      <c r="S486" s="1">
        <f>(Table2[[#This Row],[Close Price]]-Table2[[#This Row],[20D EMA]])/Table2[[#This Row],[20D EMA]]</f>
        <v>-4.9923780487804832E-2</v>
      </c>
      <c r="T486" s="1">
        <f>(Table2[[#This Row],[Close Price]]-Table2[[#This Row],[50D EMA]])/Table2[[#This Row],[50D EMA]]</f>
        <v>-7.1599580220685966E-2</v>
      </c>
      <c r="U486" s="1">
        <f>(Table2[[#This Row],[Close Price]]-Table2[[#This Row],[200D EMA]])/Table2[[#This Row],[200D EMA]]</f>
        <v>-4.89339447852353E-2</v>
      </c>
      <c r="V486">
        <v>0.909874322527091</v>
      </c>
      <c r="W486">
        <v>24.96</v>
      </c>
      <c r="X486">
        <v>25.17</v>
      </c>
      <c r="Y486">
        <v>24.84</v>
      </c>
      <c r="Z486">
        <v>25.85</v>
      </c>
      <c r="AA486">
        <v>24.84</v>
      </c>
      <c r="AB486">
        <v>26.97</v>
      </c>
      <c r="AC486" s="1">
        <f>(Table2[[#This Row],[Close Price]]/Table2[[#This Row],[Day Low]])-1</f>
        <v>-1.2019230769231282E-3</v>
      </c>
      <c r="AD486" s="1">
        <f>(Table2[[#This Row],[Day High]]/Table2[[#This Row],[Close Price]])-1</f>
        <v>9.6269554753309894E-3</v>
      </c>
      <c r="AE486" s="1">
        <f>(Table2[[#This Row],[Close Price]]/Table2[[#This Row],[Current Week Low]])-1</f>
        <v>3.6231884057971175E-3</v>
      </c>
      <c r="AF486" s="1">
        <f>(Table2[[#This Row],[Current Week High]]/Table2[[#This Row],[Close Price]])-1</f>
        <v>3.6903329322101941E-2</v>
      </c>
      <c r="AG486" s="1">
        <f>(Table2[[#This Row],[Close Price]]/Table2[[#This Row],[Current Month Low]])-1</f>
        <v>3.6231884057971175E-3</v>
      </c>
      <c r="AH486" s="1">
        <f>(Table2[[#This Row],[Current Month High]]/Table2[[#This Row],[Close Price]])-1</f>
        <v>8.1829121540312855E-2</v>
      </c>
      <c r="AI486">
        <v>47.941135448798398</v>
      </c>
      <c r="AJ486">
        <v>37.762297133052101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-0.15</v>
      </c>
      <c r="AM486" t="s">
        <v>3113</v>
      </c>
      <c r="AN486">
        <v>-6.56</v>
      </c>
      <c r="AO486" t="s">
        <v>3113</v>
      </c>
      <c r="AP486">
        <v>9.8685569745524004E-2</v>
      </c>
      <c r="AQ486">
        <f>(Table2[[#This Row],[Sharpe Ratio]]-AVERAGE(Table2[Sharpe Ratio]))/_xlfn.STDEV.P(Table2[Sharpe Ratio])</f>
        <v>0.44887226259809465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416</v>
      </c>
      <c r="AT486">
        <f>_xlfn.RANK.AVG(Table2[[#This Row],[6M Return vs Nifty Z-Score]],Table2[6M Return vs Nifty Z-Score])</f>
        <v>717</v>
      </c>
      <c r="AU486">
        <f>_xlfn.RANK.AVG(Table2[[#This Row],[Sharpe Ratio Z-Score]],Table2[Sharpe Ratio Z-Score])</f>
        <v>229</v>
      </c>
      <c r="AV486">
        <f>(Table2[[#This Row],[Rank 1Y]]+Table2[[#This Row],[Rank 6M]]+Table2[[#This Row],[Rank Sharpe]])/3</f>
        <v>454</v>
      </c>
    </row>
    <row r="487" spans="1:48" x14ac:dyDescent="0.3">
      <c r="A487" t="s">
        <v>1297</v>
      </c>
      <c r="B487" t="s">
        <v>1298</v>
      </c>
      <c r="C487" t="s">
        <v>3083</v>
      </c>
      <c r="D487" t="s">
        <v>295</v>
      </c>
      <c r="E487">
        <v>8392.8448465349993</v>
      </c>
      <c r="F487">
        <v>680.15</v>
      </c>
      <c r="G487">
        <v>7.9219858917555497</v>
      </c>
      <c r="H487">
        <f>(Table2[[#This Row],[1Y Return vs Nifty]]-AVERAGE(Table2[1Y Return vs Nifty]))/_xlfn.STDEV.P(Table2[1Y Return vs Nifty])</f>
        <v>-0.40332411195470541</v>
      </c>
      <c r="I487">
        <v>-7.9619276986854501</v>
      </c>
      <c r="J487">
        <f>(Table2[[#This Row],[1M Return vs Nifty]]-AVERAGE(Table2[1M Return vs Nifty]))/_xlfn.STDEV.P(Table2[1M Return vs Nifty])</f>
        <v>-0.73691530859684506</v>
      </c>
      <c r="K487">
        <v>-2.4222609023530102</v>
      </c>
      <c r="L487">
        <f>(Table2[[#This Row],[6M Return vs Nifty]]-AVERAGE(Table2[6M Return vs Nifty]))/_xlfn.STDEV.P(Table2[6M Return vs Nifty])</f>
        <v>-0.23655087399440219</v>
      </c>
      <c r="M487">
        <v>-9.1969653379939498</v>
      </c>
      <c r="N487">
        <f>(Table2[[#This Row],[1W Return vs Nifty]]-AVERAGE(Table2[1W Return vs Nifty]))/_xlfn.STDEV.P(Table2[1W Return vs Nifty])</f>
        <v>-1.8284154996076112</v>
      </c>
      <c r="O487">
        <v>722.51</v>
      </c>
      <c r="P487">
        <v>700.67963221108096</v>
      </c>
      <c r="Q487">
        <v>653.66450083504799</v>
      </c>
      <c r="R487">
        <v>31.213807704225399</v>
      </c>
      <c r="S487" s="1">
        <f>(Table2[[#This Row],[Close Price]]-Table2[[#This Row],[20D EMA]])/Table2[[#This Row],[20D EMA]]</f>
        <v>-5.8628946312161791E-2</v>
      </c>
      <c r="T487" s="1">
        <f>(Table2[[#This Row],[Close Price]]-Table2[[#This Row],[50D EMA]])/Table2[[#This Row],[50D EMA]]</f>
        <v>-2.9299598942668269E-2</v>
      </c>
      <c r="U487" s="1">
        <f>(Table2[[#This Row],[Close Price]]-Table2[[#This Row],[200D EMA]])/Table2[[#This Row],[200D EMA]]</f>
        <v>4.0518490955401595E-2</v>
      </c>
      <c r="V487">
        <v>1.1778916968713</v>
      </c>
      <c r="W487">
        <v>684</v>
      </c>
      <c r="X487">
        <v>715</v>
      </c>
      <c r="Y487">
        <v>674</v>
      </c>
      <c r="Z487">
        <v>753.3</v>
      </c>
      <c r="AA487">
        <v>674</v>
      </c>
      <c r="AB487">
        <v>806.9</v>
      </c>
      <c r="AC487" s="1">
        <f>(Table2[[#This Row],[Close Price]]/Table2[[#This Row],[Day Low]])-1</f>
        <v>-5.6286549707602607E-3</v>
      </c>
      <c r="AD487" s="1">
        <f>(Table2[[#This Row],[Day High]]/Table2[[#This Row],[Close Price]])-1</f>
        <v>5.123869734617359E-2</v>
      </c>
      <c r="AE487" s="1">
        <f>(Table2[[#This Row],[Close Price]]/Table2[[#This Row],[Current Week Low]])-1</f>
        <v>9.1246290801185737E-3</v>
      </c>
      <c r="AF487" s="1">
        <f>(Table2[[#This Row],[Current Week High]]/Table2[[#This Row],[Close Price]])-1</f>
        <v>0.10754980519003166</v>
      </c>
      <c r="AG487" s="1">
        <f>(Table2[[#This Row],[Close Price]]/Table2[[#This Row],[Current Month Low]])-1</f>
        <v>9.1246290801185737E-3</v>
      </c>
      <c r="AH487" s="1">
        <f>(Table2[[#This Row],[Current Month High]]/Table2[[#This Row],[Close Price]])-1</f>
        <v>0.18635595089318535</v>
      </c>
      <c r="AI487">
        <v>23.164007939425101</v>
      </c>
      <c r="AJ487">
        <v>34.950396825396801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0.08</v>
      </c>
      <c r="AM487" t="s">
        <v>3114</v>
      </c>
      <c r="AN487">
        <v>-2.78</v>
      </c>
      <c r="AO487" t="s">
        <v>3113</v>
      </c>
      <c r="AQ487">
        <f>(Table2[[#This Row],[Sharpe Ratio]]-AVERAGE(Table2[Sharpe Ratio]))/_xlfn.STDEV.P(Table2[Sharpe Ratio])</f>
        <v>-0.70179615496659375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-3.9070019491201577</v>
      </c>
      <c r="AS487">
        <f>_xlfn.RANK.AVG(Table2[[#This Row],[1Y Return vs Nifty Z-Score]],Table2[1Y Return vs Nifty Z-Score])</f>
        <v>429</v>
      </c>
      <c r="AT487">
        <f>_xlfn.RANK.AVG(Table2[[#This Row],[6M Return vs Nifty Z-Score]],Table2[6M Return vs Nifty Z-Score])</f>
        <v>388</v>
      </c>
      <c r="AU487">
        <f>_xlfn.RANK.AVG(Table2[[#This Row],[Sharpe Ratio Z-Score]],Table2[Sharpe Ratio Z-Score])</f>
        <v>545.5</v>
      </c>
      <c r="AV487">
        <f>(Table2[[#This Row],[Rank 1Y]]+Table2[[#This Row],[Rank 6M]]+Table2[[#This Row],[Rank Sharpe]])/3</f>
        <v>454.16666666666669</v>
      </c>
    </row>
    <row r="488" spans="1:48" x14ac:dyDescent="0.3">
      <c r="A488" t="s">
        <v>853</v>
      </c>
      <c r="B488" t="s">
        <v>854</v>
      </c>
      <c r="C488" t="s">
        <v>3073</v>
      </c>
      <c r="D488" t="s">
        <v>288</v>
      </c>
      <c r="E488">
        <v>17538.089521049998</v>
      </c>
      <c r="F488">
        <v>2191.5</v>
      </c>
      <c r="G488">
        <v>-3.0712826293029898</v>
      </c>
      <c r="H488">
        <f>(Table2[[#This Row],[1Y Return vs Nifty]]-AVERAGE(Table2[1Y Return vs Nifty]))/_xlfn.STDEV.P(Table2[1Y Return vs Nifty])</f>
        <v>-0.57064802907790335</v>
      </c>
      <c r="I488">
        <v>1.83069338074482</v>
      </c>
      <c r="J488">
        <f>(Table2[[#This Row],[1M Return vs Nifty]]-AVERAGE(Table2[1M Return vs Nifty]))/_xlfn.STDEV.P(Table2[1M Return vs Nifty])</f>
        <v>0.21442492555233061</v>
      </c>
      <c r="K488">
        <v>-8.0551102199770295</v>
      </c>
      <c r="L488">
        <f>(Table2[[#This Row],[6M Return vs Nifty]]-AVERAGE(Table2[6M Return vs Nifty]))/_xlfn.STDEV.P(Table2[6M Return vs Nifty])</f>
        <v>-0.43484529249648957</v>
      </c>
      <c r="M488">
        <v>3.70646743163209</v>
      </c>
      <c r="N488">
        <f>(Table2[[#This Row],[1W Return vs Nifty]]-AVERAGE(Table2[1W Return vs Nifty]))/_xlfn.STDEV.P(Table2[1W Return vs Nifty])</f>
        <v>0.80354853166955831</v>
      </c>
      <c r="O488">
        <v>2130.9899999999998</v>
      </c>
      <c r="P488">
        <v>2088.53790418258</v>
      </c>
      <c r="Q488">
        <v>1999.33594148117</v>
      </c>
      <c r="R488">
        <v>65.755204507152797</v>
      </c>
      <c r="S488" s="1">
        <f>(Table2[[#This Row],[Close Price]]-Table2[[#This Row],[20D EMA]])/Table2[[#This Row],[20D EMA]]</f>
        <v>2.8395252910619114E-2</v>
      </c>
      <c r="T488" s="1">
        <f>(Table2[[#This Row],[Close Price]]-Table2[[#This Row],[50D EMA]])/Table2[[#This Row],[50D EMA]]</f>
        <v>4.9298648404333248E-2</v>
      </c>
      <c r="U488" s="1">
        <f>(Table2[[#This Row],[Close Price]]-Table2[[#This Row],[200D EMA]])/Table2[[#This Row],[200D EMA]]</f>
        <v>9.6113941900363611E-2</v>
      </c>
      <c r="V488">
        <v>0.83756693253950698</v>
      </c>
      <c r="W488">
        <v>2176.3000000000002</v>
      </c>
      <c r="X488">
        <v>2229.4</v>
      </c>
      <c r="Y488">
        <v>2060</v>
      </c>
      <c r="Z488">
        <v>2217</v>
      </c>
      <c r="AA488">
        <v>2060</v>
      </c>
      <c r="AB488">
        <v>2217</v>
      </c>
      <c r="AC488" s="1">
        <f>(Table2[[#This Row],[Close Price]]/Table2[[#This Row],[Day Low]])-1</f>
        <v>6.9843312043376127E-3</v>
      </c>
      <c r="AD488" s="1">
        <f>(Table2[[#This Row],[Day High]]/Table2[[#This Row],[Close Price]])-1</f>
        <v>1.7294090805384466E-2</v>
      </c>
      <c r="AE488" s="1">
        <f>(Table2[[#This Row],[Close Price]]/Table2[[#This Row],[Current Week Low]])-1</f>
        <v>6.3834951456310574E-2</v>
      </c>
      <c r="AF488" s="1">
        <f>(Table2[[#This Row],[Current Week High]]/Table2[[#This Row],[Close Price]])-1</f>
        <v>1.163586584531151E-2</v>
      </c>
      <c r="AG488" s="1">
        <f>(Table2[[#This Row],[Close Price]]/Table2[[#This Row],[Current Month Low]])-1</f>
        <v>6.3834951456310574E-2</v>
      </c>
      <c r="AH488" s="1">
        <f>(Table2[[#This Row],[Current Month High]]/Table2[[#This Row],[Close Price]])-1</f>
        <v>1.163586584531151E-2</v>
      </c>
      <c r="AI488">
        <v>7.5245265799680698</v>
      </c>
      <c r="AJ488">
        <v>25.228571428571399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-0.02</v>
      </c>
      <c r="AM488" t="s">
        <v>3113</v>
      </c>
      <c r="AN488">
        <v>3.61</v>
      </c>
      <c r="AO488" t="s">
        <v>3114</v>
      </c>
      <c r="AP488">
        <v>4.4157216817062001E-2</v>
      </c>
      <c r="AQ488">
        <f>(Table2[[#This Row],[Sharpe Ratio]]-AVERAGE(Table2[Sharpe Ratio]))/_xlfn.STDEV.P(Table2[Sharpe Ratio])</f>
        <v>-0.18692538986920587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-0.17444525422170987</v>
      </c>
      <c r="AS488">
        <f>_xlfn.RANK.AVG(Table2[[#This Row],[1Y Return vs Nifty Z-Score]],Table2[1Y Return vs Nifty Z-Score])</f>
        <v>518</v>
      </c>
      <c r="AT488">
        <f>_xlfn.RANK.AVG(Table2[[#This Row],[6M Return vs Nifty Z-Score]],Table2[6M Return vs Nifty Z-Score])</f>
        <v>454</v>
      </c>
      <c r="AU488">
        <f>_xlfn.RANK.AVG(Table2[[#This Row],[Sharpe Ratio Z-Score]],Table2[Sharpe Ratio Z-Score])</f>
        <v>392</v>
      </c>
      <c r="AV488">
        <f>(Table2[[#This Row],[Rank 1Y]]+Table2[[#This Row],[Rank 6M]]+Table2[[#This Row],[Rank Sharpe]])/3</f>
        <v>454.66666666666669</v>
      </c>
    </row>
    <row r="489" spans="1:48" x14ac:dyDescent="0.3">
      <c r="A489" t="s">
        <v>428</v>
      </c>
      <c r="B489" t="s">
        <v>429</v>
      </c>
      <c r="C489" t="s">
        <v>3079</v>
      </c>
      <c r="D489" t="s">
        <v>430</v>
      </c>
      <c r="E489">
        <v>54223.424392565998</v>
      </c>
      <c r="F489">
        <v>189.78</v>
      </c>
      <c r="G489">
        <v>5.9167776643545302</v>
      </c>
      <c r="H489">
        <f>(Table2[[#This Row],[1Y Return vs Nifty]]-AVERAGE(Table2[1Y Return vs Nifty]))/_xlfn.STDEV.P(Table2[1Y Return vs Nifty])</f>
        <v>-0.43384454312708032</v>
      </c>
      <c r="I489">
        <v>8.8127009790545099</v>
      </c>
      <c r="J489">
        <f>(Table2[[#This Row],[1M Return vs Nifty]]-AVERAGE(Table2[1M Return vs Nifty]))/_xlfn.STDEV.P(Table2[1M Return vs Nifty])</f>
        <v>0.8927177635504806</v>
      </c>
      <c r="K489">
        <v>14.0145630187326</v>
      </c>
      <c r="L489">
        <f>(Table2[[#This Row],[6M Return vs Nifty]]-AVERAGE(Table2[6M Return vs Nifty]))/_xlfn.STDEV.P(Table2[6M Return vs Nifty])</f>
        <v>0.34207821009188788</v>
      </c>
      <c r="M489">
        <v>2.8546172573793802</v>
      </c>
      <c r="N489">
        <f>(Table2[[#This Row],[1W Return vs Nifty]]-AVERAGE(Table2[1W Return vs Nifty]))/_xlfn.STDEV.P(Table2[1W Return vs Nifty])</f>
        <v>0.62979329469510326</v>
      </c>
      <c r="O489">
        <v>186.3</v>
      </c>
      <c r="P489">
        <v>179.93034887327599</v>
      </c>
      <c r="Q489">
        <v>168.915490238926</v>
      </c>
      <c r="R489">
        <v>52.533046074409299</v>
      </c>
      <c r="S489" s="1">
        <f>(Table2[[#This Row],[Close Price]]-Table2[[#This Row],[20D EMA]])/Table2[[#This Row],[20D EMA]]</f>
        <v>1.8679549114331666E-2</v>
      </c>
      <c r="T489" s="1">
        <f>(Table2[[#This Row],[Close Price]]-Table2[[#This Row],[50D EMA]])/Table2[[#This Row],[50D EMA]]</f>
        <v>5.4741466286274312E-2</v>
      </c>
      <c r="U489" s="1">
        <f>(Table2[[#This Row],[Close Price]]-Table2[[#This Row],[200D EMA]])/Table2[[#This Row],[200D EMA]]</f>
        <v>0.12352040497625036</v>
      </c>
      <c r="V489">
        <v>2.0600427264379202</v>
      </c>
      <c r="W489">
        <v>189.77</v>
      </c>
      <c r="X489">
        <v>191.75</v>
      </c>
      <c r="Y489">
        <v>183.63</v>
      </c>
      <c r="Z489">
        <v>196</v>
      </c>
      <c r="AA489">
        <v>183.63</v>
      </c>
      <c r="AB489">
        <v>204.44</v>
      </c>
      <c r="AC489" s="1">
        <f>(Table2[[#This Row],[Close Price]]/Table2[[#This Row],[Day Low]])-1</f>
        <v>5.2695368077060323E-5</v>
      </c>
      <c r="AD489" s="1">
        <f>(Table2[[#This Row],[Day High]]/Table2[[#This Row],[Close Price]])-1</f>
        <v>1.0380440510064259E-2</v>
      </c>
      <c r="AE489" s="1">
        <f>(Table2[[#This Row],[Close Price]]/Table2[[#This Row],[Current Week Low]])-1</f>
        <v>3.349125959810495E-2</v>
      </c>
      <c r="AF489" s="1">
        <f>(Table2[[#This Row],[Current Week High]]/Table2[[#This Row],[Close Price]])-1</f>
        <v>3.2774791864263797E-2</v>
      </c>
      <c r="AG489" s="1">
        <f>(Table2[[#This Row],[Close Price]]/Table2[[#This Row],[Current Month Low]])-1</f>
        <v>3.349125959810495E-2</v>
      </c>
      <c r="AH489" s="1">
        <f>(Table2[[#This Row],[Current Month High]]/Table2[[#This Row],[Close Price]])-1</f>
        <v>7.7247339024133277E-2</v>
      </c>
      <c r="AI489">
        <v>7.7247339024133197</v>
      </c>
      <c r="AJ489">
        <v>45.872405841660203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-7.0000000000000007E-2</v>
      </c>
      <c r="AM489" t="s">
        <v>3113</v>
      </c>
      <c r="AN489">
        <v>6.62</v>
      </c>
      <c r="AO489" t="s">
        <v>3114</v>
      </c>
      <c r="AP489">
        <v>-8.2589409151143003E-2</v>
      </c>
      <c r="AQ489">
        <f>(Table2[[#This Row],[Sharpe Ratio]]-AVERAGE(Table2[Sharpe Ratio]))/_xlfn.STDEV.P(Table2[Sharpe Ratio])</f>
        <v>-1.6647842086466371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-0.23403948343624592</v>
      </c>
      <c r="AS489">
        <f>_xlfn.RANK.AVG(Table2[[#This Row],[1Y Return vs Nifty Z-Score]],Table2[1Y Return vs Nifty Z-Score])</f>
        <v>440</v>
      </c>
      <c r="AT489">
        <f>_xlfn.RANK.AVG(Table2[[#This Row],[6M Return vs Nifty Z-Score]],Table2[6M Return vs Nifty Z-Score])</f>
        <v>220</v>
      </c>
      <c r="AU489">
        <f>_xlfn.RANK.AVG(Table2[[#This Row],[Sharpe Ratio Z-Score]],Table2[Sharpe Ratio Z-Score])</f>
        <v>705</v>
      </c>
      <c r="AV489">
        <f>(Table2[[#This Row],[Rank 1Y]]+Table2[[#This Row],[Rank 6M]]+Table2[[#This Row],[Rank Sharpe]])/3</f>
        <v>455</v>
      </c>
    </row>
    <row r="490" spans="1:48" x14ac:dyDescent="0.3">
      <c r="A490" t="s">
        <v>533</v>
      </c>
      <c r="B490" t="s">
        <v>534</v>
      </c>
      <c r="C490" t="s">
        <v>3083</v>
      </c>
      <c r="D490" t="s">
        <v>535</v>
      </c>
      <c r="E490">
        <v>37251.233500000002</v>
      </c>
      <c r="F490">
        <v>3391.1</v>
      </c>
      <c r="G490">
        <v>0.64208375673079399</v>
      </c>
      <c r="H490">
        <f>(Table2[[#This Row],[1Y Return vs Nifty]]-AVERAGE(Table2[1Y Return vs Nifty]))/_xlfn.STDEV.P(Table2[1Y Return vs Nifty])</f>
        <v>-0.5141284409104202</v>
      </c>
      <c r="I490">
        <v>2.19856582598862</v>
      </c>
      <c r="J490">
        <f>(Table2[[#This Row],[1M Return vs Nifty]]-AVERAGE(Table2[1M Return vs Nifty]))/_xlfn.STDEV.P(Table2[1M Return vs Nifty])</f>
        <v>0.25016324886297053</v>
      </c>
      <c r="K490">
        <v>-14.369129945511</v>
      </c>
      <c r="L490">
        <f>(Table2[[#This Row],[6M Return vs Nifty]]-AVERAGE(Table2[6M Return vs Nifty]))/_xlfn.STDEV.P(Table2[6M Return vs Nifty])</f>
        <v>-0.65711910088119285</v>
      </c>
      <c r="M490">
        <v>0.35953703181647301</v>
      </c>
      <c r="N490">
        <f>(Table2[[#This Row],[1W Return vs Nifty]]-AVERAGE(Table2[1W Return vs Nifty]))/_xlfn.STDEV.P(Table2[1W Return vs Nifty])</f>
        <v>0.12086194858922363</v>
      </c>
      <c r="O490">
        <v>3284.55</v>
      </c>
      <c r="P490">
        <v>3269.3242876911299</v>
      </c>
      <c r="Q490">
        <v>3258.2356718697501</v>
      </c>
      <c r="R490">
        <v>63.013389977078603</v>
      </c>
      <c r="S490" s="1">
        <f>(Table2[[#This Row],[Close Price]]-Table2[[#This Row],[20D EMA]])/Table2[[#This Row],[20D EMA]]</f>
        <v>3.2439755826521054E-2</v>
      </c>
      <c r="T490" s="1">
        <f>(Table2[[#This Row],[Close Price]]-Table2[[#This Row],[50D EMA]])/Table2[[#This Row],[50D EMA]]</f>
        <v>3.7247975909685822E-2</v>
      </c>
      <c r="U490" s="1">
        <f>(Table2[[#This Row],[Close Price]]-Table2[[#This Row],[200D EMA]])/Table2[[#This Row],[200D EMA]]</f>
        <v>4.0777998128663631E-2</v>
      </c>
      <c r="V490">
        <v>0.79884177852046101</v>
      </c>
      <c r="W490">
        <v>3388</v>
      </c>
      <c r="X490">
        <v>3499</v>
      </c>
      <c r="Y490">
        <v>3169.35</v>
      </c>
      <c r="Z490">
        <v>3451.1</v>
      </c>
      <c r="AA490">
        <v>3169.35</v>
      </c>
      <c r="AB490">
        <v>3464</v>
      </c>
      <c r="AC490" s="1">
        <f>(Table2[[#This Row],[Close Price]]/Table2[[#This Row],[Day Low]])-1</f>
        <v>9.1499409681228272E-4</v>
      </c>
      <c r="AD490" s="1">
        <f>(Table2[[#This Row],[Day High]]/Table2[[#This Row],[Close Price]])-1</f>
        <v>3.1818583940314449E-2</v>
      </c>
      <c r="AE490" s="1">
        <f>(Table2[[#This Row],[Close Price]]/Table2[[#This Row],[Current Week Low]])-1</f>
        <v>6.996702793948284E-2</v>
      </c>
      <c r="AF490" s="1">
        <f>(Table2[[#This Row],[Current Week High]]/Table2[[#This Row],[Close Price]])-1</f>
        <v>1.7693373831500159E-2</v>
      </c>
      <c r="AG490" s="1">
        <f>(Table2[[#This Row],[Close Price]]/Table2[[#This Row],[Current Month Low]])-1</f>
        <v>6.996702793948284E-2</v>
      </c>
      <c r="AH490" s="1">
        <f>(Table2[[#This Row],[Current Month High]]/Table2[[#This Row],[Close Price]])-1</f>
        <v>2.1497449205272634E-2</v>
      </c>
      <c r="AI490">
        <v>15.596709032467301</v>
      </c>
      <c r="AJ490">
        <v>36.958804523424803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0.05</v>
      </c>
      <c r="AM490" t="s">
        <v>3114</v>
      </c>
      <c r="AN490">
        <v>5.93</v>
      </c>
      <c r="AO490" t="s">
        <v>3114</v>
      </c>
      <c r="AP490">
        <v>6.4899930405018999E-2</v>
      </c>
      <c r="AQ490">
        <f>(Table2[[#This Row],[Sharpe Ratio]]-AVERAGE(Table2[Sharpe Ratio]))/_xlfn.STDEV.P(Table2[Sharpe Ratio])</f>
        <v>5.4933531164531167E-2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-0.74528881317488771</v>
      </c>
      <c r="AS490">
        <f>_xlfn.RANK.AVG(Table2[[#This Row],[1Y Return vs Nifty Z-Score]],Table2[1Y Return vs Nifty Z-Score])</f>
        <v>487</v>
      </c>
      <c r="AT490">
        <f>_xlfn.RANK.AVG(Table2[[#This Row],[6M Return vs Nifty Z-Score]],Table2[6M Return vs Nifty Z-Score])</f>
        <v>550</v>
      </c>
      <c r="AU490">
        <f>_xlfn.RANK.AVG(Table2[[#This Row],[Sharpe Ratio Z-Score]],Table2[Sharpe Ratio Z-Score])</f>
        <v>328</v>
      </c>
      <c r="AV490">
        <f>(Table2[[#This Row],[Rank 1Y]]+Table2[[#This Row],[Rank 6M]]+Table2[[#This Row],[Rank Sharpe]])/3</f>
        <v>455</v>
      </c>
    </row>
    <row r="491" spans="1:48" x14ac:dyDescent="0.3">
      <c r="A491" t="s">
        <v>1299</v>
      </c>
      <c r="B491" t="s">
        <v>1300</v>
      </c>
      <c r="C491" t="s">
        <v>3080</v>
      </c>
      <c r="D491" t="s">
        <v>156</v>
      </c>
      <c r="E491">
        <v>8387.2117999999991</v>
      </c>
      <c r="F491">
        <v>447.7</v>
      </c>
      <c r="G491">
        <v>-3.1218798221318198</v>
      </c>
      <c r="H491">
        <f>(Table2[[#This Row],[1Y Return vs Nifty]]-AVERAGE(Table2[1Y Return vs Nifty]))/_xlfn.STDEV.P(Table2[1Y Return vs Nifty])</f>
        <v>-0.57141814767214483</v>
      </c>
      <c r="I491">
        <v>-11.382106519587699</v>
      </c>
      <c r="J491">
        <f>(Table2[[#This Row],[1M Return vs Nifty]]-AVERAGE(Table2[1M Return vs Nifty]))/_xlfn.STDEV.P(Table2[1M Return vs Nifty])</f>
        <v>-1.0691811742846145</v>
      </c>
      <c r="K491">
        <v>-18.7846717377193</v>
      </c>
      <c r="L491">
        <f>(Table2[[#This Row],[6M Return vs Nifty]]-AVERAGE(Table2[6M Return vs Nifty]))/_xlfn.STDEV.P(Table2[6M Return vs Nifty])</f>
        <v>-0.81256037805473791</v>
      </c>
      <c r="M491">
        <v>-5.0543669105975804</v>
      </c>
      <c r="N491">
        <f>(Table2[[#This Row],[1W Return vs Nifty]]-AVERAGE(Table2[1W Return vs Nifty]))/_xlfn.STDEV.P(Table2[1W Return vs Nifty])</f>
        <v>-0.98343337340952974</v>
      </c>
      <c r="O491">
        <v>474.16</v>
      </c>
      <c r="P491">
        <v>469.19296754648002</v>
      </c>
      <c r="Q491">
        <v>425.21300299772901</v>
      </c>
      <c r="R491">
        <v>29.560466126418198</v>
      </c>
      <c r="S491" s="1">
        <f>(Table2[[#This Row],[Close Price]]-Table2[[#This Row],[20D EMA]])/Table2[[#This Row],[20D EMA]]</f>
        <v>-5.5803948034418835E-2</v>
      </c>
      <c r="T491" s="1">
        <f>(Table2[[#This Row],[Close Price]]-Table2[[#This Row],[50D EMA]])/Table2[[#This Row],[50D EMA]]</f>
        <v>-4.5808375302110335E-2</v>
      </c>
      <c r="U491" s="1">
        <f>(Table2[[#This Row],[Close Price]]-Table2[[#This Row],[200D EMA]])/Table2[[#This Row],[200D EMA]]</f>
        <v>5.2884076553959665E-2</v>
      </c>
      <c r="V491">
        <v>0.38201277948101697</v>
      </c>
      <c r="W491">
        <v>443</v>
      </c>
      <c r="X491">
        <v>456.6</v>
      </c>
      <c r="Y491">
        <v>436.65</v>
      </c>
      <c r="Z491">
        <v>464</v>
      </c>
      <c r="AA491">
        <v>436.65</v>
      </c>
      <c r="AB491">
        <v>493.7</v>
      </c>
      <c r="AC491" s="1">
        <f>(Table2[[#This Row],[Close Price]]/Table2[[#This Row],[Day Low]])-1</f>
        <v>1.0609480812641126E-2</v>
      </c>
      <c r="AD491" s="1">
        <f>(Table2[[#This Row],[Day High]]/Table2[[#This Row],[Close Price]])-1</f>
        <v>1.987938351574714E-2</v>
      </c>
      <c r="AE491" s="1">
        <f>(Table2[[#This Row],[Close Price]]/Table2[[#This Row],[Current Week Low]])-1</f>
        <v>2.5306309401122107E-2</v>
      </c>
      <c r="AF491" s="1">
        <f>(Table2[[#This Row],[Current Week High]]/Table2[[#This Row],[Close Price]])-1</f>
        <v>3.6408309135581796E-2</v>
      </c>
      <c r="AG491" s="1">
        <f>(Table2[[#This Row],[Close Price]]/Table2[[#This Row],[Current Month Low]])-1</f>
        <v>2.5306309401122107E-2</v>
      </c>
      <c r="AH491" s="1">
        <f>(Table2[[#This Row],[Current Month High]]/Table2[[#This Row],[Close Price]])-1</f>
        <v>0.10274737547464818</v>
      </c>
      <c r="AI491">
        <v>22.2917132008041</v>
      </c>
      <c r="AJ491">
        <v>31.676470588235201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0.02</v>
      </c>
      <c r="AM491" t="s">
        <v>3114</v>
      </c>
      <c r="AN491">
        <v>-7.17</v>
      </c>
      <c r="AO491" t="s">
        <v>3113</v>
      </c>
      <c r="AP491">
        <v>8.7761681094628993E-2</v>
      </c>
      <c r="AQ491">
        <f>(Table2[[#This Row],[Sharpe Ratio]]-AVERAGE(Table2[Sharpe Ratio]))/_xlfn.STDEV.P(Table2[Sharpe Ratio])</f>
        <v>0.32150031044752869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-3.1150927629734984</v>
      </c>
      <c r="AS491">
        <f>_xlfn.RANK.AVG(Table2[[#This Row],[1Y Return vs Nifty Z-Score]],Table2[1Y Return vs Nifty Z-Score])</f>
        <v>519</v>
      </c>
      <c r="AT491">
        <f>_xlfn.RANK.AVG(Table2[[#This Row],[6M Return vs Nifty Z-Score]],Table2[6M Return vs Nifty Z-Score])</f>
        <v>596</v>
      </c>
      <c r="AU491">
        <f>_xlfn.RANK.AVG(Table2[[#This Row],[Sharpe Ratio Z-Score]],Table2[Sharpe Ratio Z-Score])</f>
        <v>251</v>
      </c>
      <c r="AV491">
        <f>(Table2[[#This Row],[Rank 1Y]]+Table2[[#This Row],[Rank 6M]]+Table2[[#This Row],[Rank Sharpe]])/3</f>
        <v>455.33333333333331</v>
      </c>
    </row>
    <row r="492" spans="1:48" x14ac:dyDescent="0.3">
      <c r="A492" t="s">
        <v>331</v>
      </c>
      <c r="B492" t="s">
        <v>332</v>
      </c>
      <c r="C492" t="s">
        <v>3069</v>
      </c>
      <c r="D492" t="s">
        <v>24</v>
      </c>
      <c r="E492">
        <v>74963.713431359996</v>
      </c>
      <c r="F492">
        <v>23.92</v>
      </c>
      <c r="G492">
        <v>19.5007799744319</v>
      </c>
      <c r="H492">
        <f>(Table2[[#This Row],[1Y Return vs Nifty]]-AVERAGE(Table2[1Y Return vs Nifty]))/_xlfn.STDEV.P(Table2[1Y Return vs Nifty])</f>
        <v>-0.22708815649113792</v>
      </c>
      <c r="I492">
        <v>-9.4766073535530193</v>
      </c>
      <c r="J492">
        <f>(Table2[[#This Row],[1M Return vs Nifty]]-AVERAGE(Table2[1M Return vs Nifty]))/_xlfn.STDEV.P(Table2[1M Return vs Nifty])</f>
        <v>-0.88406444117683669</v>
      </c>
      <c r="K492">
        <v>-31.313059166879601</v>
      </c>
      <c r="L492">
        <f>(Table2[[#This Row],[6M Return vs Nifty]]-AVERAGE(Table2[6M Return vs Nifty]))/_xlfn.STDEV.P(Table2[6M Return vs Nifty])</f>
        <v>-1.2535999230433308</v>
      </c>
      <c r="M492">
        <v>-5.80682132158858</v>
      </c>
      <c r="N492">
        <f>(Table2[[#This Row],[1W Return vs Nifty]]-AVERAGE(Table2[1W Return vs Nifty]))/_xlfn.STDEV.P(Table2[1W Return vs Nifty])</f>
        <v>-1.1369144648572247</v>
      </c>
      <c r="O492">
        <v>24.78</v>
      </c>
      <c r="P492">
        <v>24.570577227133398</v>
      </c>
      <c r="Q492">
        <v>22.948323657171802</v>
      </c>
      <c r="R492">
        <v>39.944184612230799</v>
      </c>
      <c r="S492" s="1">
        <f>(Table2[[#This Row],[Close Price]]-Table2[[#This Row],[20D EMA]])/Table2[[#This Row],[20D EMA]]</f>
        <v>-3.4705407586763493E-2</v>
      </c>
      <c r="T492" s="1">
        <f>(Table2[[#This Row],[Close Price]]-Table2[[#This Row],[50D EMA]])/Table2[[#This Row],[50D EMA]]</f>
        <v>-2.6477897573157598E-2</v>
      </c>
      <c r="U492" s="1">
        <f>(Table2[[#This Row],[Close Price]]-Table2[[#This Row],[200D EMA]])/Table2[[#This Row],[200D EMA]]</f>
        <v>4.2341931260174298E-2</v>
      </c>
      <c r="V492">
        <v>1.0893609970446001</v>
      </c>
      <c r="W492">
        <v>24.06</v>
      </c>
      <c r="X492">
        <v>24.25</v>
      </c>
      <c r="Y492">
        <v>23.16</v>
      </c>
      <c r="Z492">
        <v>24.75</v>
      </c>
      <c r="AA492">
        <v>23.16</v>
      </c>
      <c r="AB492">
        <v>26.94</v>
      </c>
      <c r="AC492" s="1">
        <f>(Table2[[#This Row],[Close Price]]/Table2[[#This Row],[Day Low]])-1</f>
        <v>-5.818786367414619E-3</v>
      </c>
      <c r="AD492" s="1">
        <f>(Table2[[#This Row],[Day High]]/Table2[[#This Row],[Close Price]])-1</f>
        <v>1.3795986622073597E-2</v>
      </c>
      <c r="AE492" s="1">
        <f>(Table2[[#This Row],[Close Price]]/Table2[[#This Row],[Current Week Low]])-1</f>
        <v>3.2815198618307395E-2</v>
      </c>
      <c r="AF492" s="1">
        <f>(Table2[[#This Row],[Current Week High]]/Table2[[#This Row],[Close Price]])-1</f>
        <v>3.4698996655518233E-2</v>
      </c>
      <c r="AG492" s="1">
        <f>(Table2[[#This Row],[Close Price]]/Table2[[#This Row],[Current Month Low]])-1</f>
        <v>3.2815198618307395E-2</v>
      </c>
      <c r="AH492" s="1">
        <f>(Table2[[#This Row],[Current Month High]]/Table2[[#This Row],[Close Price]])-1</f>
        <v>0.12625418060200677</v>
      </c>
      <c r="AI492">
        <v>37.332775919732399</v>
      </c>
      <c r="AJ492">
        <v>52.356687898089099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-0.01</v>
      </c>
      <c r="AM492" t="s">
        <v>3113</v>
      </c>
      <c r="AN492">
        <v>-4.17</v>
      </c>
      <c r="AO492" t="s">
        <v>3113</v>
      </c>
      <c r="AP492">
        <v>6.4949959234488999E-2</v>
      </c>
      <c r="AQ492">
        <f>(Table2[[#This Row],[Sharpe Ratio]]-AVERAGE(Table2[Sharpe Ratio]))/_xlfn.STDEV.P(Table2[Sharpe Ratio])</f>
        <v>5.5516864616294209E-2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-3.4461501209522361</v>
      </c>
      <c r="AS492">
        <f>_xlfn.RANK.AVG(Table2[[#This Row],[1Y Return vs Nifty Z-Score]],Table2[1Y Return vs Nifty Z-Score])</f>
        <v>356</v>
      </c>
      <c r="AT492">
        <f>_xlfn.RANK.AVG(Table2[[#This Row],[6M Return vs Nifty Z-Score]],Table2[6M Return vs Nifty Z-Score])</f>
        <v>688</v>
      </c>
      <c r="AU492">
        <f>_xlfn.RANK.AVG(Table2[[#This Row],[Sharpe Ratio Z-Score]],Table2[Sharpe Ratio Z-Score])</f>
        <v>327</v>
      </c>
      <c r="AV492">
        <f>(Table2[[#This Row],[Rank 1Y]]+Table2[[#This Row],[Rank 6M]]+Table2[[#This Row],[Rank Sharpe]])/3</f>
        <v>457</v>
      </c>
    </row>
    <row r="493" spans="1:48" x14ac:dyDescent="0.3">
      <c r="A493" t="s">
        <v>1378</v>
      </c>
      <c r="B493" t="s">
        <v>1379</v>
      </c>
      <c r="C493" t="s">
        <v>3080</v>
      </c>
      <c r="D493" t="s">
        <v>411</v>
      </c>
      <c r="E493">
        <v>7748.5067468999996</v>
      </c>
      <c r="F493">
        <v>578.25</v>
      </c>
      <c r="G493">
        <v>-2.4332847743715398</v>
      </c>
      <c r="H493">
        <f>(Table2[[#This Row],[1Y Return vs Nifty]]-AVERAGE(Table2[1Y Return vs Nifty]))/_xlfn.STDEV.P(Table2[1Y Return vs Nifty])</f>
        <v>-0.56093733202735507</v>
      </c>
      <c r="I493">
        <v>-6.4010016688661899</v>
      </c>
      <c r="J493">
        <f>(Table2[[#This Row],[1M Return vs Nifty]]-AVERAGE(Table2[1M Return vs Nifty]))/_xlfn.STDEV.P(Table2[1M Return vs Nifty])</f>
        <v>-0.58527340162905361</v>
      </c>
      <c r="K493">
        <v>-53.827908431342898</v>
      </c>
      <c r="L493">
        <f>(Table2[[#This Row],[6M Return vs Nifty]]-AVERAGE(Table2[6M Return vs Nifty]))/_xlfn.STDEV.P(Table2[6M Return vs Nifty])</f>
        <v>-2.0461950539995568</v>
      </c>
      <c r="M493">
        <v>-3.2819668331127598</v>
      </c>
      <c r="N493">
        <f>(Table2[[#This Row],[1W Return vs Nifty]]-AVERAGE(Table2[1W Return vs Nifty]))/_xlfn.STDEV.P(Table2[1W Return vs Nifty])</f>
        <v>-0.62190994501194741</v>
      </c>
      <c r="O493">
        <v>633.35</v>
      </c>
      <c r="P493">
        <v>671.11750579376303</v>
      </c>
      <c r="Q493">
        <v>739.50311503623902</v>
      </c>
      <c r="R493">
        <v>19.4478682495577</v>
      </c>
      <c r="S493" s="1">
        <f>(Table2[[#This Row],[Close Price]]-Table2[[#This Row],[20D EMA]])/Table2[[#This Row],[20D EMA]]</f>
        <v>-8.699771058656354E-2</v>
      </c>
      <c r="T493" s="1">
        <f>(Table2[[#This Row],[Close Price]]-Table2[[#This Row],[50D EMA]])/Table2[[#This Row],[50D EMA]]</f>
        <v>-0.13837741526936354</v>
      </c>
      <c r="U493" s="1">
        <f>(Table2[[#This Row],[Close Price]]-Table2[[#This Row],[200D EMA]])/Table2[[#This Row],[200D EMA]]</f>
        <v>-0.2180560321619969</v>
      </c>
      <c r="V493">
        <v>1.2936686754548801</v>
      </c>
      <c r="W493">
        <v>579.75</v>
      </c>
      <c r="X493">
        <v>595</v>
      </c>
      <c r="Y493">
        <v>572.5</v>
      </c>
      <c r="Z493">
        <v>633</v>
      </c>
      <c r="AA493">
        <v>572.5</v>
      </c>
      <c r="AB493">
        <v>655.75</v>
      </c>
      <c r="AC493" s="1">
        <f>(Table2[[#This Row],[Close Price]]/Table2[[#This Row],[Day Low]])-1</f>
        <v>-2.5873221216041742E-3</v>
      </c>
      <c r="AD493" s="1">
        <f>(Table2[[#This Row],[Day High]]/Table2[[#This Row],[Close Price]])-1</f>
        <v>2.8966709900561938E-2</v>
      </c>
      <c r="AE493" s="1">
        <f>(Table2[[#This Row],[Close Price]]/Table2[[#This Row],[Current Week Low]])-1</f>
        <v>1.0043668122270644E-2</v>
      </c>
      <c r="AF493" s="1">
        <f>(Table2[[#This Row],[Current Week High]]/Table2[[#This Row],[Close Price]])-1</f>
        <v>9.4682230869001405E-2</v>
      </c>
      <c r="AG493" s="1">
        <f>(Table2[[#This Row],[Close Price]]/Table2[[#This Row],[Current Month Low]])-1</f>
        <v>1.0043668122270644E-2</v>
      </c>
      <c r="AH493" s="1">
        <f>(Table2[[#This Row],[Current Month High]]/Table2[[#This Row],[Close Price]])-1</f>
        <v>0.13402507565931687</v>
      </c>
      <c r="AI493">
        <v>89.710332900994302</v>
      </c>
      <c r="AJ493">
        <v>23.018827784278201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-0.2</v>
      </c>
      <c r="AM493" t="s">
        <v>3113</v>
      </c>
      <c r="AN493">
        <v>-8.4</v>
      </c>
      <c r="AO493" t="s">
        <v>3113</v>
      </c>
      <c r="AP493">
        <v>0.136087408207272</v>
      </c>
      <c r="AQ493">
        <f>(Table2[[#This Row],[Sharpe Ratio]]-AVERAGE(Table2[Sharpe Ratio]))/_xlfn.STDEV.P(Table2[Sharpe Ratio])</f>
        <v>0.884975680633452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514</v>
      </c>
      <c r="AT493">
        <f>_xlfn.RANK.AVG(Table2[[#This Row],[6M Return vs Nifty Z-Score]],Table2[6M Return vs Nifty Z-Score])</f>
        <v>730</v>
      </c>
      <c r="AU493">
        <f>_xlfn.RANK.AVG(Table2[[#This Row],[Sharpe Ratio Z-Score]],Table2[Sharpe Ratio Z-Score])</f>
        <v>130</v>
      </c>
      <c r="AV493">
        <f>(Table2[[#This Row],[Rank 1Y]]+Table2[[#This Row],[Rank 6M]]+Table2[[#This Row],[Rank Sharpe]])/3</f>
        <v>458</v>
      </c>
    </row>
    <row r="494" spans="1:48" x14ac:dyDescent="0.3">
      <c r="A494" t="s">
        <v>1909</v>
      </c>
      <c r="B494" t="s">
        <v>1910</v>
      </c>
      <c r="C494" t="s">
        <v>3077</v>
      </c>
      <c r="D494" t="s">
        <v>389</v>
      </c>
      <c r="E494">
        <v>3497.3235521400002</v>
      </c>
      <c r="F494">
        <v>485.4</v>
      </c>
      <c r="G494">
        <v>8.01320521379232</v>
      </c>
      <c r="H494">
        <f>(Table2[[#This Row],[1Y Return vs Nifty]]-AVERAGE(Table2[1Y Return vs Nifty]))/_xlfn.STDEV.P(Table2[1Y Return vs Nifty])</f>
        <v>-0.40193570101474918</v>
      </c>
      <c r="I494">
        <v>-5.4575520763204199</v>
      </c>
      <c r="J494">
        <f>(Table2[[#This Row],[1M Return vs Nifty]]-AVERAGE(Table2[1M Return vs Nifty]))/_xlfn.STDEV.P(Table2[1M Return vs Nifty])</f>
        <v>-0.49361851689489872</v>
      </c>
      <c r="K494">
        <v>11.5448437669924</v>
      </c>
      <c r="L494">
        <f>(Table2[[#This Row],[6M Return vs Nifty]]-AVERAGE(Table2[6M Return vs Nifty]))/_xlfn.STDEV.P(Table2[6M Return vs Nifty])</f>
        <v>0.25513614662234602</v>
      </c>
      <c r="M494">
        <v>-1.1703780328895199</v>
      </c>
      <c r="N494">
        <f>(Table2[[#This Row],[1W Return vs Nifty]]-AVERAGE(Table2[1W Return vs Nifty]))/_xlfn.STDEV.P(Table2[1W Return vs Nifty])</f>
        <v>-0.19120085617803487</v>
      </c>
      <c r="O494">
        <v>506.77</v>
      </c>
      <c r="P494">
        <v>495.97321194425803</v>
      </c>
      <c r="Q494">
        <v>448.61354569833702</v>
      </c>
      <c r="R494">
        <v>34.5602147395375</v>
      </c>
      <c r="S494" s="1">
        <f>(Table2[[#This Row],[Close Price]]-Table2[[#This Row],[20D EMA]])/Table2[[#This Row],[20D EMA]]</f>
        <v>-4.2169031315981619E-2</v>
      </c>
      <c r="T494" s="1">
        <f>(Table2[[#This Row],[Close Price]]-Table2[[#This Row],[50D EMA]])/Table2[[#This Row],[50D EMA]]</f>
        <v>-2.1318110917341968E-2</v>
      </c>
      <c r="U494" s="1">
        <f>(Table2[[#This Row],[Close Price]]-Table2[[#This Row],[200D EMA]])/Table2[[#This Row],[200D EMA]]</f>
        <v>8.2000319995686036E-2</v>
      </c>
      <c r="V494">
        <v>0.74642818264503896</v>
      </c>
      <c r="W494">
        <v>487.35</v>
      </c>
      <c r="X494">
        <v>493.95</v>
      </c>
      <c r="Y494">
        <v>475</v>
      </c>
      <c r="Z494">
        <v>504.7</v>
      </c>
      <c r="AA494">
        <v>475</v>
      </c>
      <c r="AB494">
        <v>524.4</v>
      </c>
      <c r="AC494" s="1">
        <f>(Table2[[#This Row],[Close Price]]/Table2[[#This Row],[Day Low]])-1</f>
        <v>-4.0012311480456253E-3</v>
      </c>
      <c r="AD494" s="1">
        <f>(Table2[[#This Row],[Day High]]/Table2[[#This Row],[Close Price]])-1</f>
        <v>1.7614338689740494E-2</v>
      </c>
      <c r="AE494" s="1">
        <f>(Table2[[#This Row],[Close Price]]/Table2[[#This Row],[Current Week Low]])-1</f>
        <v>2.1894736842105189E-2</v>
      </c>
      <c r="AF494" s="1">
        <f>(Table2[[#This Row],[Current Week High]]/Table2[[#This Row],[Close Price]])-1</f>
        <v>3.9761021837659616E-2</v>
      </c>
      <c r="AG494" s="1">
        <f>(Table2[[#This Row],[Close Price]]/Table2[[#This Row],[Current Month Low]])-1</f>
        <v>2.1894736842105189E-2</v>
      </c>
      <c r="AH494" s="1">
        <f>(Table2[[#This Row],[Current Month High]]/Table2[[#This Row],[Close Price]])-1</f>
        <v>8.0346106304079123E-2</v>
      </c>
      <c r="AI494">
        <v>14.276885043263199</v>
      </c>
      <c r="AJ494">
        <v>39.462720873437704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0.02</v>
      </c>
      <c r="AM494" t="s">
        <v>3114</v>
      </c>
      <c r="AN494">
        <v>-6.25</v>
      </c>
      <c r="AO494" t="s">
        <v>3113</v>
      </c>
      <c r="AP494">
        <v>-8.1999013832393997E-2</v>
      </c>
      <c r="AQ494">
        <f>(Table2[[#This Row],[Sharpe Ratio]]-AVERAGE(Table2[Sharpe Ratio]))/_xlfn.STDEV.P(Table2[Sharpe Ratio])</f>
        <v>-1.6579002310913133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-2.4895191585566501</v>
      </c>
      <c r="AS494">
        <f>_xlfn.RANK.AVG(Table2[[#This Row],[1Y Return vs Nifty Z-Score]],Table2[1Y Return vs Nifty Z-Score])</f>
        <v>428</v>
      </c>
      <c r="AT494">
        <f>_xlfn.RANK.AVG(Table2[[#This Row],[6M Return vs Nifty Z-Score]],Table2[6M Return vs Nifty Z-Score])</f>
        <v>247</v>
      </c>
      <c r="AU494">
        <f>_xlfn.RANK.AVG(Table2[[#This Row],[Sharpe Ratio Z-Score]],Table2[Sharpe Ratio Z-Score])</f>
        <v>702</v>
      </c>
      <c r="AV494">
        <f>(Table2[[#This Row],[Rank 1Y]]+Table2[[#This Row],[Rank 6M]]+Table2[[#This Row],[Rank Sharpe]])/3</f>
        <v>459</v>
      </c>
    </row>
    <row r="495" spans="1:48" x14ac:dyDescent="0.3">
      <c r="A495" t="s">
        <v>727</v>
      </c>
      <c r="B495" t="s">
        <v>728</v>
      </c>
      <c r="C495" t="s">
        <v>3071</v>
      </c>
      <c r="D495" t="s">
        <v>246</v>
      </c>
      <c r="E495">
        <v>22786.511037100001</v>
      </c>
      <c r="F495">
        <v>1703.5</v>
      </c>
      <c r="G495">
        <v>-1.0444248950847199</v>
      </c>
      <c r="H495">
        <f>(Table2[[#This Row],[1Y Return vs Nifty]]-AVERAGE(Table2[1Y Return vs Nifty]))/_xlfn.STDEV.P(Table2[1Y Return vs Nifty])</f>
        <v>-0.53979807986660222</v>
      </c>
      <c r="I495">
        <v>-1.8037481581497701</v>
      </c>
      <c r="J495">
        <f>(Table2[[#This Row],[1M Return vs Nifty]]-AVERAGE(Table2[1M Return vs Nifty]))/_xlfn.STDEV.P(Table2[1M Return vs Nifty])</f>
        <v>-0.13865628085483392</v>
      </c>
      <c r="K495">
        <v>-13.292970987000301</v>
      </c>
      <c r="L495">
        <f>(Table2[[#This Row],[6M Return vs Nifty]]-AVERAGE(Table2[6M Return vs Nifty]))/_xlfn.STDEV.P(Table2[6M Return vs Nifty])</f>
        <v>-0.61923484322387934</v>
      </c>
      <c r="M495">
        <v>0.35758272041897898</v>
      </c>
      <c r="N495">
        <f>(Table2[[#This Row],[1W Return vs Nifty]]-AVERAGE(Table2[1W Return vs Nifty]))/_xlfn.STDEV.P(Table2[1W Return vs Nifty])</f>
        <v>0.12046331999201598</v>
      </c>
      <c r="O495">
        <v>1702.95</v>
      </c>
      <c r="P495">
        <v>1705.2360115250401</v>
      </c>
      <c r="Q495">
        <v>1606.7134640673601</v>
      </c>
      <c r="R495">
        <v>52.083824807906197</v>
      </c>
      <c r="S495" s="1">
        <f>(Table2[[#This Row],[Close Price]]-Table2[[#This Row],[20D EMA]])/Table2[[#This Row],[20D EMA]]</f>
        <v>3.2296896561845887E-4</v>
      </c>
      <c r="T495" s="1">
        <f>(Table2[[#This Row],[Close Price]]-Table2[[#This Row],[50D EMA]])/Table2[[#This Row],[50D EMA]]</f>
        <v>-1.018047656340279E-3</v>
      </c>
      <c r="U495" s="1">
        <f>(Table2[[#This Row],[Close Price]]-Table2[[#This Row],[200D EMA]])/Table2[[#This Row],[200D EMA]]</f>
        <v>6.0238827953571092E-2</v>
      </c>
      <c r="V495">
        <v>0.94502815678506402</v>
      </c>
      <c r="W495">
        <v>1668</v>
      </c>
      <c r="X495">
        <v>1708.9</v>
      </c>
      <c r="Y495">
        <v>1628.65</v>
      </c>
      <c r="Z495">
        <v>1760</v>
      </c>
      <c r="AA495">
        <v>1628.65</v>
      </c>
      <c r="AB495">
        <v>1760</v>
      </c>
      <c r="AC495" s="1">
        <f>(Table2[[#This Row],[Close Price]]/Table2[[#This Row],[Day Low]])-1</f>
        <v>2.1282973621103096E-2</v>
      </c>
      <c r="AD495" s="1">
        <f>(Table2[[#This Row],[Day High]]/Table2[[#This Row],[Close Price]])-1</f>
        <v>3.1699442324626403E-3</v>
      </c>
      <c r="AE495" s="1">
        <f>(Table2[[#This Row],[Close Price]]/Table2[[#This Row],[Current Week Low]])-1</f>
        <v>4.5958309028950373E-2</v>
      </c>
      <c r="AF495" s="1">
        <f>(Table2[[#This Row],[Current Week High]]/Table2[[#This Row],[Close Price]])-1</f>
        <v>3.3167009098914013E-2</v>
      </c>
      <c r="AG495" s="1">
        <f>(Table2[[#This Row],[Close Price]]/Table2[[#This Row],[Current Month Low]])-1</f>
        <v>4.5958309028950373E-2</v>
      </c>
      <c r="AH495" s="1">
        <f>(Table2[[#This Row],[Current Month High]]/Table2[[#This Row],[Close Price]])-1</f>
        <v>3.3167009098914013E-2</v>
      </c>
      <c r="AI495">
        <v>10.660405048429601</v>
      </c>
      <c r="AJ495">
        <v>49.266155531215702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-0.08</v>
      </c>
      <c r="AM495" t="s">
        <v>3113</v>
      </c>
      <c r="AN495">
        <v>-0.09</v>
      </c>
      <c r="AO495" t="s">
        <v>3113</v>
      </c>
      <c r="AP495">
        <v>6.0044853472708E-2</v>
      </c>
      <c r="AQ495">
        <f>(Table2[[#This Row],[Sharpe Ratio]]-AVERAGE(Table2[Sharpe Ratio]))/_xlfn.STDEV.P(Table2[Sharpe Ratio])</f>
        <v>-1.6764038570022616E-3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501</v>
      </c>
      <c r="AT495">
        <f>_xlfn.RANK.AVG(Table2[[#This Row],[6M Return vs Nifty Z-Score]],Table2[6M Return vs Nifty Z-Score])</f>
        <v>534</v>
      </c>
      <c r="AU495">
        <f>_xlfn.RANK.AVG(Table2[[#This Row],[Sharpe Ratio Z-Score]],Table2[Sharpe Ratio Z-Score])</f>
        <v>343</v>
      </c>
      <c r="AV495">
        <f>(Table2[[#This Row],[Rank 1Y]]+Table2[[#This Row],[Rank 6M]]+Table2[[#This Row],[Rank Sharpe]])/3</f>
        <v>459.33333333333331</v>
      </c>
    </row>
    <row r="496" spans="1:48" x14ac:dyDescent="0.3">
      <c r="A496" t="s">
        <v>1339</v>
      </c>
      <c r="B496" t="s">
        <v>1340</v>
      </c>
      <c r="C496" t="s">
        <v>3079</v>
      </c>
      <c r="D496" t="s">
        <v>81</v>
      </c>
      <c r="E496">
        <v>8042.1553631249999</v>
      </c>
      <c r="F496">
        <v>731.25</v>
      </c>
      <c r="G496">
        <v>-32.4583363301304</v>
      </c>
      <c r="H496">
        <f>(Table2[[#This Row],[1Y Return vs Nifty]]-AVERAGE(Table2[1Y Return vs Nifty]))/_xlfn.STDEV.P(Table2[1Y Return vs Nifty])</f>
        <v>-1.0179360152226045</v>
      </c>
      <c r="I496">
        <v>-8.1881423869380203</v>
      </c>
      <c r="J496">
        <f>(Table2[[#This Row],[1M Return vs Nifty]]-AVERAGE(Table2[1M Return vs Nifty]))/_xlfn.STDEV.P(Table2[1M Return vs Nifty])</f>
        <v>-0.75889176747793385</v>
      </c>
      <c r="K496">
        <v>-14.949408467096401</v>
      </c>
      <c r="L496">
        <f>(Table2[[#This Row],[6M Return vs Nifty]]-AVERAGE(Table2[6M Return vs Nifty]))/_xlfn.STDEV.P(Table2[6M Return vs Nifty])</f>
        <v>-0.67754677176651368</v>
      </c>
      <c r="M496">
        <v>-3.58913387050031</v>
      </c>
      <c r="N496">
        <f>(Table2[[#This Row],[1W Return vs Nifty]]-AVERAGE(Table2[1W Return vs Nifty]))/_xlfn.STDEV.P(Table2[1W Return vs Nifty])</f>
        <v>-0.6845640160976707</v>
      </c>
      <c r="O496">
        <v>753.75</v>
      </c>
      <c r="P496">
        <v>758.69567409812896</v>
      </c>
      <c r="Q496">
        <v>736.58778435904298</v>
      </c>
      <c r="R496">
        <v>43.187109139322999</v>
      </c>
      <c r="S496" s="1">
        <f>(Table2[[#This Row],[Close Price]]-Table2[[#This Row],[20D EMA]])/Table2[[#This Row],[20D EMA]]</f>
        <v>-2.9850746268656716E-2</v>
      </c>
      <c r="T496" s="1">
        <f>(Table2[[#This Row],[Close Price]]-Table2[[#This Row],[50D EMA]])/Table2[[#This Row],[50D EMA]]</f>
        <v>-3.6174812952181355E-2</v>
      </c>
      <c r="U496" s="1">
        <f>(Table2[[#This Row],[Close Price]]-Table2[[#This Row],[200D EMA]])/Table2[[#This Row],[200D EMA]]</f>
        <v>-7.2466370911754502E-3</v>
      </c>
      <c r="V496">
        <v>0.74232538320726704</v>
      </c>
      <c r="W496">
        <v>721.5</v>
      </c>
      <c r="X496">
        <v>745.15</v>
      </c>
      <c r="Y496">
        <v>697</v>
      </c>
      <c r="Z496">
        <v>747</v>
      </c>
      <c r="AA496">
        <v>697</v>
      </c>
      <c r="AB496">
        <v>781.45</v>
      </c>
      <c r="AC496" s="1">
        <f>(Table2[[#This Row],[Close Price]]/Table2[[#This Row],[Day Low]])-1</f>
        <v>1.3513513513513598E-2</v>
      </c>
      <c r="AD496" s="1">
        <f>(Table2[[#This Row],[Day High]]/Table2[[#This Row],[Close Price]])-1</f>
        <v>1.9008547008547039E-2</v>
      </c>
      <c r="AE496" s="1">
        <f>(Table2[[#This Row],[Close Price]]/Table2[[#This Row],[Current Week Low]])-1</f>
        <v>4.9139167862266797E-2</v>
      </c>
      <c r="AF496" s="1">
        <f>(Table2[[#This Row],[Current Week High]]/Table2[[#This Row],[Close Price]])-1</f>
        <v>2.1538461538461506E-2</v>
      </c>
      <c r="AG496" s="1">
        <f>(Table2[[#This Row],[Close Price]]/Table2[[#This Row],[Current Month Low]])-1</f>
        <v>4.9139167862266797E-2</v>
      </c>
      <c r="AH496" s="1">
        <f>(Table2[[#This Row],[Current Month High]]/Table2[[#This Row],[Close Price]])-1</f>
        <v>6.864957264957261E-2</v>
      </c>
      <c r="AI496">
        <v>25.811965811965798</v>
      </c>
      <c r="AJ496">
        <v>18.709415584415499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-0.13</v>
      </c>
      <c r="AM496" t="s">
        <v>3113</v>
      </c>
      <c r="AN496">
        <v>-1.98</v>
      </c>
      <c r="AO496" t="s">
        <v>3113</v>
      </c>
      <c r="AP496">
        <v>0.12924735095284401</v>
      </c>
      <c r="AQ496">
        <f>(Table2[[#This Row],[Sharpe Ratio]]-AVERAGE(Table2[Sharpe Ratio]))/_xlfn.STDEV.P(Table2[Sharpe Ratio])</f>
        <v>0.80522098217753613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666</v>
      </c>
      <c r="AT496">
        <f>_xlfn.RANK.AVG(Table2[[#This Row],[6M Return vs Nifty Z-Score]],Table2[6M Return vs Nifty Z-Score])</f>
        <v>554</v>
      </c>
      <c r="AU496">
        <f>_xlfn.RANK.AVG(Table2[[#This Row],[Sharpe Ratio Z-Score]],Table2[Sharpe Ratio Z-Score])</f>
        <v>158</v>
      </c>
      <c r="AV496">
        <f>(Table2[[#This Row],[Rank 1Y]]+Table2[[#This Row],[Rank 6M]]+Table2[[#This Row],[Rank Sharpe]])/3</f>
        <v>459.33333333333331</v>
      </c>
    </row>
    <row r="497" spans="1:48" x14ac:dyDescent="0.3">
      <c r="A497" t="s">
        <v>2026</v>
      </c>
      <c r="B497" t="s">
        <v>2027</v>
      </c>
      <c r="C497" t="s">
        <v>3071</v>
      </c>
      <c r="D497" t="s">
        <v>491</v>
      </c>
      <c r="E497">
        <v>3011.4331818000001</v>
      </c>
      <c r="F497">
        <v>414.3</v>
      </c>
      <c r="G497">
        <v>-1.1788147443770201</v>
      </c>
      <c r="H497">
        <f>(Table2[[#This Row],[1Y Return vs Nifty]]-AVERAGE(Table2[1Y Return vs Nifty]))/_xlfn.STDEV.P(Table2[1Y Return vs Nifty])</f>
        <v>-0.54184357124726934</v>
      </c>
      <c r="I497">
        <v>16.804539642844201</v>
      </c>
      <c r="J497">
        <f>(Table2[[#This Row],[1M Return vs Nifty]]-AVERAGE(Table2[1M Return vs Nifty]))/_xlfn.STDEV.P(Table2[1M Return vs Nifty])</f>
        <v>1.6691143589076101</v>
      </c>
      <c r="K497">
        <v>8.4000540905323202</v>
      </c>
      <c r="L497">
        <f>(Table2[[#This Row],[6M Return vs Nifty]]-AVERAGE(Table2[6M Return vs Nifty]))/_xlfn.STDEV.P(Table2[6M Return vs Nifty])</f>
        <v>0.14442943230390656</v>
      </c>
      <c r="M497">
        <v>2.5589331247987599</v>
      </c>
      <c r="N497">
        <f>(Table2[[#This Row],[1W Return vs Nifty]]-AVERAGE(Table2[1W Return vs Nifty]))/_xlfn.STDEV.P(Table2[1W Return vs Nifty])</f>
        <v>0.56948143695415443</v>
      </c>
      <c r="O497">
        <v>404.19</v>
      </c>
      <c r="P497">
        <v>381.52085447367102</v>
      </c>
      <c r="Q497">
        <v>357.06619935414801</v>
      </c>
      <c r="R497">
        <v>54.740813642229298</v>
      </c>
      <c r="S497" s="1">
        <f>(Table2[[#This Row],[Close Price]]-Table2[[#This Row],[20D EMA]])/Table2[[#This Row],[20D EMA]]</f>
        <v>2.5012988940844687E-2</v>
      </c>
      <c r="T497" s="1">
        <f>(Table2[[#This Row],[Close Price]]-Table2[[#This Row],[50D EMA]])/Table2[[#This Row],[50D EMA]]</f>
        <v>8.5917047893881507E-2</v>
      </c>
      <c r="U497" s="1">
        <f>(Table2[[#This Row],[Close Price]]-Table2[[#This Row],[200D EMA]])/Table2[[#This Row],[200D EMA]]</f>
        <v>0.16028904653919918</v>
      </c>
      <c r="V497">
        <v>1.5535543806857699</v>
      </c>
      <c r="W497">
        <v>419.1</v>
      </c>
      <c r="X497">
        <v>429.4</v>
      </c>
      <c r="Y497">
        <v>392.6</v>
      </c>
      <c r="Z497">
        <v>431.8</v>
      </c>
      <c r="AA497">
        <v>392.6</v>
      </c>
      <c r="AB497">
        <v>431.8</v>
      </c>
      <c r="AC497" s="1">
        <f>(Table2[[#This Row],[Close Price]]/Table2[[#This Row],[Day Low]])-1</f>
        <v>-1.145311381531855E-2</v>
      </c>
      <c r="AD497" s="1">
        <f>(Table2[[#This Row],[Day High]]/Table2[[#This Row],[Close Price]])-1</f>
        <v>3.644701906830794E-2</v>
      </c>
      <c r="AE497" s="1">
        <f>(Table2[[#This Row],[Close Price]]/Table2[[#This Row],[Current Week Low]])-1</f>
        <v>5.5272542027508864E-2</v>
      </c>
      <c r="AF497" s="1">
        <f>(Table2[[#This Row],[Current Week High]]/Table2[[#This Row],[Close Price]])-1</f>
        <v>4.2239922761284188E-2</v>
      </c>
      <c r="AG497" s="1">
        <f>(Table2[[#This Row],[Close Price]]/Table2[[#This Row],[Current Month Low]])-1</f>
        <v>5.5272542027508864E-2</v>
      </c>
      <c r="AH497" s="1">
        <f>(Table2[[#This Row],[Current Month High]]/Table2[[#This Row],[Close Price]])-1</f>
        <v>4.2239922761284188E-2</v>
      </c>
      <c r="AI497">
        <v>11.7547670769973</v>
      </c>
      <c r="AJ497">
        <v>40.416878495170302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0.16</v>
      </c>
      <c r="AM497" t="s">
        <v>3114</v>
      </c>
      <c r="AN497">
        <v>3.54</v>
      </c>
      <c r="AO497" t="s">
        <v>3114</v>
      </c>
      <c r="AP497">
        <v>-1.4322492256197999E-2</v>
      </c>
      <c r="AQ497">
        <f>(Table2[[#This Row],[Sharpe Ratio]]-AVERAGE(Table2[Sharpe Ratio]))/_xlfn.STDEV.P(Table2[Sharpe Ratio])</f>
        <v>-0.86879564174585866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0.97238601517254308</v>
      </c>
      <c r="AS497">
        <f>_xlfn.RANK.AVG(Table2[[#This Row],[1Y Return vs Nifty Z-Score]],Table2[1Y Return vs Nifty Z-Score])</f>
        <v>503</v>
      </c>
      <c r="AT497">
        <f>_xlfn.RANK.AVG(Table2[[#This Row],[6M Return vs Nifty Z-Score]],Table2[6M Return vs Nifty Z-Score])</f>
        <v>276</v>
      </c>
      <c r="AU497">
        <f>_xlfn.RANK.AVG(Table2[[#This Row],[Sharpe Ratio Z-Score]],Table2[Sharpe Ratio Z-Score])</f>
        <v>599</v>
      </c>
      <c r="AV497">
        <f>(Table2[[#This Row],[Rank 1Y]]+Table2[[#This Row],[Rank 6M]]+Table2[[#This Row],[Rank Sharpe]])/3</f>
        <v>459.33333333333331</v>
      </c>
    </row>
    <row r="498" spans="1:48" x14ac:dyDescent="0.3">
      <c r="A498" t="s">
        <v>1094</v>
      </c>
      <c r="B498" t="s">
        <v>1095</v>
      </c>
      <c r="C498" t="s">
        <v>3073</v>
      </c>
      <c r="D498" t="s">
        <v>51</v>
      </c>
      <c r="E498">
        <v>11336.965376800001</v>
      </c>
      <c r="F498">
        <v>925.25</v>
      </c>
      <c r="G498">
        <v>17.3542632680178</v>
      </c>
      <c r="H498">
        <f>(Table2[[#This Row],[1Y Return vs Nifty]]-AVERAGE(Table2[1Y Return vs Nifty]))/_xlfn.STDEV.P(Table2[1Y Return vs Nifty])</f>
        <v>-0.25975938459764547</v>
      </c>
      <c r="I498">
        <v>1.98791077656597</v>
      </c>
      <c r="J498">
        <f>(Table2[[#This Row],[1M Return vs Nifty]]-AVERAGE(Table2[1M Return vs Nifty]))/_xlfn.STDEV.P(Table2[1M Return vs Nifty])</f>
        <v>0.2296983883913031</v>
      </c>
      <c r="K498">
        <v>-4.9458248722099603</v>
      </c>
      <c r="L498">
        <f>(Table2[[#This Row],[6M Return vs Nifty]]-AVERAGE(Table2[6M Return vs Nifty]))/_xlfn.STDEV.P(Table2[6M Return vs Nifty])</f>
        <v>-0.325388444775841</v>
      </c>
      <c r="M498">
        <v>6.6368718852832203</v>
      </c>
      <c r="N498">
        <f>(Table2[[#This Row],[1W Return vs Nifty]]-AVERAGE(Table2[1W Return vs Nifty]))/_xlfn.STDEV.P(Table2[1W Return vs Nifty])</f>
        <v>1.4012746760843615</v>
      </c>
      <c r="O498">
        <v>888.47</v>
      </c>
      <c r="P498">
        <v>867.35172860781097</v>
      </c>
      <c r="Q498">
        <v>783.29308742000001</v>
      </c>
      <c r="R498">
        <v>66.244549066777907</v>
      </c>
      <c r="S498" s="1">
        <f>(Table2[[#This Row],[Close Price]]-Table2[[#This Row],[20D EMA]])/Table2[[#This Row],[20D EMA]]</f>
        <v>4.1397008340180279E-2</v>
      </c>
      <c r="T498" s="1">
        <f>(Table2[[#This Row],[Close Price]]-Table2[[#This Row],[50D EMA]])/Table2[[#This Row],[50D EMA]]</f>
        <v>6.6752932498470641E-2</v>
      </c>
      <c r="U498" s="1">
        <f>(Table2[[#This Row],[Close Price]]-Table2[[#This Row],[200D EMA]])/Table2[[#This Row],[200D EMA]]</f>
        <v>0.18123090176574355</v>
      </c>
      <c r="V498">
        <v>2.0686291054675099</v>
      </c>
      <c r="W498">
        <v>915.1</v>
      </c>
      <c r="X498">
        <v>928.45</v>
      </c>
      <c r="Y498">
        <v>851.25</v>
      </c>
      <c r="Z498">
        <v>955</v>
      </c>
      <c r="AA498">
        <v>851.25</v>
      </c>
      <c r="AB498">
        <v>955</v>
      </c>
      <c r="AC498" s="1">
        <f>(Table2[[#This Row],[Close Price]]/Table2[[#This Row],[Day Low]])-1</f>
        <v>1.1091683968965205E-2</v>
      </c>
      <c r="AD498" s="1">
        <f>(Table2[[#This Row],[Day High]]/Table2[[#This Row],[Close Price]])-1</f>
        <v>3.4585247230478622E-3</v>
      </c>
      <c r="AE498" s="1">
        <f>(Table2[[#This Row],[Close Price]]/Table2[[#This Row],[Current Week Low]])-1</f>
        <v>8.6930983847283372E-2</v>
      </c>
      <c r="AF498" s="1">
        <f>(Table2[[#This Row],[Current Week High]]/Table2[[#This Row],[Close Price]])-1</f>
        <v>3.2153472034585295E-2</v>
      </c>
      <c r="AG498" s="1">
        <f>(Table2[[#This Row],[Close Price]]/Table2[[#This Row],[Current Month Low]])-1</f>
        <v>8.6930983847283372E-2</v>
      </c>
      <c r="AH498" s="1">
        <f>(Table2[[#This Row],[Current Month High]]/Table2[[#This Row],[Close Price]])-1</f>
        <v>3.2153472034585295E-2</v>
      </c>
      <c r="AI498">
        <v>5.0526884625776898</v>
      </c>
      <c r="AJ498">
        <v>55.243288590604003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-0.02</v>
      </c>
      <c r="AM498" t="s">
        <v>3113</v>
      </c>
      <c r="AN498">
        <v>8.49</v>
      </c>
      <c r="AO498" t="s">
        <v>3114</v>
      </c>
      <c r="AP498">
        <v>-1.4311516925859E-2</v>
      </c>
      <c r="AQ498">
        <f>(Table2[[#This Row],[Sharpe Ratio]]-AVERAGE(Table2[Sharpe Ratio]))/_xlfn.STDEV.P(Table2[Sharpe Ratio])</f>
        <v>-0.86866766998640088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0.17715756511577707</v>
      </c>
      <c r="AS498">
        <f>_xlfn.RANK.AVG(Table2[[#This Row],[1Y Return vs Nifty Z-Score]],Table2[1Y Return vs Nifty Z-Score])</f>
        <v>367</v>
      </c>
      <c r="AT498">
        <f>_xlfn.RANK.AVG(Table2[[#This Row],[6M Return vs Nifty Z-Score]],Table2[6M Return vs Nifty Z-Score])</f>
        <v>415</v>
      </c>
      <c r="AU498">
        <f>_xlfn.RANK.AVG(Table2[[#This Row],[Sharpe Ratio Z-Score]],Table2[Sharpe Ratio Z-Score])</f>
        <v>598</v>
      </c>
      <c r="AV498">
        <f>(Table2[[#This Row],[Rank 1Y]]+Table2[[#This Row],[Rank 6M]]+Table2[[#This Row],[Rank Sharpe]])/3</f>
        <v>460</v>
      </c>
    </row>
    <row r="499" spans="1:48" x14ac:dyDescent="0.3">
      <c r="A499" t="s">
        <v>1346</v>
      </c>
      <c r="B499" t="s">
        <v>1347</v>
      </c>
      <c r="C499" t="s">
        <v>3078</v>
      </c>
      <c r="D499" t="s">
        <v>78</v>
      </c>
      <c r="E499">
        <v>8022.9812774499997</v>
      </c>
      <c r="F499">
        <v>198.5</v>
      </c>
      <c r="G499">
        <v>-1.7109779246742201</v>
      </c>
      <c r="H499">
        <f>(Table2[[#This Row],[1Y Return vs Nifty]]-AVERAGE(Table2[1Y Return vs Nifty]))/_xlfn.STDEV.P(Table2[1Y Return vs Nifty])</f>
        <v>-0.54994340322221791</v>
      </c>
      <c r="I499">
        <v>-4.51288053920893</v>
      </c>
      <c r="J499">
        <f>(Table2[[#This Row],[1M Return vs Nifty]]-AVERAGE(Table2[1M Return vs Nifty]))/_xlfn.STDEV.P(Table2[1M Return vs Nifty])</f>
        <v>-0.40184492185633802</v>
      </c>
      <c r="K499">
        <v>-9.8225271254041804</v>
      </c>
      <c r="L499">
        <f>(Table2[[#This Row],[6M Return vs Nifty]]-AVERAGE(Table2[6M Return vs Nifty]))/_xlfn.STDEV.P(Table2[6M Return vs Nifty])</f>
        <v>-0.49706405386400759</v>
      </c>
      <c r="M499">
        <v>-0.73217837788273898</v>
      </c>
      <c r="N499">
        <f>(Table2[[#This Row],[1W Return vs Nifty]]-AVERAGE(Table2[1W Return vs Nifty]))/_xlfn.STDEV.P(Table2[1W Return vs Nifty])</f>
        <v>-0.10181954570918224</v>
      </c>
      <c r="O499">
        <v>206.62</v>
      </c>
      <c r="P499">
        <v>210.56941538004301</v>
      </c>
      <c r="Q499">
        <v>197.96291557507701</v>
      </c>
      <c r="R499">
        <v>25.627494804024</v>
      </c>
      <c r="S499" s="1">
        <f>(Table2[[#This Row],[Close Price]]-Table2[[#This Row],[20D EMA]])/Table2[[#This Row],[20D EMA]]</f>
        <v>-3.9299196592779036E-2</v>
      </c>
      <c r="T499" s="1">
        <f>(Table2[[#This Row],[Close Price]]-Table2[[#This Row],[50D EMA]])/Table2[[#This Row],[50D EMA]]</f>
        <v>-5.7317988741430993E-2</v>
      </c>
      <c r="U499" s="1">
        <f>(Table2[[#This Row],[Close Price]]-Table2[[#This Row],[200D EMA]])/Table2[[#This Row],[200D EMA]]</f>
        <v>2.7130557426009753E-3</v>
      </c>
      <c r="V499">
        <v>0.464481430250056</v>
      </c>
      <c r="W499">
        <v>198.01</v>
      </c>
      <c r="X499">
        <v>204.9</v>
      </c>
      <c r="Y499">
        <v>197.14</v>
      </c>
      <c r="Z499">
        <v>204.37</v>
      </c>
      <c r="AA499">
        <v>197.14</v>
      </c>
      <c r="AB499">
        <v>213</v>
      </c>
      <c r="AC499" s="1">
        <f>(Table2[[#This Row],[Close Price]]/Table2[[#This Row],[Day Low]])-1</f>
        <v>2.474622493813472E-3</v>
      </c>
      <c r="AD499" s="1">
        <f>(Table2[[#This Row],[Day High]]/Table2[[#This Row],[Close Price]])-1</f>
        <v>3.2241813602015057E-2</v>
      </c>
      <c r="AE499" s="1">
        <f>(Table2[[#This Row],[Close Price]]/Table2[[#This Row],[Current Week Low]])-1</f>
        <v>6.8986507050827761E-3</v>
      </c>
      <c r="AF499" s="1">
        <f>(Table2[[#This Row],[Current Week High]]/Table2[[#This Row],[Close Price]])-1</f>
        <v>2.9571788413098155E-2</v>
      </c>
      <c r="AG499" s="1">
        <f>(Table2[[#This Row],[Close Price]]/Table2[[#This Row],[Current Month Low]])-1</f>
        <v>6.8986507050827761E-3</v>
      </c>
      <c r="AH499" s="1">
        <f>(Table2[[#This Row],[Current Month High]]/Table2[[#This Row],[Close Price]])-1</f>
        <v>7.3047858942065558E-2</v>
      </c>
      <c r="AI499">
        <v>28.967254408060398</v>
      </c>
      <c r="AJ499">
        <v>35.034013605442098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-0.22</v>
      </c>
      <c r="AM499" t="s">
        <v>3113</v>
      </c>
      <c r="AN499">
        <v>-5.65</v>
      </c>
      <c r="AO499" t="s">
        <v>3113</v>
      </c>
      <c r="AP499">
        <v>4.5753696980137003E-2</v>
      </c>
      <c r="AQ499">
        <f>(Table2[[#This Row],[Sharpe Ratio]]-AVERAGE(Table2[Sharpe Ratio]))/_xlfn.STDEV.P(Table2[Sharpe Ratio])</f>
        <v>-0.16831051732344293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508</v>
      </c>
      <c r="AT499">
        <f>_xlfn.RANK.AVG(Table2[[#This Row],[6M Return vs Nifty Z-Score]],Table2[6M Return vs Nifty Z-Score])</f>
        <v>487</v>
      </c>
      <c r="AU499">
        <f>_xlfn.RANK.AVG(Table2[[#This Row],[Sharpe Ratio Z-Score]],Table2[Sharpe Ratio Z-Score])</f>
        <v>389</v>
      </c>
      <c r="AV499">
        <f>(Table2[[#This Row],[Rank 1Y]]+Table2[[#This Row],[Rank 6M]]+Table2[[#This Row],[Rank Sharpe]])/3</f>
        <v>461.33333333333331</v>
      </c>
    </row>
    <row r="500" spans="1:48" x14ac:dyDescent="0.3">
      <c r="A500" t="s">
        <v>1352</v>
      </c>
      <c r="B500" t="s">
        <v>1353</v>
      </c>
      <c r="C500" t="s">
        <v>3069</v>
      </c>
      <c r="D500" t="s">
        <v>529</v>
      </c>
      <c r="E500">
        <v>7928.7353878149997</v>
      </c>
      <c r="F500">
        <v>240.05</v>
      </c>
      <c r="G500">
        <v>-5.6728730160324004</v>
      </c>
      <c r="H500">
        <f>(Table2[[#This Row],[1Y Return vs Nifty]]-AVERAGE(Table2[1Y Return vs Nifty]))/_xlfn.STDEV.P(Table2[1Y Return vs Nifty])</f>
        <v>-0.61024574229883932</v>
      </c>
      <c r="I500">
        <v>-0.130608832867883</v>
      </c>
      <c r="J500">
        <f>(Table2[[#This Row],[1M Return vs Nifty]]-AVERAGE(Table2[1M Return vs Nifty]))/_xlfn.STDEV.P(Table2[1M Return vs Nifty])</f>
        <v>2.3886999903913679E-2</v>
      </c>
      <c r="K500">
        <v>-7.3082766834454498</v>
      </c>
      <c r="L500">
        <f>(Table2[[#This Row],[6M Return vs Nifty]]-AVERAGE(Table2[6M Return vs Nifty]))/_xlfn.STDEV.P(Table2[6M Return vs Nifty])</f>
        <v>-0.40855434922892603</v>
      </c>
      <c r="M500">
        <v>-1.3375496377881699</v>
      </c>
      <c r="N500">
        <f>(Table2[[#This Row],[1W Return vs Nifty]]-AVERAGE(Table2[1W Return vs Nifty]))/_xlfn.STDEV.P(Table2[1W Return vs Nifty])</f>
        <v>-0.22529950721141231</v>
      </c>
      <c r="O500">
        <v>243.8</v>
      </c>
      <c r="P500">
        <v>238.24036942224501</v>
      </c>
      <c r="Q500">
        <v>224.17808511274899</v>
      </c>
      <c r="R500">
        <v>42.008277285943301</v>
      </c>
      <c r="S500" s="1">
        <f>(Table2[[#This Row],[Close Price]]-Table2[[#This Row],[20D EMA]])/Table2[[#This Row],[20D EMA]]</f>
        <v>-1.5381460213289582E-2</v>
      </c>
      <c r="T500" s="1">
        <f>(Table2[[#This Row],[Close Price]]-Table2[[#This Row],[50D EMA]])/Table2[[#This Row],[50D EMA]]</f>
        <v>7.5958183835238479E-3</v>
      </c>
      <c r="U500" s="1">
        <f>(Table2[[#This Row],[Close Price]]-Table2[[#This Row],[200D EMA]])/Table2[[#This Row],[200D EMA]]</f>
        <v>7.0800474895966484E-2</v>
      </c>
      <c r="V500">
        <v>0.86264807281588196</v>
      </c>
      <c r="W500">
        <v>238.25</v>
      </c>
      <c r="X500">
        <v>242.55</v>
      </c>
      <c r="Y500">
        <v>233.05</v>
      </c>
      <c r="Z500">
        <v>244.95</v>
      </c>
      <c r="AA500">
        <v>233.05</v>
      </c>
      <c r="AB500">
        <v>255.4</v>
      </c>
      <c r="AC500" s="1">
        <f>(Table2[[#This Row],[Close Price]]/Table2[[#This Row],[Day Low]])-1</f>
        <v>7.5550891920252994E-3</v>
      </c>
      <c r="AD500" s="1">
        <f>(Table2[[#This Row],[Day High]]/Table2[[#This Row],[Close Price]])-1</f>
        <v>1.0414496979795906E-2</v>
      </c>
      <c r="AE500" s="1">
        <f>(Table2[[#This Row],[Close Price]]/Table2[[#This Row],[Current Week Low]])-1</f>
        <v>3.0036472859901409E-2</v>
      </c>
      <c r="AF500" s="1">
        <f>(Table2[[#This Row],[Current Week High]]/Table2[[#This Row],[Close Price]])-1</f>
        <v>2.0412414080399843E-2</v>
      </c>
      <c r="AG500" s="1">
        <f>(Table2[[#This Row],[Close Price]]/Table2[[#This Row],[Current Month Low]])-1</f>
        <v>3.0036472859901409E-2</v>
      </c>
      <c r="AH500" s="1">
        <f>(Table2[[#This Row],[Current Month High]]/Table2[[#This Row],[Close Price]])-1</f>
        <v>6.3945011455946554E-2</v>
      </c>
      <c r="AI500">
        <v>16.892314101228902</v>
      </c>
      <c r="AJ500">
        <v>19.279503105589999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0.03</v>
      </c>
      <c r="AM500" t="s">
        <v>3114</v>
      </c>
      <c r="AN500">
        <v>1.32</v>
      </c>
      <c r="AO500" t="s">
        <v>3114</v>
      </c>
      <c r="AP500">
        <v>3.9981605992043999E-2</v>
      </c>
      <c r="AQ500">
        <f>(Table2[[#This Row],[Sharpe Ratio]]-AVERAGE(Table2[Sharpe Ratio]))/_xlfn.STDEV.P(Table2[Sharpe Ratio])</f>
        <v>-0.23561278674778924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-1.4558253855830532</v>
      </c>
      <c r="AS500">
        <f>_xlfn.RANK.AVG(Table2[[#This Row],[1Y Return vs Nifty Z-Score]],Table2[1Y Return vs Nifty Z-Score])</f>
        <v>541</v>
      </c>
      <c r="AT500">
        <f>_xlfn.RANK.AVG(Table2[[#This Row],[6M Return vs Nifty Z-Score]],Table2[6M Return vs Nifty Z-Score])</f>
        <v>443</v>
      </c>
      <c r="AU500">
        <f>_xlfn.RANK.AVG(Table2[[#This Row],[Sharpe Ratio Z-Score]],Table2[Sharpe Ratio Z-Score])</f>
        <v>400</v>
      </c>
      <c r="AV500">
        <f>(Table2[[#This Row],[Rank 1Y]]+Table2[[#This Row],[Rank 6M]]+Table2[[#This Row],[Rank Sharpe]])/3</f>
        <v>461.33333333333331</v>
      </c>
    </row>
    <row r="501" spans="1:48" x14ac:dyDescent="0.3">
      <c r="A501" t="s">
        <v>923</v>
      </c>
      <c r="B501" t="s">
        <v>924</v>
      </c>
      <c r="C501" t="s">
        <v>3072</v>
      </c>
      <c r="D501" t="s">
        <v>46</v>
      </c>
      <c r="E501">
        <v>15601.255208549999</v>
      </c>
      <c r="F501">
        <v>1613.55</v>
      </c>
      <c r="G501">
        <v>-1.8548861545952899</v>
      </c>
      <c r="H501">
        <f>(Table2[[#This Row],[1Y Return vs Nifty]]-AVERAGE(Table2[1Y Return vs Nifty]))/_xlfn.STDEV.P(Table2[1Y Return vs Nifty])</f>
        <v>-0.5521337698716392</v>
      </c>
      <c r="I501">
        <v>-9.6207179046411699</v>
      </c>
      <c r="J501">
        <f>(Table2[[#This Row],[1M Return vs Nifty]]-AVERAGE(Table2[1M Return vs Nifty]))/_xlfn.STDEV.P(Table2[1M Return vs Nifty])</f>
        <v>-0.89806459132086169</v>
      </c>
      <c r="K501">
        <v>11.559131606014001</v>
      </c>
      <c r="L501">
        <f>(Table2[[#This Row],[6M Return vs Nifty]]-AVERAGE(Table2[6M Return vs Nifty]))/_xlfn.STDEV.P(Table2[6M Return vs Nifty])</f>
        <v>0.25563912452405824</v>
      </c>
      <c r="M501">
        <v>-6.1066305510965204</v>
      </c>
      <c r="N501">
        <f>(Table2[[#This Row],[1W Return vs Nifty]]-AVERAGE(Table2[1W Return vs Nifty]))/_xlfn.STDEV.P(Table2[1W Return vs Nifty])</f>
        <v>-1.198067734874432</v>
      </c>
      <c r="O501">
        <v>1689.73</v>
      </c>
      <c r="P501">
        <v>1661.9065364835701</v>
      </c>
      <c r="Q501">
        <v>1440.8154083249301</v>
      </c>
      <c r="R501">
        <v>32.333632859166798</v>
      </c>
      <c r="S501" s="1">
        <f>(Table2[[#This Row],[Close Price]]-Table2[[#This Row],[20D EMA]])/Table2[[#This Row],[20D EMA]]</f>
        <v>-4.5084125866262696E-2</v>
      </c>
      <c r="T501" s="1">
        <f>(Table2[[#This Row],[Close Price]]-Table2[[#This Row],[50D EMA]])/Table2[[#This Row],[50D EMA]]</f>
        <v>-2.9097025267069351E-2</v>
      </c>
      <c r="U501" s="1">
        <f>(Table2[[#This Row],[Close Price]]-Table2[[#This Row],[200D EMA]])/Table2[[#This Row],[200D EMA]]</f>
        <v>0.11988669102025251</v>
      </c>
      <c r="V501">
        <v>0.60373658113932804</v>
      </c>
      <c r="W501">
        <v>1605.45</v>
      </c>
      <c r="X501">
        <v>1631</v>
      </c>
      <c r="Y501">
        <v>1581</v>
      </c>
      <c r="Z501">
        <v>1668.4</v>
      </c>
      <c r="AA501">
        <v>1581</v>
      </c>
      <c r="AB501">
        <v>1810</v>
      </c>
      <c r="AC501" s="1">
        <f>(Table2[[#This Row],[Close Price]]/Table2[[#This Row],[Day Low]])-1</f>
        <v>5.0453143978324011E-3</v>
      </c>
      <c r="AD501" s="1">
        <f>(Table2[[#This Row],[Day High]]/Table2[[#This Row],[Close Price]])-1</f>
        <v>1.0814663320008799E-2</v>
      </c>
      <c r="AE501" s="1">
        <f>(Table2[[#This Row],[Close Price]]/Table2[[#This Row],[Current Week Low]])-1</f>
        <v>2.0588235294117574E-2</v>
      </c>
      <c r="AF501" s="1">
        <f>(Table2[[#This Row],[Current Week High]]/Table2[[#This Row],[Close Price]])-1</f>
        <v>3.39933686591678E-2</v>
      </c>
      <c r="AG501" s="1">
        <f>(Table2[[#This Row],[Close Price]]/Table2[[#This Row],[Current Month Low]])-1</f>
        <v>2.0588235294117574E-2</v>
      </c>
      <c r="AH501" s="1">
        <f>(Table2[[#This Row],[Current Month High]]/Table2[[#This Row],[Close Price]])-1</f>
        <v>0.12175017817855038</v>
      </c>
      <c r="AI501">
        <v>15.273775216138301</v>
      </c>
      <c r="AJ501">
        <v>57.427191570320502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-0.02</v>
      </c>
      <c r="AM501" t="s">
        <v>3113</v>
      </c>
      <c r="AN501">
        <v>-6.39</v>
      </c>
      <c r="AO501" t="s">
        <v>3113</v>
      </c>
      <c r="AP501">
        <v>-3.2570912402545997E-2</v>
      </c>
      <c r="AQ501">
        <f>(Table2[[#This Row],[Sharpe Ratio]]-AVERAGE(Table2[Sharpe Ratio]))/_xlfn.STDEV.P(Table2[Sharpe Ratio])</f>
        <v>-1.081571235857542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-3.4741982074004167</v>
      </c>
      <c r="AS501">
        <f>_xlfn.RANK.AVG(Table2[[#This Row],[1Y Return vs Nifty Z-Score]],Table2[1Y Return vs Nifty Z-Score])</f>
        <v>510</v>
      </c>
      <c r="AT501">
        <f>_xlfn.RANK.AVG(Table2[[#This Row],[6M Return vs Nifty Z-Score]],Table2[6M Return vs Nifty Z-Score])</f>
        <v>246</v>
      </c>
      <c r="AU501">
        <f>_xlfn.RANK.AVG(Table2[[#This Row],[Sharpe Ratio Z-Score]],Table2[Sharpe Ratio Z-Score])</f>
        <v>629</v>
      </c>
      <c r="AV501">
        <f>(Table2[[#This Row],[Rank 1Y]]+Table2[[#This Row],[Rank 6M]]+Table2[[#This Row],[Rank Sharpe]])/3</f>
        <v>461.66666666666669</v>
      </c>
    </row>
    <row r="502" spans="1:48" x14ac:dyDescent="0.3">
      <c r="A502" t="s">
        <v>1816</v>
      </c>
      <c r="B502" t="s">
        <v>1817</v>
      </c>
      <c r="C502" t="s">
        <v>3080</v>
      </c>
      <c r="D502" t="s">
        <v>532</v>
      </c>
      <c r="E502">
        <v>4011.5821684050002</v>
      </c>
      <c r="F502">
        <v>360.15</v>
      </c>
      <c r="G502">
        <v>15.263407225411299</v>
      </c>
      <c r="H502">
        <f>(Table2[[#This Row],[1Y Return vs Nifty]]-AVERAGE(Table2[1Y Return vs Nifty]))/_xlfn.STDEV.P(Table2[1Y Return vs Nifty])</f>
        <v>-0.29158342514750196</v>
      </c>
      <c r="I502">
        <v>-15.9738068255553</v>
      </c>
      <c r="J502">
        <f>(Table2[[#This Row],[1M Return vs Nifty]]-AVERAGE(Table2[1M Return vs Nifty]))/_xlfn.STDEV.P(Table2[1M Return vs Nifty])</f>
        <v>-1.5152588085349334</v>
      </c>
      <c r="K502">
        <v>-8.2931827997850007</v>
      </c>
      <c r="L502">
        <f>(Table2[[#This Row],[6M Return vs Nifty]]-AVERAGE(Table2[6M Return vs Nifty]))/_xlfn.STDEV.P(Table2[6M Return vs Nifty])</f>
        <v>-0.44322621325476508</v>
      </c>
      <c r="M502">
        <v>-1.6678411873917101</v>
      </c>
      <c r="N502">
        <f>(Table2[[#This Row],[1W Return vs Nifty]]-AVERAGE(Table2[1W Return vs Nifty]))/_xlfn.STDEV.P(Table2[1W Return vs Nifty])</f>
        <v>-0.2926703761818491</v>
      </c>
      <c r="O502">
        <v>377.51</v>
      </c>
      <c r="P502">
        <v>369.64128243984999</v>
      </c>
      <c r="Q502">
        <v>331.319430230438</v>
      </c>
      <c r="R502">
        <v>37.479430262184898</v>
      </c>
      <c r="S502" s="1">
        <f>(Table2[[#This Row],[Close Price]]-Table2[[#This Row],[20D EMA]])/Table2[[#This Row],[20D EMA]]</f>
        <v>-4.5985536806972038E-2</v>
      </c>
      <c r="T502" s="1">
        <f>(Table2[[#This Row],[Close Price]]-Table2[[#This Row],[50D EMA]])/Table2[[#This Row],[50D EMA]]</f>
        <v>-2.5677008739938247E-2</v>
      </c>
      <c r="U502" s="1">
        <f>(Table2[[#This Row],[Close Price]]-Table2[[#This Row],[200D EMA]])/Table2[[#This Row],[200D EMA]]</f>
        <v>8.7017443406533238E-2</v>
      </c>
      <c r="V502">
        <v>0.13571344949053299</v>
      </c>
      <c r="W502">
        <v>359</v>
      </c>
      <c r="X502">
        <v>370</v>
      </c>
      <c r="Y502">
        <v>339</v>
      </c>
      <c r="Z502">
        <v>372</v>
      </c>
      <c r="AA502">
        <v>339</v>
      </c>
      <c r="AB502">
        <v>388</v>
      </c>
      <c r="AC502" s="1">
        <f>(Table2[[#This Row],[Close Price]]/Table2[[#This Row],[Day Low]])-1</f>
        <v>3.2033426183843972E-3</v>
      </c>
      <c r="AD502" s="1">
        <f>(Table2[[#This Row],[Day High]]/Table2[[#This Row],[Close Price]])-1</f>
        <v>2.7349715396362662E-2</v>
      </c>
      <c r="AE502" s="1">
        <f>(Table2[[#This Row],[Close Price]]/Table2[[#This Row],[Current Week Low]])-1</f>
        <v>6.2389380530973426E-2</v>
      </c>
      <c r="AF502" s="1">
        <f>(Table2[[#This Row],[Current Week High]]/Table2[[#This Row],[Close Price]])-1</f>
        <v>3.290295710120783E-2</v>
      </c>
      <c r="AG502" s="1">
        <f>(Table2[[#This Row],[Close Price]]/Table2[[#This Row],[Current Month Low]])-1</f>
        <v>6.2389380530973426E-2</v>
      </c>
      <c r="AH502" s="1">
        <f>(Table2[[#This Row],[Current Month High]]/Table2[[#This Row],[Close Price]])-1</f>
        <v>7.7328890739969625E-2</v>
      </c>
      <c r="AI502">
        <v>25.4754963209773</v>
      </c>
      <c r="AJ502">
        <v>53.059923501912401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</v>
      </c>
      <c r="AM502" t="s">
        <v>3115</v>
      </c>
      <c r="AN502">
        <v>-4.62</v>
      </c>
      <c r="AO502" t="s">
        <v>3113</v>
      </c>
      <c r="AQ502">
        <f>(Table2[[#This Row],[Sharpe Ratio]]-AVERAGE(Table2[Sharpe Ratio]))/_xlfn.STDEV.P(Table2[Sharpe Ratio])</f>
        <v>-0.70179615496659375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-3.244534978085643</v>
      </c>
      <c r="AS502">
        <f>_xlfn.RANK.AVG(Table2[[#This Row],[1Y Return vs Nifty Z-Score]],Table2[1Y Return vs Nifty Z-Score])</f>
        <v>380</v>
      </c>
      <c r="AT502">
        <f>_xlfn.RANK.AVG(Table2[[#This Row],[6M Return vs Nifty Z-Score]],Table2[6M Return vs Nifty Z-Score])</f>
        <v>461</v>
      </c>
      <c r="AU502">
        <f>_xlfn.RANK.AVG(Table2[[#This Row],[Sharpe Ratio Z-Score]],Table2[Sharpe Ratio Z-Score])</f>
        <v>545.5</v>
      </c>
      <c r="AV502">
        <f>(Table2[[#This Row],[Rank 1Y]]+Table2[[#This Row],[Rank 6M]]+Table2[[#This Row],[Rank Sharpe]])/3</f>
        <v>462.16666666666669</v>
      </c>
    </row>
    <row r="503" spans="1:48" x14ac:dyDescent="0.3">
      <c r="A503" t="s">
        <v>829</v>
      </c>
      <c r="B503" t="s">
        <v>830</v>
      </c>
      <c r="C503" t="s">
        <v>3070</v>
      </c>
      <c r="D503" t="s">
        <v>27</v>
      </c>
      <c r="E503">
        <v>18419.329043794001</v>
      </c>
      <c r="F503">
        <v>94.22</v>
      </c>
      <c r="G503">
        <v>-1.2615528115244801</v>
      </c>
      <c r="H503">
        <f>(Table2[[#This Row],[1Y Return vs Nifty]]-AVERAGE(Table2[1Y Return vs Nifty]))/_xlfn.STDEV.P(Table2[1Y Return vs Nifty])</f>
        <v>-0.54310289257320588</v>
      </c>
      <c r="I503">
        <v>21.217171421846398</v>
      </c>
      <c r="J503">
        <f>(Table2[[#This Row],[1M Return vs Nifty]]-AVERAGE(Table2[1M Return vs Nifty]))/_xlfn.STDEV.P(Table2[1M Return vs Nifty])</f>
        <v>2.0977957217214849</v>
      </c>
      <c r="K503">
        <v>-20.2319346688876</v>
      </c>
      <c r="L503">
        <f>(Table2[[#This Row],[6M Return vs Nifty]]-AVERAGE(Table2[6M Return vs Nifty]))/_xlfn.STDEV.P(Table2[6M Return vs Nifty])</f>
        <v>-0.86350868949948589</v>
      </c>
      <c r="M503">
        <v>-1.5800661061246299</v>
      </c>
      <c r="N503">
        <f>(Table2[[#This Row],[1W Return vs Nifty]]-AVERAGE(Table2[1W Return vs Nifty]))/_xlfn.STDEV.P(Table2[1W Return vs Nifty])</f>
        <v>-0.2747665469557849</v>
      </c>
      <c r="O503">
        <v>92.4</v>
      </c>
      <c r="P503">
        <v>86.899588727123103</v>
      </c>
      <c r="Q503">
        <v>84.501629561657694</v>
      </c>
      <c r="R503">
        <v>51.193048179622799</v>
      </c>
      <c r="S503" s="1">
        <f>(Table2[[#This Row],[Close Price]]-Table2[[#This Row],[20D EMA]])/Table2[[#This Row],[20D EMA]]</f>
        <v>1.9696969696969623E-2</v>
      </c>
      <c r="T503" s="1">
        <f>(Table2[[#This Row],[Close Price]]-Table2[[#This Row],[50D EMA]])/Table2[[#This Row],[50D EMA]]</f>
        <v>8.4239883986839278E-2</v>
      </c>
      <c r="U503" s="1">
        <f>(Table2[[#This Row],[Close Price]]-Table2[[#This Row],[200D EMA]])/Table2[[#This Row],[200D EMA]]</f>
        <v>0.11500808314295491</v>
      </c>
      <c r="V503">
        <v>1.2437081244280701</v>
      </c>
      <c r="W503">
        <v>93.5</v>
      </c>
      <c r="X503">
        <v>96.5</v>
      </c>
      <c r="Y503">
        <v>89</v>
      </c>
      <c r="Z503">
        <v>98.3</v>
      </c>
      <c r="AA503">
        <v>89</v>
      </c>
      <c r="AB503">
        <v>99.95</v>
      </c>
      <c r="AC503" s="1">
        <f>(Table2[[#This Row],[Close Price]]/Table2[[#This Row],[Day Low]])-1</f>
        <v>7.7005347593581686E-3</v>
      </c>
      <c r="AD503" s="1">
        <f>(Table2[[#This Row],[Day High]]/Table2[[#This Row],[Close Price]])-1</f>
        <v>2.4198683931224707E-2</v>
      </c>
      <c r="AE503" s="1">
        <f>(Table2[[#This Row],[Close Price]]/Table2[[#This Row],[Current Week Low]])-1</f>
        <v>5.8651685393258379E-2</v>
      </c>
      <c r="AF503" s="1">
        <f>(Table2[[#This Row],[Current Week High]]/Table2[[#This Row],[Close Price]])-1</f>
        <v>4.3302908087454961E-2</v>
      </c>
      <c r="AG503" s="1">
        <f>(Table2[[#This Row],[Close Price]]/Table2[[#This Row],[Current Month Low]])-1</f>
        <v>5.8651685393258379E-2</v>
      </c>
      <c r="AH503" s="1">
        <f>(Table2[[#This Row],[Current Month High]]/Table2[[#This Row],[Close Price]])-1</f>
        <v>6.0815113563999157E-2</v>
      </c>
      <c r="AI503">
        <v>18.233920611335101</v>
      </c>
      <c r="AJ503">
        <v>44.842428900845498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0.12</v>
      </c>
      <c r="AM503" t="s">
        <v>3114</v>
      </c>
      <c r="AN503">
        <v>-5.62</v>
      </c>
      <c r="AO503" t="s">
        <v>3113</v>
      </c>
      <c r="AP503">
        <v>8.0903548014071E-2</v>
      </c>
      <c r="AQ503">
        <f>(Table2[[#This Row],[Sharpe Ratio]]-AVERAGE(Table2[Sharpe Ratio]))/_xlfn.STDEV.P(Table2[Sharpe Ratio])</f>
        <v>0.2415348488344175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0.6579524415274256</v>
      </c>
      <c r="AS503">
        <f>_xlfn.RANK.AVG(Table2[[#This Row],[1Y Return vs Nifty Z-Score]],Table2[1Y Return vs Nifty Z-Score])</f>
        <v>505</v>
      </c>
      <c r="AT503">
        <f>_xlfn.RANK.AVG(Table2[[#This Row],[6M Return vs Nifty Z-Score]],Table2[6M Return vs Nifty Z-Score])</f>
        <v>613</v>
      </c>
      <c r="AU503">
        <f>_xlfn.RANK.AVG(Table2[[#This Row],[Sharpe Ratio Z-Score]],Table2[Sharpe Ratio Z-Score])</f>
        <v>271</v>
      </c>
      <c r="AV503">
        <f>(Table2[[#This Row],[Rank 1Y]]+Table2[[#This Row],[Rank 6M]]+Table2[[#This Row],[Rank Sharpe]])/3</f>
        <v>463</v>
      </c>
    </row>
    <row r="504" spans="1:48" x14ac:dyDescent="0.3">
      <c r="A504" t="s">
        <v>316</v>
      </c>
      <c r="B504" t="s">
        <v>317</v>
      </c>
      <c r="C504" t="s">
        <v>3071</v>
      </c>
      <c r="D504" t="s">
        <v>176</v>
      </c>
      <c r="E504">
        <v>84442.545894174997</v>
      </c>
      <c r="F504">
        <v>652.25</v>
      </c>
      <c r="G504">
        <v>-10.2365528465639</v>
      </c>
      <c r="H504">
        <f>(Table2[[#This Row],[1Y Return vs Nifty]]-AVERAGE(Table2[1Y Return vs Nifty]))/_xlfn.STDEV.P(Table2[1Y Return vs Nifty])</f>
        <v>-0.67970759381987667</v>
      </c>
      <c r="I504">
        <v>3.4033993911934601</v>
      </c>
      <c r="J504">
        <f>(Table2[[#This Row],[1M Return vs Nifty]]-AVERAGE(Table2[1M Return vs Nifty]))/_xlfn.STDEV.P(Table2[1M Return vs Nifty])</f>
        <v>0.36721124211580908</v>
      </c>
      <c r="K504">
        <v>13.810039352773201</v>
      </c>
      <c r="L504">
        <f>(Table2[[#This Row],[6M Return vs Nifty]]-AVERAGE(Table2[6M Return vs Nifty]))/_xlfn.STDEV.P(Table2[6M Return vs Nifty])</f>
        <v>0.33487831903773818</v>
      </c>
      <c r="M504">
        <v>-0.788497824600492</v>
      </c>
      <c r="N504">
        <f>(Table2[[#This Row],[1W Return vs Nifty]]-AVERAGE(Table2[1W Return vs Nifty]))/_xlfn.STDEV.P(Table2[1W Return vs Nifty])</f>
        <v>-0.11330724519729704</v>
      </c>
      <c r="O504">
        <v>657.36</v>
      </c>
      <c r="P504">
        <v>636.04669375658102</v>
      </c>
      <c r="Q504">
        <v>576.98584814533001</v>
      </c>
      <c r="R504">
        <v>45.482657148013097</v>
      </c>
      <c r="S504" s="1">
        <f>(Table2[[#This Row],[Close Price]]-Table2[[#This Row],[20D EMA]])/Table2[[#This Row],[20D EMA]]</f>
        <v>-7.7735183156870113E-3</v>
      </c>
      <c r="T504" s="1">
        <f>(Table2[[#This Row],[Close Price]]-Table2[[#This Row],[50D EMA]])/Table2[[#This Row],[50D EMA]]</f>
        <v>2.5475026287331167E-2</v>
      </c>
      <c r="U504" s="1">
        <f>(Table2[[#This Row],[Close Price]]-Table2[[#This Row],[200D EMA]])/Table2[[#This Row],[200D EMA]]</f>
        <v>0.13044367049313246</v>
      </c>
      <c r="V504">
        <v>0.95841242014195505</v>
      </c>
      <c r="W504">
        <v>653.25</v>
      </c>
      <c r="X504">
        <v>659.45</v>
      </c>
      <c r="Y504">
        <v>626.25</v>
      </c>
      <c r="Z504">
        <v>682</v>
      </c>
      <c r="AA504">
        <v>626.25</v>
      </c>
      <c r="AB504">
        <v>682</v>
      </c>
      <c r="AC504" s="1">
        <f>(Table2[[#This Row],[Close Price]]/Table2[[#This Row],[Day Low]])-1</f>
        <v>-1.530807500956799E-3</v>
      </c>
      <c r="AD504" s="1">
        <f>(Table2[[#This Row],[Day High]]/Table2[[#This Row],[Close Price]])-1</f>
        <v>1.1038712150249097E-2</v>
      </c>
      <c r="AE504" s="1">
        <f>(Table2[[#This Row],[Close Price]]/Table2[[#This Row],[Current Week Low]])-1</f>
        <v>4.1516966067864258E-2</v>
      </c>
      <c r="AF504" s="1">
        <f>(Table2[[#This Row],[Current Week High]]/Table2[[#This Row],[Close Price]])-1</f>
        <v>4.5611345343043341E-2</v>
      </c>
      <c r="AG504" s="1">
        <f>(Table2[[#This Row],[Close Price]]/Table2[[#This Row],[Current Month Low]])-1</f>
        <v>4.1516966067864258E-2</v>
      </c>
      <c r="AH504" s="1">
        <f>(Table2[[#This Row],[Current Month High]]/Table2[[#This Row],[Close Price]])-1</f>
        <v>4.5611345343043341E-2</v>
      </c>
      <c r="AI504">
        <v>5.9409735530854704</v>
      </c>
      <c r="AJ504">
        <v>34.125025704297698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-0.02</v>
      </c>
      <c r="AM504" t="s">
        <v>3113</v>
      </c>
      <c r="AN504">
        <v>-3.02</v>
      </c>
      <c r="AO504" t="s">
        <v>3113</v>
      </c>
      <c r="AP504">
        <v>-1.6168589514931001E-2</v>
      </c>
      <c r="AQ504">
        <f>(Table2[[#This Row],[Sharpe Ratio]]-AVERAGE(Table2[Sharpe Ratio]))/_xlfn.STDEV.P(Table2[Sharpe Ratio])</f>
        <v>-0.89032103615615088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-0.98124631401977724</v>
      </c>
      <c r="AS504">
        <f>_xlfn.RANK.AVG(Table2[[#This Row],[1Y Return vs Nifty Z-Score]],Table2[1Y Return vs Nifty Z-Score])</f>
        <v>571</v>
      </c>
      <c r="AT504">
        <f>_xlfn.RANK.AVG(Table2[[#This Row],[6M Return vs Nifty Z-Score]],Table2[6M Return vs Nifty Z-Score])</f>
        <v>222</v>
      </c>
      <c r="AU504">
        <f>_xlfn.RANK.AVG(Table2[[#This Row],[Sharpe Ratio Z-Score]],Table2[Sharpe Ratio Z-Score])</f>
        <v>600</v>
      </c>
      <c r="AV504">
        <f>(Table2[[#This Row],[Rank 1Y]]+Table2[[#This Row],[Rank 6M]]+Table2[[#This Row],[Rank Sharpe]])/3</f>
        <v>464.33333333333331</v>
      </c>
    </row>
    <row r="505" spans="1:48" x14ac:dyDescent="0.3">
      <c r="A505" t="s">
        <v>1540</v>
      </c>
      <c r="B505" t="s">
        <v>1541</v>
      </c>
      <c r="C505" t="s">
        <v>3077</v>
      </c>
      <c r="D505" t="s">
        <v>138</v>
      </c>
      <c r="E505">
        <v>6179.6907917999997</v>
      </c>
      <c r="F505">
        <v>877.05</v>
      </c>
      <c r="G505">
        <v>5.3045533279520702</v>
      </c>
      <c r="H505">
        <f>(Table2[[#This Row],[1Y Return vs Nifty]]-AVERAGE(Table2[1Y Return vs Nifty]))/_xlfn.STDEV.P(Table2[1Y Return vs Nifty])</f>
        <v>-0.44316295229072239</v>
      </c>
      <c r="I505">
        <v>-4.9150499201165401</v>
      </c>
      <c r="J505">
        <f>(Table2[[#This Row],[1M Return vs Nifty]]-AVERAGE(Table2[1M Return vs Nifty]))/_xlfn.STDEV.P(Table2[1M Return vs Nifty])</f>
        <v>-0.44091514727371262</v>
      </c>
      <c r="K505">
        <v>-9.5712102718200303</v>
      </c>
      <c r="L505">
        <f>(Table2[[#This Row],[6M Return vs Nifty]]-AVERAGE(Table2[6M Return vs Nifty]))/_xlfn.STDEV.P(Table2[6M Return vs Nifty])</f>
        <v>-0.48821689205811292</v>
      </c>
      <c r="M505">
        <v>-1.1571410778878799</v>
      </c>
      <c r="N505">
        <f>(Table2[[#This Row],[1W Return vs Nifty]]-AVERAGE(Table2[1W Return vs Nifty]))/_xlfn.STDEV.P(Table2[1W Return vs Nifty])</f>
        <v>-0.18850086230276469</v>
      </c>
      <c r="O505">
        <v>901.17</v>
      </c>
      <c r="P505">
        <v>903.23088498011396</v>
      </c>
      <c r="Q505">
        <v>841.39170287622005</v>
      </c>
      <c r="R505">
        <v>42.537767173433799</v>
      </c>
      <c r="S505" s="1">
        <f>(Table2[[#This Row],[Close Price]]-Table2[[#This Row],[20D EMA]])/Table2[[#This Row],[20D EMA]]</f>
        <v>-2.6765205233196851E-2</v>
      </c>
      <c r="T505" s="1">
        <f>(Table2[[#This Row],[Close Price]]-Table2[[#This Row],[50D EMA]])/Table2[[#This Row],[50D EMA]]</f>
        <v>-2.8985816822118982E-2</v>
      </c>
      <c r="U505" s="1">
        <f>(Table2[[#This Row],[Close Price]]-Table2[[#This Row],[200D EMA]])/Table2[[#This Row],[200D EMA]]</f>
        <v>4.2380138765197348E-2</v>
      </c>
      <c r="V505">
        <v>0.69211355081960801</v>
      </c>
      <c r="W505">
        <v>878.15</v>
      </c>
      <c r="X505">
        <v>895.85</v>
      </c>
      <c r="Y505">
        <v>833.85</v>
      </c>
      <c r="Z505">
        <v>899.7</v>
      </c>
      <c r="AA505">
        <v>833.85</v>
      </c>
      <c r="AB505">
        <v>939.95</v>
      </c>
      <c r="AC505" s="1">
        <f>(Table2[[#This Row],[Close Price]]/Table2[[#This Row],[Day Low]])-1</f>
        <v>-1.2526333769857789E-3</v>
      </c>
      <c r="AD505" s="1">
        <f>(Table2[[#This Row],[Day High]]/Table2[[#This Row],[Close Price]])-1</f>
        <v>2.1435493985519694E-2</v>
      </c>
      <c r="AE505" s="1">
        <f>(Table2[[#This Row],[Close Price]]/Table2[[#This Row],[Current Week Low]])-1</f>
        <v>5.1807879114948552E-2</v>
      </c>
      <c r="AF505" s="1">
        <f>(Table2[[#This Row],[Current Week High]]/Table2[[#This Row],[Close Price]])-1</f>
        <v>2.5825209509150016E-2</v>
      </c>
      <c r="AG505" s="1">
        <f>(Table2[[#This Row],[Close Price]]/Table2[[#This Row],[Current Month Low]])-1</f>
        <v>5.1807879114948552E-2</v>
      </c>
      <c r="AH505" s="1">
        <f>(Table2[[#This Row],[Current Month High]]/Table2[[#This Row],[Close Price]])-1</f>
        <v>7.1717689983467503E-2</v>
      </c>
      <c r="AI505">
        <v>14.360640784447799</v>
      </c>
      <c r="AJ505">
        <v>42.366691015339597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-7.0000000000000007E-2</v>
      </c>
      <c r="AM505" t="s">
        <v>3113</v>
      </c>
      <c r="AN505">
        <v>-1.43</v>
      </c>
      <c r="AO505" t="s">
        <v>3113</v>
      </c>
      <c r="AP505">
        <v>2.0064518244429001E-2</v>
      </c>
      <c r="AQ505">
        <f>(Table2[[#This Row],[Sharpe Ratio]]-AVERAGE(Table2[Sharpe Ratio]))/_xlfn.STDEV.P(Table2[Sharpe Ratio])</f>
        <v>-0.46784495503888496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446</v>
      </c>
      <c r="AT505">
        <f>_xlfn.RANK.AVG(Table2[[#This Row],[6M Return vs Nifty Z-Score]],Table2[6M Return vs Nifty Z-Score])</f>
        <v>484</v>
      </c>
      <c r="AU505">
        <f>_xlfn.RANK.AVG(Table2[[#This Row],[Sharpe Ratio Z-Score]],Table2[Sharpe Ratio Z-Score])</f>
        <v>471</v>
      </c>
      <c r="AV505">
        <f>(Table2[[#This Row],[Rank 1Y]]+Table2[[#This Row],[Rank 6M]]+Table2[[#This Row],[Rank Sharpe]])/3</f>
        <v>467</v>
      </c>
    </row>
    <row r="506" spans="1:48" x14ac:dyDescent="0.3">
      <c r="A506" t="s">
        <v>523</v>
      </c>
      <c r="B506" t="s">
        <v>524</v>
      </c>
      <c r="C506" t="s">
        <v>3069</v>
      </c>
      <c r="D506" t="s">
        <v>37</v>
      </c>
      <c r="E506">
        <v>38190.400558859998</v>
      </c>
      <c r="F506">
        <v>1106.5999999999999</v>
      </c>
      <c r="G506">
        <v>13.228051154897001</v>
      </c>
      <c r="H506">
        <f>(Table2[[#This Row],[1Y Return vs Nifty]]-AVERAGE(Table2[1Y Return vs Nifty]))/_xlfn.STDEV.P(Table2[1Y Return vs Nifty])</f>
        <v>-0.32256272396173113</v>
      </c>
      <c r="I506">
        <v>9.8063446711615008</v>
      </c>
      <c r="J506">
        <f>(Table2[[#This Row],[1M Return vs Nifty]]-AVERAGE(Table2[1M Return vs Nifty]))/_xlfn.STDEV.P(Table2[1M Return vs Nifty])</f>
        <v>0.98924893891634214</v>
      </c>
      <c r="K506">
        <v>5.80251704697669E-2</v>
      </c>
      <c r="L506">
        <f>(Table2[[#This Row],[6M Return vs Nifty]]-AVERAGE(Table2[6M Return vs Nifty]))/_xlfn.STDEV.P(Table2[6M Return vs Nifty])</f>
        <v>-0.14923682442620337</v>
      </c>
      <c r="M506">
        <v>1.48592687149448</v>
      </c>
      <c r="N506">
        <f>(Table2[[#This Row],[1W Return vs Nifty]]-AVERAGE(Table2[1W Return vs Nifty]))/_xlfn.STDEV.P(Table2[1W Return vs Nifty])</f>
        <v>0.35061612301380901</v>
      </c>
      <c r="O506">
        <v>1067.8399999999999</v>
      </c>
      <c r="P506">
        <v>1032.7078004964401</v>
      </c>
      <c r="Q506">
        <v>967.77796481369705</v>
      </c>
      <c r="R506">
        <v>62.6241816348074</v>
      </c>
      <c r="S506" s="1">
        <f>(Table2[[#This Row],[Close Price]]-Table2[[#This Row],[20D EMA]])/Table2[[#This Row],[20D EMA]]</f>
        <v>3.6297572670062922E-2</v>
      </c>
      <c r="T506" s="1">
        <f>(Table2[[#This Row],[Close Price]]-Table2[[#This Row],[50D EMA]])/Table2[[#This Row],[50D EMA]]</f>
        <v>7.1551894415863418E-2</v>
      </c>
      <c r="U506" s="1">
        <f>(Table2[[#This Row],[Close Price]]-Table2[[#This Row],[200D EMA]])/Table2[[#This Row],[200D EMA]]</f>
        <v>0.14344409589138241</v>
      </c>
      <c r="V506">
        <v>0.55475191522637501</v>
      </c>
      <c r="W506">
        <v>1107</v>
      </c>
      <c r="X506">
        <v>1122.8</v>
      </c>
      <c r="Y506">
        <v>1053.5</v>
      </c>
      <c r="Z506">
        <v>1110.95</v>
      </c>
      <c r="AA506">
        <v>1053.5</v>
      </c>
      <c r="AB506">
        <v>1122</v>
      </c>
      <c r="AC506" s="1">
        <f>(Table2[[#This Row],[Close Price]]/Table2[[#This Row],[Day Low]])-1</f>
        <v>-3.6133694670292815E-4</v>
      </c>
      <c r="AD506" s="1">
        <f>(Table2[[#This Row],[Day High]]/Table2[[#This Row],[Close Price]])-1</f>
        <v>1.4639436110609028E-2</v>
      </c>
      <c r="AE506" s="1">
        <f>(Table2[[#This Row],[Close Price]]/Table2[[#This Row],[Current Week Low]])-1</f>
        <v>5.0403417180825638E-2</v>
      </c>
      <c r="AF506" s="1">
        <f>(Table2[[#This Row],[Current Week High]]/Table2[[#This Row],[Close Price]])-1</f>
        <v>3.9309596963674753E-3</v>
      </c>
      <c r="AG506" s="1">
        <f>(Table2[[#This Row],[Close Price]]/Table2[[#This Row],[Current Month Low]])-1</f>
        <v>5.0403417180825638E-2</v>
      </c>
      <c r="AH506" s="1">
        <f>(Table2[[#This Row],[Current Month High]]/Table2[[#This Row],[Close Price]])-1</f>
        <v>1.3916500994035852E-2</v>
      </c>
      <c r="AI506">
        <v>2.3405024399060199</v>
      </c>
      <c r="AJ506">
        <v>40.941221422658003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0.03</v>
      </c>
      <c r="AM506" t="s">
        <v>3114</v>
      </c>
      <c r="AN506">
        <v>7.26</v>
      </c>
      <c r="AO506" t="s">
        <v>3114</v>
      </c>
      <c r="AP506">
        <v>-4.2343330598653001E-2</v>
      </c>
      <c r="AQ506">
        <f>(Table2[[#This Row],[Sharpe Ratio]]-AVERAGE(Table2[Sharpe Ratio]))/_xlfn.STDEV.P(Table2[Sharpe Ratio])</f>
        <v>-1.1955171046455655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-0.32745159110334893</v>
      </c>
      <c r="AS506">
        <f>_xlfn.RANK.AVG(Table2[[#This Row],[1Y Return vs Nifty Z-Score]],Table2[1Y Return vs Nifty Z-Score])</f>
        <v>393</v>
      </c>
      <c r="AT506">
        <f>_xlfn.RANK.AVG(Table2[[#This Row],[6M Return vs Nifty Z-Score]],Table2[6M Return vs Nifty Z-Score])</f>
        <v>366</v>
      </c>
      <c r="AU506">
        <f>_xlfn.RANK.AVG(Table2[[#This Row],[Sharpe Ratio Z-Score]],Table2[Sharpe Ratio Z-Score])</f>
        <v>643</v>
      </c>
      <c r="AV506">
        <f>(Table2[[#This Row],[Rank 1Y]]+Table2[[#This Row],[Rank 6M]]+Table2[[#This Row],[Rank Sharpe]])/3</f>
        <v>467.33333333333331</v>
      </c>
    </row>
    <row r="507" spans="1:48" x14ac:dyDescent="0.3">
      <c r="A507" t="s">
        <v>595</v>
      </c>
      <c r="B507" t="s">
        <v>596</v>
      </c>
      <c r="C507" t="s">
        <v>3075</v>
      </c>
      <c r="D507" t="s">
        <v>532</v>
      </c>
      <c r="E507">
        <v>31831.977110399999</v>
      </c>
      <c r="F507">
        <v>72</v>
      </c>
      <c r="G507">
        <v>-4.0238923387325203</v>
      </c>
      <c r="H507">
        <f>(Table2[[#This Row],[1Y Return vs Nifty]]-AVERAGE(Table2[1Y Return vs Nifty]))/_xlfn.STDEV.P(Table2[1Y Return vs Nifty])</f>
        <v>-0.58514730086099564</v>
      </c>
      <c r="I507">
        <v>-1.3015823415214101</v>
      </c>
      <c r="J507">
        <f>(Table2[[#This Row],[1M Return vs Nifty]]-AVERAGE(Table2[1M Return vs Nifty]))/_xlfn.STDEV.P(Table2[1M Return vs Nifty])</f>
        <v>-8.9871533472294513E-2</v>
      </c>
      <c r="K507">
        <v>-10.697960444463799</v>
      </c>
      <c r="L507">
        <f>(Table2[[#This Row],[6M Return vs Nifty]]-AVERAGE(Table2[6M Return vs Nifty]))/_xlfn.STDEV.P(Table2[6M Return vs Nifty])</f>
        <v>-0.52788212321962502</v>
      </c>
      <c r="M507">
        <v>0.36346570270245299</v>
      </c>
      <c r="N507">
        <f>(Table2[[#This Row],[1W Return vs Nifty]]-AVERAGE(Table2[1W Return vs Nifty]))/_xlfn.STDEV.P(Table2[1W Return vs Nifty])</f>
        <v>0.12166329507176317</v>
      </c>
      <c r="O507">
        <v>72.87</v>
      </c>
      <c r="P507">
        <v>72.292638777588294</v>
      </c>
      <c r="Q507">
        <v>67.724836783328598</v>
      </c>
      <c r="R507">
        <v>43.9396626303609</v>
      </c>
      <c r="S507" s="1">
        <f>(Table2[[#This Row],[Close Price]]-Table2[[#This Row],[20D EMA]])/Table2[[#This Row],[20D EMA]]</f>
        <v>-1.1939069575957246E-2</v>
      </c>
      <c r="T507" s="1">
        <f>(Table2[[#This Row],[Close Price]]-Table2[[#This Row],[50D EMA]])/Table2[[#This Row],[50D EMA]]</f>
        <v>-4.0479747666786843E-3</v>
      </c>
      <c r="U507" s="1">
        <f>(Table2[[#This Row],[Close Price]]-Table2[[#This Row],[200D EMA]])/Table2[[#This Row],[200D EMA]]</f>
        <v>6.3125485711377785E-2</v>
      </c>
      <c r="V507">
        <v>0.77667916291508698</v>
      </c>
      <c r="W507">
        <v>72.349999999999994</v>
      </c>
      <c r="X507">
        <v>73.44</v>
      </c>
      <c r="Y507">
        <v>69.41</v>
      </c>
      <c r="Z507">
        <v>73.319999999999993</v>
      </c>
      <c r="AA507">
        <v>69.41</v>
      </c>
      <c r="AB507">
        <v>74.45</v>
      </c>
      <c r="AC507" s="1">
        <f>(Table2[[#This Row],[Close Price]]/Table2[[#This Row],[Day Low]])-1</f>
        <v>-4.8375950241879018E-3</v>
      </c>
      <c r="AD507" s="1">
        <f>(Table2[[#This Row],[Day High]]/Table2[[#This Row],[Close Price]])-1</f>
        <v>2.0000000000000018E-2</v>
      </c>
      <c r="AE507" s="1">
        <f>(Table2[[#This Row],[Close Price]]/Table2[[#This Row],[Current Week Low]])-1</f>
        <v>3.7314507995966029E-2</v>
      </c>
      <c r="AF507" s="1">
        <f>(Table2[[#This Row],[Current Week High]]/Table2[[#This Row],[Close Price]])-1</f>
        <v>1.8333333333333313E-2</v>
      </c>
      <c r="AG507" s="1">
        <f>(Table2[[#This Row],[Close Price]]/Table2[[#This Row],[Current Month Low]])-1</f>
        <v>3.7314507995966029E-2</v>
      </c>
      <c r="AH507" s="1">
        <f>(Table2[[#This Row],[Current Month High]]/Table2[[#This Row],[Close Price]])-1</f>
        <v>3.4027777777777768E-2</v>
      </c>
      <c r="AI507">
        <v>11.1111111111111</v>
      </c>
      <c r="AJ507">
        <v>24.459809853068201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0.16</v>
      </c>
      <c r="AM507" t="s">
        <v>3114</v>
      </c>
      <c r="AN507">
        <v>0.31</v>
      </c>
      <c r="AO507" t="s">
        <v>3114</v>
      </c>
      <c r="AP507">
        <v>4.9796895833122003E-2</v>
      </c>
      <c r="AQ507">
        <f>(Table2[[#This Row],[Sharpe Ratio]]-AVERAGE(Table2[Sharpe Ratio]))/_xlfn.STDEV.P(Table2[Sharpe Ratio])</f>
        <v>-0.12116703689301631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-1.2024046993741684</v>
      </c>
      <c r="AS507">
        <f>_xlfn.RANK.AVG(Table2[[#This Row],[1Y Return vs Nifty Z-Score]],Table2[1Y Return vs Nifty Z-Score])</f>
        <v>525</v>
      </c>
      <c r="AT507">
        <f>_xlfn.RANK.AVG(Table2[[#This Row],[6M Return vs Nifty Z-Score]],Table2[6M Return vs Nifty Z-Score])</f>
        <v>502</v>
      </c>
      <c r="AU507">
        <f>_xlfn.RANK.AVG(Table2[[#This Row],[Sharpe Ratio Z-Score]],Table2[Sharpe Ratio Z-Score])</f>
        <v>379</v>
      </c>
      <c r="AV507">
        <f>(Table2[[#This Row],[Rank 1Y]]+Table2[[#This Row],[Rank 6M]]+Table2[[#This Row],[Rank Sharpe]])/3</f>
        <v>468.66666666666669</v>
      </c>
    </row>
    <row r="508" spans="1:48" x14ac:dyDescent="0.3">
      <c r="A508" t="s">
        <v>525</v>
      </c>
      <c r="B508" t="s">
        <v>526</v>
      </c>
      <c r="C508" t="s">
        <v>3067</v>
      </c>
      <c r="D508" t="s">
        <v>179</v>
      </c>
      <c r="E508">
        <v>37936.543356000002</v>
      </c>
      <c r="F508">
        <v>541.95000000000005</v>
      </c>
      <c r="G508">
        <v>-4.88657652950784</v>
      </c>
      <c r="H508">
        <f>(Table2[[#This Row],[1Y Return vs Nifty]]-AVERAGE(Table2[1Y Return vs Nifty]))/_xlfn.STDEV.P(Table2[1Y Return vs Nifty])</f>
        <v>-0.59827785414133006</v>
      </c>
      <c r="I508">
        <v>5.1514554310279603</v>
      </c>
      <c r="J508">
        <f>(Table2[[#This Row],[1M Return vs Nifty]]-AVERAGE(Table2[1M Return vs Nifty]))/_xlfn.STDEV.P(Table2[1M Return vs Nifty])</f>
        <v>0.53703258297573608</v>
      </c>
      <c r="K508">
        <v>12.152061693922001</v>
      </c>
      <c r="L508">
        <f>(Table2[[#This Row],[6M Return vs Nifty]]-AVERAGE(Table2[6M Return vs Nifty]))/_xlfn.STDEV.P(Table2[6M Return vs Nifty])</f>
        <v>0.27651217124771926</v>
      </c>
      <c r="M508">
        <v>2.6878055087316399</v>
      </c>
      <c r="N508">
        <f>(Table2[[#This Row],[1W Return vs Nifty]]-AVERAGE(Table2[1W Return vs Nifty]))/_xlfn.STDEV.P(Table2[1W Return vs Nifty])</f>
        <v>0.59576804495932889</v>
      </c>
      <c r="O508">
        <v>534.77</v>
      </c>
      <c r="P508">
        <v>511.88594935573798</v>
      </c>
      <c r="Q508">
        <v>466.343183527375</v>
      </c>
      <c r="R508">
        <v>53.3148719907133</v>
      </c>
      <c r="S508" s="1">
        <f>(Table2[[#This Row],[Close Price]]-Table2[[#This Row],[20D EMA]])/Table2[[#This Row],[20D EMA]]</f>
        <v>1.3426332815977082E-2</v>
      </c>
      <c r="T508" s="1">
        <f>(Table2[[#This Row],[Close Price]]-Table2[[#This Row],[50D EMA]])/Table2[[#This Row],[50D EMA]]</f>
        <v>5.8731931755698359E-2</v>
      </c>
      <c r="U508" s="1">
        <f>(Table2[[#This Row],[Close Price]]-Table2[[#This Row],[200D EMA]])/Table2[[#This Row],[200D EMA]]</f>
        <v>0.1621269896146918</v>
      </c>
      <c r="V508">
        <v>0.47738117283165599</v>
      </c>
      <c r="W508">
        <v>535.29999999999995</v>
      </c>
      <c r="X508">
        <v>544.95000000000005</v>
      </c>
      <c r="Y508">
        <v>513.29999999999995</v>
      </c>
      <c r="Z508">
        <v>549</v>
      </c>
      <c r="AA508">
        <v>513.29999999999995</v>
      </c>
      <c r="AB508">
        <v>553.54999999999995</v>
      </c>
      <c r="AC508" s="1">
        <f>(Table2[[#This Row],[Close Price]]/Table2[[#This Row],[Day Low]])-1</f>
        <v>1.2422940407248451E-2</v>
      </c>
      <c r="AD508" s="1">
        <f>(Table2[[#This Row],[Day High]]/Table2[[#This Row],[Close Price]])-1</f>
        <v>5.5355660116247485E-3</v>
      </c>
      <c r="AE508" s="1">
        <f>(Table2[[#This Row],[Close Price]]/Table2[[#This Row],[Current Week Low]])-1</f>
        <v>5.5815312682641949E-2</v>
      </c>
      <c r="AF508" s="1">
        <f>(Table2[[#This Row],[Current Week High]]/Table2[[#This Row],[Close Price]])-1</f>
        <v>1.300858012731787E-2</v>
      </c>
      <c r="AG508" s="1">
        <f>(Table2[[#This Row],[Close Price]]/Table2[[#This Row],[Current Month Low]])-1</f>
        <v>5.5815312682641949E-2</v>
      </c>
      <c r="AH508" s="1">
        <f>(Table2[[#This Row],[Current Month High]]/Table2[[#This Row],[Close Price]])-1</f>
        <v>2.1404188578281858E-2</v>
      </c>
      <c r="AI508">
        <v>3.2198542300950002</v>
      </c>
      <c r="AJ508">
        <v>44.250731966994898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0.18</v>
      </c>
      <c r="AM508" t="s">
        <v>3114</v>
      </c>
      <c r="AN508">
        <v>1.47</v>
      </c>
      <c r="AO508" t="s">
        <v>3114</v>
      </c>
      <c r="AP508">
        <v>-3.8875016534624003E-2</v>
      </c>
      <c r="AQ508">
        <f>(Table2[[#This Row],[Sharpe Ratio]]-AVERAGE(Table2[Sharpe Ratio]))/_xlfn.STDEV.P(Table2[Sharpe Ratio])</f>
        <v>-1.1550767498301175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-0.34404180478866342</v>
      </c>
      <c r="AS508">
        <f>_xlfn.RANK.AVG(Table2[[#This Row],[1Y Return vs Nifty Z-Score]],Table2[1Y Return vs Nifty Z-Score])</f>
        <v>532</v>
      </c>
      <c r="AT508">
        <f>_xlfn.RANK.AVG(Table2[[#This Row],[6M Return vs Nifty Z-Score]],Table2[6M Return vs Nifty Z-Score])</f>
        <v>241</v>
      </c>
      <c r="AU508">
        <f>_xlfn.RANK.AVG(Table2[[#This Row],[Sharpe Ratio Z-Score]],Table2[Sharpe Ratio Z-Score])</f>
        <v>637</v>
      </c>
      <c r="AV508">
        <f>(Table2[[#This Row],[Rank 1Y]]+Table2[[#This Row],[Rank 6M]]+Table2[[#This Row],[Rank Sharpe]])/3</f>
        <v>470</v>
      </c>
    </row>
    <row r="509" spans="1:48" x14ac:dyDescent="0.3">
      <c r="A509" t="s">
        <v>910</v>
      </c>
      <c r="B509" t="s">
        <v>911</v>
      </c>
      <c r="C509" t="s">
        <v>3081</v>
      </c>
      <c r="D509" t="s">
        <v>912</v>
      </c>
      <c r="E509">
        <v>15986.45749545</v>
      </c>
      <c r="F509">
        <v>719.55</v>
      </c>
      <c r="G509">
        <v>-8.2024139152418893</v>
      </c>
      <c r="H509">
        <f>(Table2[[#This Row],[1Y Return vs Nifty]]-AVERAGE(Table2[1Y Return vs Nifty]))/_xlfn.STDEV.P(Table2[1Y Return vs Nifty])</f>
        <v>-0.64874682056944577</v>
      </c>
      <c r="I509">
        <v>-3.62294808684323</v>
      </c>
      <c r="J509">
        <f>(Table2[[#This Row],[1M Return vs Nifty]]-AVERAGE(Table2[1M Return vs Nifty]))/_xlfn.STDEV.P(Table2[1M Return vs Nifty])</f>
        <v>-0.3153891567712469</v>
      </c>
      <c r="K509">
        <v>-10.395951879147001</v>
      </c>
      <c r="L509">
        <f>(Table2[[#This Row],[6M Return vs Nifty]]-AVERAGE(Table2[6M Return vs Nifty]))/_xlfn.STDEV.P(Table2[6M Return vs Nifty])</f>
        <v>-0.51725045007069648</v>
      </c>
      <c r="M509">
        <v>2.7781746415753399</v>
      </c>
      <c r="N509">
        <f>(Table2[[#This Row],[1W Return vs Nifty]]-AVERAGE(Table2[1W Return vs Nifty]))/_xlfn.STDEV.P(Table2[1W Return vs Nifty])</f>
        <v>0.61420099310799581</v>
      </c>
      <c r="O509">
        <v>704.02</v>
      </c>
      <c r="P509">
        <v>698.89381359588197</v>
      </c>
      <c r="Q509">
        <v>682.23331799909295</v>
      </c>
      <c r="R509">
        <v>60.355182837922399</v>
      </c>
      <c r="S509" s="1">
        <f>(Table2[[#This Row],[Close Price]]-Table2[[#This Row],[20D EMA]])/Table2[[#This Row],[20D EMA]]</f>
        <v>2.2059032413851841E-2</v>
      </c>
      <c r="T509" s="1">
        <f>(Table2[[#This Row],[Close Price]]-Table2[[#This Row],[50D EMA]])/Table2[[#This Row],[50D EMA]]</f>
        <v>2.9555543349052905E-2</v>
      </c>
      <c r="U509" s="1">
        <f>(Table2[[#This Row],[Close Price]]-Table2[[#This Row],[200D EMA]])/Table2[[#This Row],[200D EMA]]</f>
        <v>5.4697829930605388E-2</v>
      </c>
      <c r="V509">
        <v>0.86473157320272098</v>
      </c>
      <c r="W509">
        <v>719.8</v>
      </c>
      <c r="X509">
        <v>734.9</v>
      </c>
      <c r="Y509">
        <v>681.05</v>
      </c>
      <c r="Z509">
        <v>730</v>
      </c>
      <c r="AA509">
        <v>681.05</v>
      </c>
      <c r="AB509">
        <v>730</v>
      </c>
      <c r="AC509" s="1">
        <f>(Table2[[#This Row],[Close Price]]/Table2[[#This Row],[Day Low]])-1</f>
        <v>-3.4731869963877671E-4</v>
      </c>
      <c r="AD509" s="1">
        <f>(Table2[[#This Row],[Day High]]/Table2[[#This Row],[Close Price]])-1</f>
        <v>2.1332777430338457E-2</v>
      </c>
      <c r="AE509" s="1">
        <f>(Table2[[#This Row],[Close Price]]/Table2[[#This Row],[Current Week Low]])-1</f>
        <v>5.6530357536157316E-2</v>
      </c>
      <c r="AF509" s="1">
        <f>(Table2[[#This Row],[Current Week High]]/Table2[[#This Row],[Close Price]])-1</f>
        <v>1.4522965742477911E-2</v>
      </c>
      <c r="AG509" s="1">
        <f>(Table2[[#This Row],[Close Price]]/Table2[[#This Row],[Current Month Low]])-1</f>
        <v>5.6530357536157316E-2</v>
      </c>
      <c r="AH509" s="1">
        <f>(Table2[[#This Row],[Current Month High]]/Table2[[#This Row],[Close Price]])-1</f>
        <v>1.4522965742477911E-2</v>
      </c>
      <c r="AI509">
        <v>18.059898547703401</v>
      </c>
      <c r="AJ509">
        <v>21.136363636363601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0.03</v>
      </c>
      <c r="AM509" t="s">
        <v>3114</v>
      </c>
      <c r="AN509">
        <v>6.36</v>
      </c>
      <c r="AO509" t="s">
        <v>3114</v>
      </c>
      <c r="AP509">
        <v>5.6006290137722001E-2</v>
      </c>
      <c r="AQ509">
        <f>(Table2[[#This Row],[Sharpe Ratio]]-AVERAGE(Table2[Sharpe Ratio]))/_xlfn.STDEV.P(Table2[Sharpe Ratio])</f>
        <v>-4.8765834397721031E-2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-0.91595126870111432</v>
      </c>
      <c r="AS509">
        <f>_xlfn.RANK.AVG(Table2[[#This Row],[1Y Return vs Nifty Z-Score]],Table2[1Y Return vs Nifty Z-Score])</f>
        <v>557</v>
      </c>
      <c r="AT509">
        <f>_xlfn.RANK.AVG(Table2[[#This Row],[6M Return vs Nifty Z-Score]],Table2[6M Return vs Nifty Z-Score])</f>
        <v>496</v>
      </c>
      <c r="AU509">
        <f>_xlfn.RANK.AVG(Table2[[#This Row],[Sharpe Ratio Z-Score]],Table2[Sharpe Ratio Z-Score])</f>
        <v>357</v>
      </c>
      <c r="AV509">
        <f>(Table2[[#This Row],[Rank 1Y]]+Table2[[#This Row],[Rank 6M]]+Table2[[#This Row],[Rank Sharpe]])/3</f>
        <v>470</v>
      </c>
    </row>
    <row r="510" spans="1:48" x14ac:dyDescent="0.3">
      <c r="A510" t="s">
        <v>426</v>
      </c>
      <c r="B510" t="s">
        <v>427</v>
      </c>
      <c r="C510" t="s">
        <v>3069</v>
      </c>
      <c r="D510" t="s">
        <v>34</v>
      </c>
      <c r="E510">
        <v>54349.748984307997</v>
      </c>
      <c r="F510">
        <v>119.38</v>
      </c>
      <c r="G510">
        <v>15.6655158725715</v>
      </c>
      <c r="H510">
        <f>(Table2[[#This Row],[1Y Return vs Nifty]]-AVERAGE(Table2[1Y Return vs Nifty]))/_xlfn.STDEV.P(Table2[1Y Return vs Nifty])</f>
        <v>-0.28546309852916552</v>
      </c>
      <c r="I510">
        <v>-0.241056926008204</v>
      </c>
      <c r="J510">
        <f>(Table2[[#This Row],[1M Return vs Nifty]]-AVERAGE(Table2[1M Return vs Nifty]))/_xlfn.STDEV.P(Table2[1M Return vs Nifty])</f>
        <v>1.3157113192565904E-2</v>
      </c>
      <c r="K510">
        <v>-26.7682421295811</v>
      </c>
      <c r="L510">
        <f>(Table2[[#This Row],[6M Return vs Nifty]]-AVERAGE(Table2[6M Return vs Nifty]))/_xlfn.STDEV.P(Table2[6M Return vs Nifty])</f>
        <v>-1.0936077413263832</v>
      </c>
      <c r="M510">
        <v>-2.05194877347264</v>
      </c>
      <c r="N510">
        <f>(Table2[[#This Row],[1W Return vs Nifty]]-AVERAGE(Table2[1W Return vs Nifty]))/_xlfn.STDEV.P(Table2[1W Return vs Nifty])</f>
        <v>-0.37101831418834952</v>
      </c>
      <c r="O510">
        <v>121.98</v>
      </c>
      <c r="P510">
        <v>123.854294096251</v>
      </c>
      <c r="Q510">
        <v>121.25950286643599</v>
      </c>
      <c r="R510">
        <v>37.238324467035902</v>
      </c>
      <c r="S510" s="1">
        <f>(Table2[[#This Row],[Close Price]]-Table2[[#This Row],[20D EMA]])/Table2[[#This Row],[20D EMA]]</f>
        <v>-2.131496966715862E-2</v>
      </c>
      <c r="T510" s="1">
        <f>(Table2[[#This Row],[Close Price]]-Table2[[#This Row],[50D EMA]])/Table2[[#This Row],[50D EMA]]</f>
        <v>-3.6125466047821388E-2</v>
      </c>
      <c r="U510" s="1">
        <f>(Table2[[#This Row],[Close Price]]-Table2[[#This Row],[200D EMA]])/Table2[[#This Row],[200D EMA]]</f>
        <v>-1.5499839781680612E-2</v>
      </c>
      <c r="V510">
        <v>0.76828150688005303</v>
      </c>
      <c r="W510">
        <v>118.8</v>
      </c>
      <c r="X510">
        <v>120</v>
      </c>
      <c r="Y510">
        <v>117.25</v>
      </c>
      <c r="Z510">
        <v>124.9</v>
      </c>
      <c r="AA510">
        <v>117.25</v>
      </c>
      <c r="AB510">
        <v>128.19999999999999</v>
      </c>
      <c r="AC510" s="1">
        <f>(Table2[[#This Row],[Close Price]]/Table2[[#This Row],[Day Low]])-1</f>
        <v>4.8821548821549321E-3</v>
      </c>
      <c r="AD510" s="1">
        <f>(Table2[[#This Row],[Day High]]/Table2[[#This Row],[Close Price]])-1</f>
        <v>5.1934997487017576E-3</v>
      </c>
      <c r="AE510" s="1">
        <f>(Table2[[#This Row],[Close Price]]/Table2[[#This Row],[Current Week Low]])-1</f>
        <v>1.8166311300639615E-2</v>
      </c>
      <c r="AF510" s="1">
        <f>(Table2[[#This Row],[Current Week High]]/Table2[[#This Row],[Close Price]])-1</f>
        <v>4.6238900988440301E-2</v>
      </c>
      <c r="AG510" s="1">
        <f>(Table2[[#This Row],[Close Price]]/Table2[[#This Row],[Current Month Low]])-1</f>
        <v>1.8166311300639615E-2</v>
      </c>
      <c r="AH510" s="1">
        <f>(Table2[[#This Row],[Current Month High]]/Table2[[#This Row],[Close Price]])-1</f>
        <v>7.3881722231529556E-2</v>
      </c>
      <c r="AI510">
        <v>32.308594404422799</v>
      </c>
      <c r="AJ510">
        <v>43.658243080625702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-7.0000000000000007E-2</v>
      </c>
      <c r="AM510" t="s">
        <v>3113</v>
      </c>
      <c r="AN510">
        <v>0.08</v>
      </c>
      <c r="AO510" t="s">
        <v>3114</v>
      </c>
      <c r="AP510">
        <v>5.2161169756712998E-2</v>
      </c>
      <c r="AQ510">
        <f>(Table2[[#This Row],[Sharpe Ratio]]-AVERAGE(Table2[Sharpe Ratio]))/_xlfn.STDEV.P(Table2[Sharpe Ratio])</f>
        <v>-9.3599730534415698E-2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374</v>
      </c>
      <c r="AT510">
        <f>_xlfn.RANK.AVG(Table2[[#This Row],[6M Return vs Nifty Z-Score]],Table2[6M Return vs Nifty Z-Score])</f>
        <v>663</v>
      </c>
      <c r="AU510">
        <f>_xlfn.RANK.AVG(Table2[[#This Row],[Sharpe Ratio Z-Score]],Table2[Sharpe Ratio Z-Score])</f>
        <v>374</v>
      </c>
      <c r="AV510">
        <f>(Table2[[#This Row],[Rank 1Y]]+Table2[[#This Row],[Rank 6M]]+Table2[[#This Row],[Rank Sharpe]])/3</f>
        <v>470.33333333333331</v>
      </c>
    </row>
    <row r="511" spans="1:48" x14ac:dyDescent="0.3">
      <c r="A511" t="s">
        <v>540</v>
      </c>
      <c r="B511" t="s">
        <v>541</v>
      </c>
      <c r="C511" t="s">
        <v>3069</v>
      </c>
      <c r="D511" t="s">
        <v>54</v>
      </c>
      <c r="E511">
        <v>36526.483420680001</v>
      </c>
      <c r="F511">
        <v>295.89999999999998</v>
      </c>
      <c r="G511">
        <v>-21.702341835936998</v>
      </c>
      <c r="H511">
        <f>(Table2[[#This Row],[1Y Return vs Nifty]]-AVERAGE(Table2[1Y Return vs Nifty]))/_xlfn.STDEV.P(Table2[1Y Return vs Nifty])</f>
        <v>-0.85422354628068387</v>
      </c>
      <c r="I511">
        <v>1.17760538389248</v>
      </c>
      <c r="J511">
        <f>(Table2[[#This Row],[1M Return vs Nifty]]-AVERAGE(Table2[1M Return vs Nifty]))/_xlfn.STDEV.P(Table2[1M Return vs Nifty])</f>
        <v>0.15097828723089068</v>
      </c>
      <c r="K511">
        <v>-9.6586933396852999</v>
      </c>
      <c r="L511">
        <f>(Table2[[#This Row],[6M Return vs Nifty]]-AVERAGE(Table2[6M Return vs Nifty]))/_xlfn.STDEV.P(Table2[6M Return vs Nifty])</f>
        <v>-0.49129657750555517</v>
      </c>
      <c r="M511">
        <v>2.8045590721005</v>
      </c>
      <c r="N511">
        <f>(Table2[[#This Row],[1W Return vs Nifty]]-AVERAGE(Table2[1W Return vs Nifty]))/_xlfn.STDEV.P(Table2[1W Return vs Nifty])</f>
        <v>0.6195827293767675</v>
      </c>
      <c r="O511">
        <v>298.56</v>
      </c>
      <c r="P511">
        <v>294.13178282736601</v>
      </c>
      <c r="Q511">
        <v>283.51615319043799</v>
      </c>
      <c r="R511">
        <v>45.769903835709897</v>
      </c>
      <c r="S511" s="1">
        <f>(Table2[[#This Row],[Close Price]]-Table2[[#This Row],[20D EMA]])/Table2[[#This Row],[20D EMA]]</f>
        <v>-8.9094319399786476E-3</v>
      </c>
      <c r="T511" s="1">
        <f>(Table2[[#This Row],[Close Price]]-Table2[[#This Row],[50D EMA]])/Table2[[#This Row],[50D EMA]]</f>
        <v>6.0116494573855097E-3</v>
      </c>
      <c r="U511" s="1">
        <f>(Table2[[#This Row],[Close Price]]-Table2[[#This Row],[200D EMA]])/Table2[[#This Row],[200D EMA]]</f>
        <v>4.3679510568287616E-2</v>
      </c>
      <c r="V511">
        <v>0.75703433303378598</v>
      </c>
      <c r="W511">
        <v>299.10000000000002</v>
      </c>
      <c r="X511">
        <v>303</v>
      </c>
      <c r="Y511">
        <v>287.10000000000002</v>
      </c>
      <c r="Z511">
        <v>304.35000000000002</v>
      </c>
      <c r="AA511">
        <v>287.10000000000002</v>
      </c>
      <c r="AB511">
        <v>310.85000000000002</v>
      </c>
      <c r="AC511" s="1">
        <f>(Table2[[#This Row],[Close Price]]/Table2[[#This Row],[Day Low]])-1</f>
        <v>-1.0698762955533403E-2</v>
      </c>
      <c r="AD511" s="1">
        <f>(Table2[[#This Row],[Day High]]/Table2[[#This Row],[Close Price]])-1</f>
        <v>2.3994592767827116E-2</v>
      </c>
      <c r="AE511" s="1">
        <f>(Table2[[#This Row],[Close Price]]/Table2[[#This Row],[Current Week Low]])-1</f>
        <v>3.0651340996168397E-2</v>
      </c>
      <c r="AF511" s="1">
        <f>(Table2[[#This Row],[Current Week High]]/Table2[[#This Row],[Close Price]])-1</f>
        <v>2.8556944913822324E-2</v>
      </c>
      <c r="AG511" s="1">
        <f>(Table2[[#This Row],[Close Price]]/Table2[[#This Row],[Current Month Low]])-1</f>
        <v>3.0651340996168397E-2</v>
      </c>
      <c r="AH511" s="1">
        <f>(Table2[[#This Row],[Current Month High]]/Table2[[#This Row],[Close Price]])-1</f>
        <v>5.0523825616762608E-2</v>
      </c>
      <c r="AI511">
        <v>6.9111186211557998</v>
      </c>
      <c r="AJ511">
        <v>24.668211502001199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0.05</v>
      </c>
      <c r="AM511" t="s">
        <v>3114</v>
      </c>
      <c r="AN511">
        <v>0.02</v>
      </c>
      <c r="AO511" t="s">
        <v>3114</v>
      </c>
      <c r="AP511">
        <v>7.1705787762573997E-2</v>
      </c>
      <c r="AQ511">
        <f>(Table2[[#This Row],[Sharpe Ratio]]-AVERAGE(Table2[Sharpe Ratio]))/_xlfn.STDEV.P(Table2[Sharpe Ratio])</f>
        <v>0.13428946066854053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-0.44066964651004037</v>
      </c>
      <c r="AS511">
        <f>_xlfn.RANK.AVG(Table2[[#This Row],[1Y Return vs Nifty Z-Score]],Table2[1Y Return vs Nifty Z-Score])</f>
        <v>624</v>
      </c>
      <c r="AT511">
        <f>_xlfn.RANK.AVG(Table2[[#This Row],[6M Return vs Nifty Z-Score]],Table2[6M Return vs Nifty Z-Score])</f>
        <v>486</v>
      </c>
      <c r="AU511">
        <f>_xlfn.RANK.AVG(Table2[[#This Row],[Sharpe Ratio Z-Score]],Table2[Sharpe Ratio Z-Score])</f>
        <v>303</v>
      </c>
      <c r="AV511">
        <f>(Table2[[#This Row],[Rank 1Y]]+Table2[[#This Row],[Rank 6M]]+Table2[[#This Row],[Rank Sharpe]])/3</f>
        <v>471</v>
      </c>
    </row>
    <row r="512" spans="1:48" x14ac:dyDescent="0.3">
      <c r="A512" t="s">
        <v>1877</v>
      </c>
      <c r="B512" t="s">
        <v>1878</v>
      </c>
      <c r="C512" t="s">
        <v>3085</v>
      </c>
      <c r="D512" t="s">
        <v>1566</v>
      </c>
      <c r="E512">
        <v>3682.5243734989999</v>
      </c>
      <c r="F512">
        <v>162.79</v>
      </c>
      <c r="G512">
        <v>-8.1425873120341095</v>
      </c>
      <c r="H512">
        <f>(Table2[[#This Row],[1Y Return vs Nifty]]-AVERAGE(Table2[1Y Return vs Nifty]))/_xlfn.STDEV.P(Table2[1Y Return vs Nifty])</f>
        <v>-0.64783622500110094</v>
      </c>
      <c r="I512">
        <v>6.3054127803916602</v>
      </c>
      <c r="J512">
        <f>(Table2[[#This Row],[1M Return vs Nifty]]-AVERAGE(Table2[1M Return vs Nifty]))/_xlfn.STDEV.P(Table2[1M Return vs Nifty])</f>
        <v>0.64913801889909706</v>
      </c>
      <c r="K512">
        <v>-7.0272231711394699</v>
      </c>
      <c r="L512">
        <f>(Table2[[#This Row],[6M Return vs Nifty]]-AVERAGE(Table2[6M Return vs Nifty]))/_xlfn.STDEV.P(Table2[6M Return vs Nifty])</f>
        <v>-0.39866036136450517</v>
      </c>
      <c r="M512">
        <v>4.7594777889372004</v>
      </c>
      <c r="N512">
        <f>(Table2[[#This Row],[1W Return vs Nifty]]-AVERAGE(Table2[1W Return vs Nifty]))/_xlfn.STDEV.P(Table2[1W Return vs Nifty])</f>
        <v>1.0183352039040423</v>
      </c>
      <c r="O512">
        <v>159.85</v>
      </c>
      <c r="P512">
        <v>156.19139316789099</v>
      </c>
      <c r="Q512">
        <v>149.44254426450499</v>
      </c>
      <c r="R512">
        <v>53.923134157371202</v>
      </c>
      <c r="S512" s="1">
        <f>(Table2[[#This Row],[Close Price]]-Table2[[#This Row],[20D EMA]])/Table2[[#This Row],[20D EMA]]</f>
        <v>1.839224272755707E-2</v>
      </c>
      <c r="T512" s="1">
        <f>(Table2[[#This Row],[Close Price]]-Table2[[#This Row],[50D EMA]])/Table2[[#This Row],[50D EMA]]</f>
        <v>4.2246929861340821E-2</v>
      </c>
      <c r="U512" s="1">
        <f>(Table2[[#This Row],[Close Price]]-Table2[[#This Row],[200D EMA]])/Table2[[#This Row],[200D EMA]]</f>
        <v>8.9314965836440455E-2</v>
      </c>
      <c r="V512">
        <v>2.3931139748357602</v>
      </c>
      <c r="W512">
        <v>163.5</v>
      </c>
      <c r="X512">
        <v>166.7</v>
      </c>
      <c r="Y512">
        <v>159.01</v>
      </c>
      <c r="Z512">
        <v>170.9</v>
      </c>
      <c r="AA512">
        <v>159.01</v>
      </c>
      <c r="AB512">
        <v>171</v>
      </c>
      <c r="AC512" s="1">
        <f>(Table2[[#This Row],[Close Price]]/Table2[[#This Row],[Day Low]])-1</f>
        <v>-4.3425076452600075E-3</v>
      </c>
      <c r="AD512" s="1">
        <f>(Table2[[#This Row],[Day High]]/Table2[[#This Row],[Close Price]])-1</f>
        <v>2.4018674365747339E-2</v>
      </c>
      <c r="AE512" s="1">
        <f>(Table2[[#This Row],[Close Price]]/Table2[[#This Row],[Current Week Low]])-1</f>
        <v>2.377208980567258E-2</v>
      </c>
      <c r="AF512" s="1">
        <f>(Table2[[#This Row],[Current Week High]]/Table2[[#This Row],[Close Price]])-1</f>
        <v>4.9818784937649907E-2</v>
      </c>
      <c r="AG512" s="1">
        <f>(Table2[[#This Row],[Close Price]]/Table2[[#This Row],[Current Month Low]])-1</f>
        <v>2.377208980567258E-2</v>
      </c>
      <c r="AH512" s="1">
        <f>(Table2[[#This Row],[Current Month High]]/Table2[[#This Row],[Close Price]])-1</f>
        <v>5.0433073284599894E-2</v>
      </c>
      <c r="AI512">
        <v>8.0533202285152807</v>
      </c>
      <c r="AJ512">
        <v>26.193798449612402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-7.0000000000000007E-2</v>
      </c>
      <c r="AM512" t="s">
        <v>3113</v>
      </c>
      <c r="AN512">
        <v>4.9400000000000004</v>
      </c>
      <c r="AO512" t="s">
        <v>3114</v>
      </c>
      <c r="AP512">
        <v>3.5375834066526002E-2</v>
      </c>
      <c r="AQ512">
        <f>(Table2[[#This Row],[Sharpe Ratio]]-AVERAGE(Table2[Sharpe Ratio]))/_xlfn.STDEV.P(Table2[Sharpe Ratio])</f>
        <v>-0.28931583884411699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0.33166079759341627</v>
      </c>
      <c r="AS512">
        <f>_xlfn.RANK.AVG(Table2[[#This Row],[1Y Return vs Nifty Z-Score]],Table2[1Y Return vs Nifty Z-Score])</f>
        <v>556</v>
      </c>
      <c r="AT512">
        <f>_xlfn.RANK.AVG(Table2[[#This Row],[6M Return vs Nifty Z-Score]],Table2[6M Return vs Nifty Z-Score])</f>
        <v>442</v>
      </c>
      <c r="AU512">
        <f>_xlfn.RANK.AVG(Table2[[#This Row],[Sharpe Ratio Z-Score]],Table2[Sharpe Ratio Z-Score])</f>
        <v>416</v>
      </c>
      <c r="AV512">
        <f>(Table2[[#This Row],[Rank 1Y]]+Table2[[#This Row],[Rank 6M]]+Table2[[#This Row],[Rank Sharpe]])/3</f>
        <v>471.33333333333331</v>
      </c>
    </row>
    <row r="513" spans="1:48" x14ac:dyDescent="0.3">
      <c r="A513" t="s">
        <v>1273</v>
      </c>
      <c r="B513" t="s">
        <v>1274</v>
      </c>
      <c r="C513" t="s">
        <v>3082</v>
      </c>
      <c r="D513" t="s">
        <v>138</v>
      </c>
      <c r="E513">
        <v>8650.3136300299993</v>
      </c>
      <c r="F513">
        <v>557.95000000000005</v>
      </c>
      <c r="G513">
        <v>-13.612294477714199</v>
      </c>
      <c r="H513">
        <f>(Table2[[#This Row],[1Y Return vs Nifty]]-AVERAGE(Table2[1Y Return vs Nifty]))/_xlfn.STDEV.P(Table2[1Y Return vs Nifty])</f>
        <v>-0.73108833757574143</v>
      </c>
      <c r="I513">
        <v>-8.3209959736849299</v>
      </c>
      <c r="J513">
        <f>(Table2[[#This Row],[1M Return vs Nifty]]-AVERAGE(Table2[1M Return vs Nifty]))/_xlfn.STDEV.P(Table2[1M Return vs Nifty])</f>
        <v>-0.77179831836948698</v>
      </c>
      <c r="K513">
        <v>-17.743716914928601</v>
      </c>
      <c r="L513">
        <f>(Table2[[#This Row],[6M Return vs Nifty]]-AVERAGE(Table2[6M Return vs Nifty]))/_xlfn.STDEV.P(Table2[6M Return vs Nifty])</f>
        <v>-0.77591541923675678</v>
      </c>
      <c r="M513">
        <v>-3.5232077910298099</v>
      </c>
      <c r="N513">
        <f>(Table2[[#This Row],[1W Return vs Nifty]]-AVERAGE(Table2[1W Return vs Nifty]))/_xlfn.STDEV.P(Table2[1W Return vs Nifty])</f>
        <v>-0.67111681386959987</v>
      </c>
      <c r="O513">
        <v>594.70000000000005</v>
      </c>
      <c r="P513">
        <v>600.99514876801402</v>
      </c>
      <c r="Q513">
        <v>574.34363439097297</v>
      </c>
      <c r="R513">
        <v>22.879003825545499</v>
      </c>
      <c r="S513" s="1">
        <f>(Table2[[#This Row],[Close Price]]-Table2[[#This Row],[20D EMA]])/Table2[[#This Row],[20D EMA]]</f>
        <v>-6.1795863460568347E-2</v>
      </c>
      <c r="T513" s="1">
        <f>(Table2[[#This Row],[Close Price]]-Table2[[#This Row],[50D EMA]])/Table2[[#This Row],[50D EMA]]</f>
        <v>-7.1623121844248919E-2</v>
      </c>
      <c r="U513" s="1">
        <f>(Table2[[#This Row],[Close Price]]-Table2[[#This Row],[200D EMA]])/Table2[[#This Row],[200D EMA]]</f>
        <v>-2.8543250781139992E-2</v>
      </c>
      <c r="V513">
        <v>0.65457421968042095</v>
      </c>
      <c r="W513">
        <v>556.5</v>
      </c>
      <c r="X513">
        <v>564.5</v>
      </c>
      <c r="Y513">
        <v>555</v>
      </c>
      <c r="Z513">
        <v>591.6</v>
      </c>
      <c r="AA513">
        <v>555</v>
      </c>
      <c r="AB513">
        <v>616</v>
      </c>
      <c r="AC513" s="1">
        <f>(Table2[[#This Row],[Close Price]]/Table2[[#This Row],[Day Low]])-1</f>
        <v>2.6055705300989107E-3</v>
      </c>
      <c r="AD513" s="1">
        <f>(Table2[[#This Row],[Day High]]/Table2[[#This Row],[Close Price]])-1</f>
        <v>1.1739403172327245E-2</v>
      </c>
      <c r="AE513" s="1">
        <f>(Table2[[#This Row],[Close Price]]/Table2[[#This Row],[Current Week Low]])-1</f>
        <v>5.315315315315372E-3</v>
      </c>
      <c r="AF513" s="1">
        <f>(Table2[[#This Row],[Current Week High]]/Table2[[#This Row],[Close Price]])-1</f>
        <v>6.0310063625772958E-2</v>
      </c>
      <c r="AG513" s="1">
        <f>(Table2[[#This Row],[Close Price]]/Table2[[#This Row],[Current Month Low]])-1</f>
        <v>5.315315315315372E-3</v>
      </c>
      <c r="AH513" s="1">
        <f>(Table2[[#This Row],[Current Month High]]/Table2[[#This Row],[Close Price]])-1</f>
        <v>0.1040415807868087</v>
      </c>
      <c r="AI513">
        <v>21.659646921767099</v>
      </c>
      <c r="AJ513">
        <v>17.463157894736799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-0.08</v>
      </c>
      <c r="AM513" t="s">
        <v>3113</v>
      </c>
      <c r="AN513">
        <v>-8.26</v>
      </c>
      <c r="AO513" t="s">
        <v>3113</v>
      </c>
      <c r="AP513">
        <v>8.9287725639214999E-2</v>
      </c>
      <c r="AQ513">
        <f>(Table2[[#This Row],[Sharpe Ratio]]-AVERAGE(Table2[Sharpe Ratio]))/_xlfn.STDEV.P(Table2[Sharpe Ratio])</f>
        <v>0.33929390748284044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590</v>
      </c>
      <c r="AT513">
        <f>_xlfn.RANK.AVG(Table2[[#This Row],[6M Return vs Nifty Z-Score]],Table2[6M Return vs Nifty Z-Score])</f>
        <v>579</v>
      </c>
      <c r="AU513">
        <f>_xlfn.RANK.AVG(Table2[[#This Row],[Sharpe Ratio Z-Score]],Table2[Sharpe Ratio Z-Score])</f>
        <v>247</v>
      </c>
      <c r="AV513">
        <f>(Table2[[#This Row],[Rank 1Y]]+Table2[[#This Row],[Rank 6M]]+Table2[[#This Row],[Rank Sharpe]])/3</f>
        <v>472</v>
      </c>
    </row>
    <row r="514" spans="1:48" x14ac:dyDescent="0.3">
      <c r="A514" t="s">
        <v>1010</v>
      </c>
      <c r="B514" t="s">
        <v>1011</v>
      </c>
      <c r="C514" t="s">
        <v>605</v>
      </c>
      <c r="D514" t="s">
        <v>605</v>
      </c>
      <c r="E514">
        <v>12944.381725407</v>
      </c>
      <c r="F514">
        <v>26.07</v>
      </c>
      <c r="G514">
        <v>44.4235427669934</v>
      </c>
      <c r="H514">
        <f>(Table2[[#This Row],[1Y Return vs Nifty]]-AVERAGE(Table2[1Y Return vs Nifty]))/_xlfn.STDEV.P(Table2[1Y Return vs Nifty])</f>
        <v>0.15225073512197579</v>
      </c>
      <c r="I514">
        <v>-6.5211718755157699</v>
      </c>
      <c r="J514">
        <f>(Table2[[#This Row],[1M Return vs Nifty]]-AVERAGE(Table2[1M Return vs Nifty]))/_xlfn.STDEV.P(Table2[1M Return vs Nifty])</f>
        <v>-0.59694777885701611</v>
      </c>
      <c r="K514">
        <v>-25.570982664147301</v>
      </c>
      <c r="L514">
        <f>(Table2[[#This Row],[6M Return vs Nifty]]-AVERAGE(Table2[6M Return vs Nifty]))/_xlfn.STDEV.P(Table2[6M Return vs Nifty])</f>
        <v>-1.05146035620967</v>
      </c>
      <c r="M514">
        <v>1.2432980996090299</v>
      </c>
      <c r="N514">
        <f>(Table2[[#This Row],[1W Return vs Nifty]]-AVERAGE(Table2[1W Return vs Nifty]))/_xlfn.STDEV.P(Table2[1W Return vs Nifty])</f>
        <v>0.30112617627198823</v>
      </c>
      <c r="O514">
        <v>26.43</v>
      </c>
      <c r="P514">
        <v>26.837246526208201</v>
      </c>
      <c r="Q514">
        <v>25.511721925089098</v>
      </c>
      <c r="R514">
        <v>47.443360157316697</v>
      </c>
      <c r="S514" s="1">
        <f>(Table2[[#This Row],[Close Price]]-Table2[[#This Row],[20D EMA]])/Table2[[#This Row],[20D EMA]]</f>
        <v>-1.3620885357548219E-2</v>
      </c>
      <c r="T514" s="1">
        <f>(Table2[[#This Row],[Close Price]]-Table2[[#This Row],[50D EMA]])/Table2[[#This Row],[50D EMA]]</f>
        <v>-2.858886903538848E-2</v>
      </c>
      <c r="U514" s="1">
        <f>(Table2[[#This Row],[Close Price]]-Table2[[#This Row],[200D EMA]])/Table2[[#This Row],[200D EMA]]</f>
        <v>2.1883198497937226E-2</v>
      </c>
      <c r="V514">
        <v>1.14268003940228</v>
      </c>
      <c r="W514">
        <v>25.95</v>
      </c>
      <c r="X514">
        <v>26.43</v>
      </c>
      <c r="Y514">
        <v>24.8</v>
      </c>
      <c r="Z514">
        <v>26.9</v>
      </c>
      <c r="AA514">
        <v>24.8</v>
      </c>
      <c r="AB514">
        <v>27.14</v>
      </c>
      <c r="AC514" s="1">
        <f>(Table2[[#This Row],[Close Price]]/Table2[[#This Row],[Day Low]])-1</f>
        <v>4.6242774566473965E-3</v>
      </c>
      <c r="AD514" s="1">
        <f>(Table2[[#This Row],[Day High]]/Table2[[#This Row],[Close Price]])-1</f>
        <v>1.3808975834292303E-2</v>
      </c>
      <c r="AE514" s="1">
        <f>(Table2[[#This Row],[Close Price]]/Table2[[#This Row],[Current Week Low]])-1</f>
        <v>5.1209677419354893E-2</v>
      </c>
      <c r="AF514" s="1">
        <f>(Table2[[#This Row],[Current Week High]]/Table2[[#This Row],[Close Price]])-1</f>
        <v>3.1837360951284976E-2</v>
      </c>
      <c r="AG514" s="1">
        <f>(Table2[[#This Row],[Close Price]]/Table2[[#This Row],[Current Month Low]])-1</f>
        <v>5.1209677419354893E-2</v>
      </c>
      <c r="AH514" s="1">
        <f>(Table2[[#This Row],[Current Month High]]/Table2[[#This Row],[Close Price]])-1</f>
        <v>4.1043344840813178E-2</v>
      </c>
      <c r="AI514">
        <v>49.789029535864898</v>
      </c>
      <c r="AJ514">
        <v>72.079207920792001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</v>
      </c>
      <c r="AM514" t="s">
        <v>3113</v>
      </c>
      <c r="AN514">
        <v>2.76</v>
      </c>
      <c r="AO514" t="s">
        <v>3114</v>
      </c>
      <c r="AP514">
        <v>1.0172036058331E-2</v>
      </c>
      <c r="AQ514">
        <f>(Table2[[#This Row],[Sharpe Ratio]]-AVERAGE(Table2[Sharpe Ratio]))/_xlfn.STDEV.P(Table2[Sharpe Ratio])</f>
        <v>-0.58319076347082688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262</v>
      </c>
      <c r="AT514">
        <f>_xlfn.RANK.AVG(Table2[[#This Row],[6M Return vs Nifty Z-Score]],Table2[6M Return vs Nifty Z-Score])</f>
        <v>654</v>
      </c>
      <c r="AU514">
        <f>_xlfn.RANK.AVG(Table2[[#This Row],[Sharpe Ratio Z-Score]],Table2[Sharpe Ratio Z-Score])</f>
        <v>502</v>
      </c>
      <c r="AV514">
        <f>(Table2[[#This Row],[Rank 1Y]]+Table2[[#This Row],[Rank 6M]]+Table2[[#This Row],[Rank Sharpe]])/3</f>
        <v>472.66666666666669</v>
      </c>
    </row>
    <row r="515" spans="1:48" x14ac:dyDescent="0.3">
      <c r="A515" t="s">
        <v>1834</v>
      </c>
      <c r="B515" t="s">
        <v>1835</v>
      </c>
      <c r="C515" t="s">
        <v>3086</v>
      </c>
      <c r="D515" t="s">
        <v>699</v>
      </c>
      <c r="E515">
        <v>3883.6757904000001</v>
      </c>
      <c r="F515">
        <v>588</v>
      </c>
      <c r="G515">
        <v>-1.24228632087464</v>
      </c>
      <c r="H515">
        <f>(Table2[[#This Row],[1Y Return vs Nifty]]-AVERAGE(Table2[1Y Return vs Nifty]))/_xlfn.STDEV.P(Table2[1Y Return vs Nifty])</f>
        <v>-0.54280964542122612</v>
      </c>
      <c r="I515">
        <v>-16.314609646899498</v>
      </c>
      <c r="J515">
        <f>(Table2[[#This Row],[1M Return vs Nifty]]-AVERAGE(Table2[1M Return vs Nifty]))/_xlfn.STDEV.P(Table2[1M Return vs Nifty])</f>
        <v>-1.5483673535533169</v>
      </c>
      <c r="K515">
        <v>-25.976948055768499</v>
      </c>
      <c r="L515">
        <f>(Table2[[#This Row],[6M Return vs Nifty]]-AVERAGE(Table2[6M Return vs Nifty]))/_xlfn.STDEV.P(Table2[6M Return vs Nifty])</f>
        <v>-1.0657516441039916</v>
      </c>
      <c r="M515">
        <v>-1.08103399727588</v>
      </c>
      <c r="N515">
        <f>(Table2[[#This Row],[1W Return vs Nifty]]-AVERAGE(Table2[1W Return vs Nifty]))/_xlfn.STDEV.P(Table2[1W Return vs Nifty])</f>
        <v>-0.17297700115103948</v>
      </c>
      <c r="O515">
        <v>630.34</v>
      </c>
      <c r="P515">
        <v>643.61247122153304</v>
      </c>
      <c r="Q515">
        <v>642.07965469306703</v>
      </c>
      <c r="R515">
        <v>22.713276175050201</v>
      </c>
      <c r="S515" s="1">
        <f>(Table2[[#This Row],[Close Price]]-Table2[[#This Row],[20D EMA]])/Table2[[#This Row],[20D EMA]]</f>
        <v>-6.7170098676904572E-2</v>
      </c>
      <c r="T515" s="1">
        <f>(Table2[[#This Row],[Close Price]]-Table2[[#This Row],[50D EMA]])/Table2[[#This Row],[50D EMA]]</f>
        <v>-8.6406764486686105E-2</v>
      </c>
      <c r="U515" s="1">
        <f>(Table2[[#This Row],[Close Price]]-Table2[[#This Row],[200D EMA]])/Table2[[#This Row],[200D EMA]]</f>
        <v>-8.4225772141804892E-2</v>
      </c>
      <c r="V515">
        <v>0.65774880821711401</v>
      </c>
      <c r="W515">
        <v>586.5</v>
      </c>
      <c r="X515">
        <v>596.70000000000005</v>
      </c>
      <c r="Y515">
        <v>586.15</v>
      </c>
      <c r="Z515">
        <v>617.85</v>
      </c>
      <c r="AA515">
        <v>586.15</v>
      </c>
      <c r="AB515">
        <v>636.4</v>
      </c>
      <c r="AC515" s="1">
        <f>(Table2[[#This Row],[Close Price]]/Table2[[#This Row],[Day Low]])-1</f>
        <v>2.5575447570331811E-3</v>
      </c>
      <c r="AD515" s="1">
        <f>(Table2[[#This Row],[Day High]]/Table2[[#This Row],[Close Price]])-1</f>
        <v>1.479591836734695E-2</v>
      </c>
      <c r="AE515" s="1">
        <f>(Table2[[#This Row],[Close Price]]/Table2[[#This Row],[Current Week Low]])-1</f>
        <v>3.1561886889022173E-3</v>
      </c>
      <c r="AF515" s="1">
        <f>(Table2[[#This Row],[Current Week High]]/Table2[[#This Row],[Close Price]])-1</f>
        <v>5.0765306122449116E-2</v>
      </c>
      <c r="AG515" s="1">
        <f>(Table2[[#This Row],[Close Price]]/Table2[[#This Row],[Current Month Low]])-1</f>
        <v>3.1561886889022173E-3</v>
      </c>
      <c r="AH515" s="1">
        <f>(Table2[[#This Row],[Current Month High]]/Table2[[#This Row],[Close Price]])-1</f>
        <v>8.2312925170068052E-2</v>
      </c>
      <c r="AI515">
        <v>38.605442176870703</v>
      </c>
      <c r="AJ515">
        <v>22.410742167169701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-0.16</v>
      </c>
      <c r="AM515" t="s">
        <v>3113</v>
      </c>
      <c r="AN515">
        <v>-8.56</v>
      </c>
      <c r="AO515" t="s">
        <v>3113</v>
      </c>
      <c r="AP515">
        <v>8.5787430943462001E-2</v>
      </c>
      <c r="AQ515">
        <f>(Table2[[#This Row],[Sharpe Ratio]]-AVERAGE(Table2[Sharpe Ratio]))/_xlfn.STDEV.P(Table2[Sharpe Ratio])</f>
        <v>0.29848066022735853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504</v>
      </c>
      <c r="AT515">
        <f>_xlfn.RANK.AVG(Table2[[#This Row],[6M Return vs Nifty Z-Score]],Table2[6M Return vs Nifty Z-Score])</f>
        <v>657</v>
      </c>
      <c r="AU515">
        <f>_xlfn.RANK.AVG(Table2[[#This Row],[Sharpe Ratio Z-Score]],Table2[Sharpe Ratio Z-Score])</f>
        <v>257</v>
      </c>
      <c r="AV515">
        <f>(Table2[[#This Row],[Rank 1Y]]+Table2[[#This Row],[Rank 6M]]+Table2[[#This Row],[Rank Sharpe]])/3</f>
        <v>472.66666666666669</v>
      </c>
    </row>
    <row r="516" spans="1:48" x14ac:dyDescent="0.3">
      <c r="A516" t="s">
        <v>1189</v>
      </c>
      <c r="B516" t="s">
        <v>1190</v>
      </c>
      <c r="C516" t="s">
        <v>3083</v>
      </c>
      <c r="D516" t="s">
        <v>380</v>
      </c>
      <c r="E516">
        <v>9740.6978760700003</v>
      </c>
      <c r="F516">
        <v>662.9</v>
      </c>
      <c r="G516">
        <v>-2.2289165544052398</v>
      </c>
      <c r="H516">
        <f>(Table2[[#This Row],[1Y Return vs Nifty]]-AVERAGE(Table2[1Y Return vs Nifty]))/_xlfn.STDEV.P(Table2[1Y Return vs Nifty])</f>
        <v>-0.55782672929489641</v>
      </c>
      <c r="I516">
        <v>-5.5348257411307502</v>
      </c>
      <c r="J516">
        <f>(Table2[[#This Row],[1M Return vs Nifty]]-AVERAGE(Table2[1M Return vs Nifty]))/_xlfn.STDEV.P(Table2[1M Return vs Nifty])</f>
        <v>-0.50112555160786665</v>
      </c>
      <c r="K516">
        <v>-14.279733132283599</v>
      </c>
      <c r="L516">
        <f>(Table2[[#This Row],[6M Return vs Nifty]]-AVERAGE(Table2[6M Return vs Nifty]))/_xlfn.STDEV.P(Table2[6M Return vs Nifty])</f>
        <v>-0.6539720454399256</v>
      </c>
      <c r="M516">
        <v>-2.9060142653939902</v>
      </c>
      <c r="N516">
        <f>(Table2[[#This Row],[1W Return vs Nifty]]-AVERAGE(Table2[1W Return vs Nifty]))/_xlfn.STDEV.P(Table2[1W Return vs Nifty])</f>
        <v>-0.54522541823769943</v>
      </c>
      <c r="O516">
        <v>678.95</v>
      </c>
      <c r="P516">
        <v>682.06142527047496</v>
      </c>
      <c r="Q516">
        <v>672.07784496559304</v>
      </c>
      <c r="R516">
        <v>42.671688395476501</v>
      </c>
      <c r="S516" s="1">
        <f>(Table2[[#This Row],[Close Price]]-Table2[[#This Row],[20D EMA]])/Table2[[#This Row],[20D EMA]]</f>
        <v>-2.3639443257971966E-2</v>
      </c>
      <c r="T516" s="1">
        <f>(Table2[[#This Row],[Close Price]]-Table2[[#This Row],[50D EMA]])/Table2[[#This Row],[50D EMA]]</f>
        <v>-2.8093401210714148E-2</v>
      </c>
      <c r="U516" s="1">
        <f>(Table2[[#This Row],[Close Price]]-Table2[[#This Row],[200D EMA]])/Table2[[#This Row],[200D EMA]]</f>
        <v>-1.3655925477000251E-2</v>
      </c>
      <c r="V516">
        <v>0.76530673097635404</v>
      </c>
      <c r="W516">
        <v>666.15</v>
      </c>
      <c r="X516">
        <v>673.7</v>
      </c>
      <c r="Y516">
        <v>639.20000000000005</v>
      </c>
      <c r="Z516">
        <v>672.4</v>
      </c>
      <c r="AA516">
        <v>639.20000000000005</v>
      </c>
      <c r="AB516">
        <v>720.5</v>
      </c>
      <c r="AC516" s="1">
        <f>(Table2[[#This Row],[Close Price]]/Table2[[#This Row],[Day Low]])-1</f>
        <v>-4.8787810553179156E-3</v>
      </c>
      <c r="AD516" s="1">
        <f>(Table2[[#This Row],[Day High]]/Table2[[#This Row],[Close Price]])-1</f>
        <v>1.6292050082968856E-2</v>
      </c>
      <c r="AE516" s="1">
        <f>(Table2[[#This Row],[Close Price]]/Table2[[#This Row],[Current Week Low]])-1</f>
        <v>3.7077596996245132E-2</v>
      </c>
      <c r="AF516" s="1">
        <f>(Table2[[#This Row],[Current Week High]]/Table2[[#This Row],[Close Price]])-1</f>
        <v>1.4330969980389296E-2</v>
      </c>
      <c r="AG516" s="1">
        <f>(Table2[[#This Row],[Close Price]]/Table2[[#This Row],[Current Month Low]])-1</f>
        <v>3.7077596996245132E-2</v>
      </c>
      <c r="AH516" s="1">
        <f>(Table2[[#This Row],[Current Month High]]/Table2[[#This Row],[Close Price]])-1</f>
        <v>8.6890933775833457E-2</v>
      </c>
      <c r="AI516">
        <v>22.9295519686227</v>
      </c>
      <c r="AJ516">
        <v>24.605263157894701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-0.03</v>
      </c>
      <c r="AM516" t="s">
        <v>3113</v>
      </c>
      <c r="AN516">
        <v>0.1</v>
      </c>
      <c r="AO516" t="s">
        <v>3114</v>
      </c>
      <c r="AP516">
        <v>5.5960866172136997E-2</v>
      </c>
      <c r="AQ516">
        <f>(Table2[[#This Row],[Sharpe Ratio]]-AVERAGE(Table2[Sharpe Ratio]))/_xlfn.STDEV.P(Table2[Sharpe Ratio])</f>
        <v>-4.9295475385091221E-2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513</v>
      </c>
      <c r="AT516">
        <f>_xlfn.RANK.AVG(Table2[[#This Row],[6M Return vs Nifty Z-Score]],Table2[6M Return vs Nifty Z-Score])</f>
        <v>548</v>
      </c>
      <c r="AU516">
        <f>_xlfn.RANK.AVG(Table2[[#This Row],[Sharpe Ratio Z-Score]],Table2[Sharpe Ratio Z-Score])</f>
        <v>358</v>
      </c>
      <c r="AV516">
        <f>(Table2[[#This Row],[Rank 1Y]]+Table2[[#This Row],[Rank 6M]]+Table2[[#This Row],[Rank Sharpe]])/3</f>
        <v>473</v>
      </c>
    </row>
    <row r="517" spans="1:48" x14ac:dyDescent="0.3">
      <c r="A517" t="s">
        <v>711</v>
      </c>
      <c r="B517" t="s">
        <v>712</v>
      </c>
      <c r="C517" t="s">
        <v>3081</v>
      </c>
      <c r="D517" t="s">
        <v>713</v>
      </c>
      <c r="E517">
        <v>23428.488513</v>
      </c>
      <c r="F517">
        <v>1471.1</v>
      </c>
      <c r="G517">
        <v>-22.3445380409091</v>
      </c>
      <c r="H517">
        <f>(Table2[[#This Row],[1Y Return vs Nifty]]-AVERAGE(Table2[1Y Return vs Nifty]))/_xlfn.STDEV.P(Table2[1Y Return vs Nifty])</f>
        <v>-0.8639981446516547</v>
      </c>
      <c r="I517">
        <v>-0.74852827504615005</v>
      </c>
      <c r="J517">
        <f>(Table2[[#This Row],[1M Return vs Nifty]]-AVERAGE(Table2[1M Return vs Nifty]))/_xlfn.STDEV.P(Table2[1M Return vs Nifty])</f>
        <v>-3.6143059672475192E-2</v>
      </c>
      <c r="K517">
        <v>3.9147296816336201</v>
      </c>
      <c r="L517">
        <f>(Table2[[#This Row],[6M Return vs Nifty]]-AVERAGE(Table2[6M Return vs Nifty]))/_xlfn.STDEV.P(Table2[6M Return vs Nifty])</f>
        <v>-1.3468417488203399E-2</v>
      </c>
      <c r="M517">
        <v>0.85147615910050001</v>
      </c>
      <c r="N517">
        <f>(Table2[[#This Row],[1W Return vs Nifty]]-AVERAGE(Table2[1W Return vs Nifty]))/_xlfn.STDEV.P(Table2[1W Return vs Nifty])</f>
        <v>0.22120471099251582</v>
      </c>
      <c r="O517">
        <v>1435.53</v>
      </c>
      <c r="P517">
        <v>1389.70446355844</v>
      </c>
      <c r="Q517">
        <v>1313.1011049513099</v>
      </c>
      <c r="R517">
        <v>57.786122115886499</v>
      </c>
      <c r="S517" s="1">
        <f>(Table2[[#This Row],[Close Price]]-Table2[[#This Row],[20D EMA]])/Table2[[#This Row],[20D EMA]]</f>
        <v>2.4778304876944358E-2</v>
      </c>
      <c r="T517" s="1">
        <f>(Table2[[#This Row],[Close Price]]-Table2[[#This Row],[50D EMA]])/Table2[[#This Row],[50D EMA]]</f>
        <v>5.8570392897163669E-2</v>
      </c>
      <c r="U517" s="1">
        <f>(Table2[[#This Row],[Close Price]]-Table2[[#This Row],[200D EMA]])/Table2[[#This Row],[200D EMA]]</f>
        <v>0.12032500349967233</v>
      </c>
      <c r="V517">
        <v>0.43810850642375399</v>
      </c>
      <c r="W517">
        <v>1456</v>
      </c>
      <c r="X517">
        <v>1476.4</v>
      </c>
      <c r="Y517">
        <v>1376.15</v>
      </c>
      <c r="Z517">
        <v>1485.95</v>
      </c>
      <c r="AA517">
        <v>1376.15</v>
      </c>
      <c r="AB517">
        <v>1499.15</v>
      </c>
      <c r="AC517" s="1">
        <f>(Table2[[#This Row],[Close Price]]/Table2[[#This Row],[Day Low]])-1</f>
        <v>1.0370879120878973E-2</v>
      </c>
      <c r="AD517" s="1">
        <f>(Table2[[#This Row],[Day High]]/Table2[[#This Row],[Close Price]])-1</f>
        <v>3.6027462443071201E-3</v>
      </c>
      <c r="AE517" s="1">
        <f>(Table2[[#This Row],[Close Price]]/Table2[[#This Row],[Current Week Low]])-1</f>
        <v>6.899683900737541E-2</v>
      </c>
      <c r="AF517" s="1">
        <f>(Table2[[#This Row],[Current Week High]]/Table2[[#This Row],[Close Price]])-1</f>
        <v>1.0094487118482931E-2</v>
      </c>
      <c r="AG517" s="1">
        <f>(Table2[[#This Row],[Close Price]]/Table2[[#This Row],[Current Month Low]])-1</f>
        <v>6.899683900737541E-2</v>
      </c>
      <c r="AH517" s="1">
        <f>(Table2[[#This Row],[Current Month High]]/Table2[[#This Row],[Close Price]])-1</f>
        <v>1.9067364557134203E-2</v>
      </c>
      <c r="AI517">
        <v>5.0234518387601099</v>
      </c>
      <c r="AJ517">
        <v>32.489755482505501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0.09</v>
      </c>
      <c r="AM517" t="s">
        <v>3114</v>
      </c>
      <c r="AN517">
        <v>2</v>
      </c>
      <c r="AO517" t="s">
        <v>3114</v>
      </c>
      <c r="AP517">
        <v>2.1052409111701E-2</v>
      </c>
      <c r="AQ517">
        <f>(Table2[[#This Row],[Sharpe Ratio]]-AVERAGE(Table2[Sharpe Ratio]))/_xlfn.STDEV.P(Table2[Sharpe Ratio])</f>
        <v>-0.45632620083903863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-1.1487311116588561</v>
      </c>
      <c r="AS517">
        <f>_xlfn.RANK.AVG(Table2[[#This Row],[1Y Return vs Nifty Z-Score]],Table2[1Y Return vs Nifty Z-Score])</f>
        <v>628</v>
      </c>
      <c r="AT517">
        <f>_xlfn.RANK.AVG(Table2[[#This Row],[6M Return vs Nifty Z-Score]],Table2[6M Return vs Nifty Z-Score])</f>
        <v>327</v>
      </c>
      <c r="AU517">
        <f>_xlfn.RANK.AVG(Table2[[#This Row],[Sharpe Ratio Z-Score]],Table2[Sharpe Ratio Z-Score])</f>
        <v>465</v>
      </c>
      <c r="AV517">
        <f>(Table2[[#This Row],[Rank 1Y]]+Table2[[#This Row],[Rank 6M]]+Table2[[#This Row],[Rank Sharpe]])/3</f>
        <v>473.33333333333331</v>
      </c>
    </row>
    <row r="518" spans="1:48" x14ac:dyDescent="0.3">
      <c r="A518" t="s">
        <v>502</v>
      </c>
      <c r="B518" t="s">
        <v>503</v>
      </c>
      <c r="C518" t="s">
        <v>3073</v>
      </c>
      <c r="D518" t="s">
        <v>504</v>
      </c>
      <c r="E518">
        <v>40604.856861450004</v>
      </c>
      <c r="F518">
        <v>339.15</v>
      </c>
      <c r="G518">
        <v>0.93335769854412798</v>
      </c>
      <c r="H518">
        <f>(Table2[[#This Row],[1Y Return vs Nifty]]-AVERAGE(Table2[1Y Return vs Nifty]))/_xlfn.STDEV.P(Table2[1Y Return vs Nifty])</f>
        <v>-0.50969508273248043</v>
      </c>
      <c r="I518">
        <v>-5.47310588188952</v>
      </c>
      <c r="J518">
        <f>(Table2[[#This Row],[1M Return vs Nifty]]-AVERAGE(Table2[1M Return vs Nifty]))/_xlfn.STDEV.P(Table2[1M Return vs Nifty])</f>
        <v>-0.4951295486107179</v>
      </c>
      <c r="K518">
        <v>8.0790026525794492</v>
      </c>
      <c r="L518">
        <f>(Table2[[#This Row],[6M Return vs Nifty]]-AVERAGE(Table2[6M Return vs Nifty]))/_xlfn.STDEV.P(Table2[6M Return vs Nifty])</f>
        <v>0.1331273887717041</v>
      </c>
      <c r="M518">
        <v>-0.63401567733244701</v>
      </c>
      <c r="N518">
        <f>(Table2[[#This Row],[1W Return vs Nifty]]-AVERAGE(Table2[1W Return vs Nifty]))/_xlfn.STDEV.P(Table2[1W Return vs Nifty])</f>
        <v>-8.1796912842867261E-2</v>
      </c>
      <c r="O518">
        <v>349.19</v>
      </c>
      <c r="P518">
        <v>340.61853391712799</v>
      </c>
      <c r="Q518">
        <v>300.19058997372503</v>
      </c>
      <c r="R518">
        <v>40.068435588640398</v>
      </c>
      <c r="S518" s="1">
        <f>(Table2[[#This Row],[Close Price]]-Table2[[#This Row],[20D EMA]])/Table2[[#This Row],[20D EMA]]</f>
        <v>-2.8752255219221687E-2</v>
      </c>
      <c r="T518" s="1">
        <f>(Table2[[#This Row],[Close Price]]-Table2[[#This Row],[50D EMA]])/Table2[[#This Row],[50D EMA]]</f>
        <v>-4.3113740765653866E-3</v>
      </c>
      <c r="U518" s="1">
        <f>(Table2[[#This Row],[Close Price]]-Table2[[#This Row],[200D EMA]])/Table2[[#This Row],[200D EMA]]</f>
        <v>0.12978224943588332</v>
      </c>
      <c r="V518">
        <v>0.63494095648850901</v>
      </c>
      <c r="W518">
        <v>332.65</v>
      </c>
      <c r="X518">
        <v>345</v>
      </c>
      <c r="Y518">
        <v>332.25</v>
      </c>
      <c r="Z518">
        <v>352.85</v>
      </c>
      <c r="AA518">
        <v>332.25</v>
      </c>
      <c r="AB518">
        <v>370.45</v>
      </c>
      <c r="AC518" s="1">
        <f>(Table2[[#This Row],[Close Price]]/Table2[[#This Row],[Day Low]])-1</f>
        <v>1.9540057117090059E-2</v>
      </c>
      <c r="AD518" s="1">
        <f>(Table2[[#This Row],[Day High]]/Table2[[#This Row],[Close Price]])-1</f>
        <v>1.7249004865103945E-2</v>
      </c>
      <c r="AE518" s="1">
        <f>(Table2[[#This Row],[Close Price]]/Table2[[#This Row],[Current Week Low]])-1</f>
        <v>2.0767494356659144E-2</v>
      </c>
      <c r="AF518" s="1">
        <f>(Table2[[#This Row],[Current Week High]]/Table2[[#This Row],[Close Price]])-1</f>
        <v>4.039510541058533E-2</v>
      </c>
      <c r="AG518" s="1">
        <f>(Table2[[#This Row],[Close Price]]/Table2[[#This Row],[Current Month Low]])-1</f>
        <v>2.0767494356659144E-2</v>
      </c>
      <c r="AH518" s="1">
        <f>(Table2[[#This Row],[Current Month High]]/Table2[[#This Row],[Close Price]])-1</f>
        <v>9.2289547397906624E-2</v>
      </c>
      <c r="AI518">
        <v>11.1012826183104</v>
      </c>
      <c r="AJ518">
        <v>55.931034482758598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-0.04</v>
      </c>
      <c r="AM518" t="s">
        <v>3113</v>
      </c>
      <c r="AN518">
        <v>0.62</v>
      </c>
      <c r="AO518" t="s">
        <v>3114</v>
      </c>
      <c r="AP518">
        <v>-4.7615334600417003E-2</v>
      </c>
      <c r="AQ518">
        <f>(Table2[[#This Row],[Sharpe Ratio]]-AVERAGE(Table2[Sharpe Ratio]))/_xlfn.STDEV.P(Table2[Sharpe Ratio])</f>
        <v>-1.2569883867970233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-2.210482542211385</v>
      </c>
      <c r="AS518">
        <f>_xlfn.RANK.AVG(Table2[[#This Row],[1Y Return vs Nifty Z-Score]],Table2[1Y Return vs Nifty Z-Score])</f>
        <v>482</v>
      </c>
      <c r="AT518">
        <f>_xlfn.RANK.AVG(Table2[[#This Row],[6M Return vs Nifty Z-Score]],Table2[6M Return vs Nifty Z-Score])</f>
        <v>282</v>
      </c>
      <c r="AU518">
        <f>_xlfn.RANK.AVG(Table2[[#This Row],[Sharpe Ratio Z-Score]],Table2[Sharpe Ratio Z-Score])</f>
        <v>657</v>
      </c>
      <c r="AV518">
        <f>(Table2[[#This Row],[Rank 1Y]]+Table2[[#This Row],[Rank 6M]]+Table2[[#This Row],[Rank Sharpe]])/3</f>
        <v>473.66666666666669</v>
      </c>
    </row>
    <row r="519" spans="1:48" x14ac:dyDescent="0.3">
      <c r="A519" t="s">
        <v>2018</v>
      </c>
      <c r="B519" t="s">
        <v>2019</v>
      </c>
      <c r="C519" t="s">
        <v>3075</v>
      </c>
      <c r="D519" t="s">
        <v>260</v>
      </c>
      <c r="E519">
        <v>3018.6543769999998</v>
      </c>
      <c r="F519">
        <v>311.45</v>
      </c>
      <c r="G519">
        <v>-5.1214922101497198</v>
      </c>
      <c r="H519">
        <f>(Table2[[#This Row],[1Y Return vs Nifty]]-AVERAGE(Table2[1Y Return vs Nifty]))/_xlfn.STDEV.P(Table2[1Y Return vs Nifty])</f>
        <v>-0.60185340692650624</v>
      </c>
      <c r="I519">
        <v>-7.5030599727125002</v>
      </c>
      <c r="J519">
        <f>(Table2[[#This Row],[1M Return vs Nifty]]-AVERAGE(Table2[1M Return vs Nifty]))/_xlfn.STDEV.P(Table2[1M Return vs Nifty])</f>
        <v>-0.69233691366767014</v>
      </c>
      <c r="K519">
        <v>-24.5084652982124</v>
      </c>
      <c r="L519">
        <f>(Table2[[#This Row],[6M Return vs Nifty]]-AVERAGE(Table2[6M Return vs Nifty]))/_xlfn.STDEV.P(Table2[6M Return vs Nifty])</f>
        <v>-1.0140563265000129</v>
      </c>
      <c r="M519">
        <v>-0.19724781990186499</v>
      </c>
      <c r="N519">
        <f>(Table2[[#This Row],[1W Return vs Nifty]]-AVERAGE(Table2[1W Return vs Nifty]))/_xlfn.STDEV.P(Table2[1W Return vs Nifty])</f>
        <v>7.2923482320058014E-3</v>
      </c>
      <c r="O519">
        <v>323.8</v>
      </c>
      <c r="P519">
        <v>326.13780100567601</v>
      </c>
      <c r="Q519">
        <v>304.49664329092502</v>
      </c>
      <c r="R519">
        <v>32.155653868712697</v>
      </c>
      <c r="S519" s="1">
        <f>(Table2[[#This Row],[Close Price]]-Table2[[#This Row],[20D EMA]])/Table2[[#This Row],[20D EMA]]</f>
        <v>-3.8140827671402172E-2</v>
      </c>
      <c r="T519" s="1">
        <f>(Table2[[#This Row],[Close Price]]-Table2[[#This Row],[50D EMA]])/Table2[[#This Row],[50D EMA]]</f>
        <v>-4.5035567666136311E-2</v>
      </c>
      <c r="U519" s="1">
        <f>(Table2[[#This Row],[Close Price]]-Table2[[#This Row],[200D EMA]])/Table2[[#This Row],[200D EMA]]</f>
        <v>2.2835577541758075E-2</v>
      </c>
      <c r="V519">
        <v>0.29615970961341698</v>
      </c>
      <c r="W519">
        <v>313.5</v>
      </c>
      <c r="X519">
        <v>315.7</v>
      </c>
      <c r="Y519">
        <v>307</v>
      </c>
      <c r="Z519">
        <v>320.7</v>
      </c>
      <c r="AA519">
        <v>307</v>
      </c>
      <c r="AB519">
        <v>335.6</v>
      </c>
      <c r="AC519" s="1">
        <f>(Table2[[#This Row],[Close Price]]/Table2[[#This Row],[Day Low]])-1</f>
        <v>-6.5390749601276221E-3</v>
      </c>
      <c r="AD519" s="1">
        <f>(Table2[[#This Row],[Day High]]/Table2[[#This Row],[Close Price]])-1</f>
        <v>1.3645850056188902E-2</v>
      </c>
      <c r="AE519" s="1">
        <f>(Table2[[#This Row],[Close Price]]/Table2[[#This Row],[Current Week Low]])-1</f>
        <v>1.4495114006514598E-2</v>
      </c>
      <c r="AF519" s="1">
        <f>(Table2[[#This Row],[Current Week High]]/Table2[[#This Row],[Close Price]])-1</f>
        <v>2.9699791298763767E-2</v>
      </c>
      <c r="AG519" s="1">
        <f>(Table2[[#This Row],[Close Price]]/Table2[[#This Row],[Current Month Low]])-1</f>
        <v>1.4495114006514598E-2</v>
      </c>
      <c r="AH519" s="1">
        <f>(Table2[[#This Row],[Current Month High]]/Table2[[#This Row],[Close Price]])-1</f>
        <v>7.75405362016377E-2</v>
      </c>
      <c r="AI519">
        <v>28.929202119120198</v>
      </c>
      <c r="AJ519">
        <v>46.220657276995198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-0.17</v>
      </c>
      <c r="AM519" t="s">
        <v>3113</v>
      </c>
      <c r="AN519">
        <v>-2.4700000000000002</v>
      </c>
      <c r="AO519" t="s">
        <v>3113</v>
      </c>
      <c r="AP519">
        <v>9.1351707061039997E-2</v>
      </c>
      <c r="AQ519">
        <f>(Table2[[#This Row],[Sharpe Ratio]]-AVERAGE(Table2[Sharpe Ratio]))/_xlfn.STDEV.P(Table2[Sharpe Ratio])</f>
        <v>0.36335981947644275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536</v>
      </c>
      <c r="AT519">
        <f>_xlfn.RANK.AVG(Table2[[#This Row],[6M Return vs Nifty Z-Score]],Table2[6M Return vs Nifty Z-Score])</f>
        <v>644</v>
      </c>
      <c r="AU519">
        <f>_xlfn.RANK.AVG(Table2[[#This Row],[Sharpe Ratio Z-Score]],Table2[Sharpe Ratio Z-Score])</f>
        <v>242</v>
      </c>
      <c r="AV519">
        <f>(Table2[[#This Row],[Rank 1Y]]+Table2[[#This Row],[Rank 6M]]+Table2[[#This Row],[Rank Sharpe]])/3</f>
        <v>474</v>
      </c>
    </row>
    <row r="520" spans="1:48" x14ac:dyDescent="0.3">
      <c r="A520" t="s">
        <v>755</v>
      </c>
      <c r="B520" t="s">
        <v>756</v>
      </c>
      <c r="C520" t="s">
        <v>3069</v>
      </c>
      <c r="D520" t="s">
        <v>555</v>
      </c>
      <c r="E520">
        <v>20887.348358020001</v>
      </c>
      <c r="F520">
        <v>804.2</v>
      </c>
      <c r="G520">
        <v>2.6434031681351402</v>
      </c>
      <c r="H520">
        <f>(Table2[[#This Row],[1Y Return vs Nifty]]-AVERAGE(Table2[1Y Return vs Nifty]))/_xlfn.STDEV.P(Table2[1Y Return vs Nifty])</f>
        <v>-0.48366719977095385</v>
      </c>
      <c r="I520">
        <v>1.87743292051809</v>
      </c>
      <c r="J520">
        <f>(Table2[[#This Row],[1M Return vs Nifty]]-AVERAGE(Table2[1M Return vs Nifty]))/_xlfn.STDEV.P(Table2[1M Return vs Nifty])</f>
        <v>0.21896561025270447</v>
      </c>
      <c r="K520">
        <v>-11.5843926238911</v>
      </c>
      <c r="L520">
        <f>(Table2[[#This Row],[6M Return vs Nifty]]-AVERAGE(Table2[6M Return vs Nifty]))/_xlfn.STDEV.P(Table2[6M Return vs Nifty])</f>
        <v>-0.55908738784673173</v>
      </c>
      <c r="M520">
        <v>3.0336671399786801</v>
      </c>
      <c r="N520">
        <f>(Table2[[#This Row],[1W Return vs Nifty]]-AVERAGE(Table2[1W Return vs Nifty]))/_xlfn.STDEV.P(Table2[1W Return vs Nifty])</f>
        <v>0.66631480484045469</v>
      </c>
      <c r="O520">
        <v>794.46</v>
      </c>
      <c r="P520">
        <v>786.30585866131696</v>
      </c>
      <c r="Q520">
        <v>741.76351422159098</v>
      </c>
      <c r="R520">
        <v>54.840613340566698</v>
      </c>
      <c r="S520" s="1">
        <f>(Table2[[#This Row],[Close Price]]-Table2[[#This Row],[20D EMA]])/Table2[[#This Row],[20D EMA]]</f>
        <v>1.2259899806157652E-2</v>
      </c>
      <c r="T520" s="1">
        <f>(Table2[[#This Row],[Close Price]]-Table2[[#This Row],[50D EMA]])/Table2[[#This Row],[50D EMA]]</f>
        <v>2.2757227536302219E-2</v>
      </c>
      <c r="U520" s="1">
        <f>(Table2[[#This Row],[Close Price]]-Table2[[#This Row],[200D EMA]])/Table2[[#This Row],[200D EMA]]</f>
        <v>8.4173034371918545E-2</v>
      </c>
      <c r="V520">
        <v>1.2094507207982199</v>
      </c>
      <c r="W520">
        <v>810.8</v>
      </c>
      <c r="X520">
        <v>819.8</v>
      </c>
      <c r="Y520">
        <v>768.05</v>
      </c>
      <c r="Z520">
        <v>821</v>
      </c>
      <c r="AA520">
        <v>768.05</v>
      </c>
      <c r="AB520">
        <v>826</v>
      </c>
      <c r="AC520" s="1">
        <f>(Table2[[#This Row],[Close Price]]/Table2[[#This Row],[Day Low]])-1</f>
        <v>-8.1401085347803104E-3</v>
      </c>
      <c r="AD520" s="1">
        <f>(Table2[[#This Row],[Day High]]/Table2[[#This Row],[Close Price]])-1</f>
        <v>1.9398159661775605E-2</v>
      </c>
      <c r="AE520" s="1">
        <f>(Table2[[#This Row],[Close Price]]/Table2[[#This Row],[Current Week Low]])-1</f>
        <v>4.7067248226027036E-2</v>
      </c>
      <c r="AF520" s="1">
        <f>(Table2[[#This Row],[Current Week High]]/Table2[[#This Row],[Close Price]])-1</f>
        <v>2.089032578960448E-2</v>
      </c>
      <c r="AG520" s="1">
        <f>(Table2[[#This Row],[Close Price]]/Table2[[#This Row],[Current Month Low]])-1</f>
        <v>4.7067248226027036E-2</v>
      </c>
      <c r="AH520" s="1">
        <f>(Table2[[#This Row],[Current Month High]]/Table2[[#This Row],[Close Price]])-1</f>
        <v>2.710768465555824E-2</v>
      </c>
      <c r="AI520">
        <v>13.6160159164387</v>
      </c>
      <c r="AJ520">
        <v>33.145695364238399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0.02</v>
      </c>
      <c r="AM520" t="s">
        <v>3114</v>
      </c>
      <c r="AN520">
        <v>6.18</v>
      </c>
      <c r="AO520" t="s">
        <v>3114</v>
      </c>
      <c r="AP520">
        <v>2.7617016009441001E-2</v>
      </c>
      <c r="AQ520">
        <f>(Table2[[#This Row],[Sharpe Ratio]]-AVERAGE(Table2[Sharpe Ratio]))/_xlfn.STDEV.P(Table2[Sharpe Ratio])</f>
        <v>-0.37978323867714336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-0.53725741120166981</v>
      </c>
      <c r="AS520">
        <f>_xlfn.RANK.AVG(Table2[[#This Row],[1Y Return vs Nifty Z-Score]],Table2[1Y Return vs Nifty Z-Score])</f>
        <v>469</v>
      </c>
      <c r="AT520">
        <f>_xlfn.RANK.AVG(Table2[[#This Row],[6M Return vs Nifty Z-Score]],Table2[6M Return vs Nifty Z-Score])</f>
        <v>516</v>
      </c>
      <c r="AU520">
        <f>_xlfn.RANK.AVG(Table2[[#This Row],[Sharpe Ratio Z-Score]],Table2[Sharpe Ratio Z-Score])</f>
        <v>439</v>
      </c>
      <c r="AV520">
        <f>(Table2[[#This Row],[Rank 1Y]]+Table2[[#This Row],[Rank 6M]]+Table2[[#This Row],[Rank Sharpe]])/3</f>
        <v>474.66666666666669</v>
      </c>
    </row>
    <row r="521" spans="1:48" x14ac:dyDescent="0.3">
      <c r="A521" t="s">
        <v>1625</v>
      </c>
      <c r="B521" t="s">
        <v>1626</v>
      </c>
      <c r="C521" t="s">
        <v>3077</v>
      </c>
      <c r="D521" t="s">
        <v>389</v>
      </c>
      <c r="E521">
        <v>5220.7784423639996</v>
      </c>
      <c r="F521">
        <v>104.49</v>
      </c>
      <c r="G521">
        <v>12.208269142513601</v>
      </c>
      <c r="H521">
        <f>(Table2[[#This Row],[1Y Return vs Nifty]]-AVERAGE(Table2[1Y Return vs Nifty]))/_xlfn.STDEV.P(Table2[1Y Return vs Nifty])</f>
        <v>-0.33808439711989191</v>
      </c>
      <c r="I521">
        <v>-1.97873726183432</v>
      </c>
      <c r="J521">
        <f>(Table2[[#This Row],[1M Return vs Nifty]]-AVERAGE(Table2[1M Return vs Nifty]))/_xlfn.STDEV.P(Table2[1M Return vs Nifty])</f>
        <v>-0.15565624169499129</v>
      </c>
      <c r="K521">
        <v>-19.3884977633708</v>
      </c>
      <c r="L521">
        <f>(Table2[[#This Row],[6M Return vs Nifty]]-AVERAGE(Table2[6M Return vs Nifty]))/_xlfn.STDEV.P(Table2[6M Return vs Nifty])</f>
        <v>-0.83381699684238475</v>
      </c>
      <c r="M521">
        <v>-3.1279141407929401</v>
      </c>
      <c r="N521">
        <f>(Table2[[#This Row],[1W Return vs Nifty]]-AVERAGE(Table2[1W Return vs Nifty]))/_xlfn.STDEV.P(Table2[1W Return vs Nifty])</f>
        <v>-0.59048721027568341</v>
      </c>
      <c r="O521">
        <v>107.2</v>
      </c>
      <c r="P521">
        <v>106.41393129612401</v>
      </c>
      <c r="Q521">
        <v>101.313556096398</v>
      </c>
      <c r="R521">
        <v>37.552405945085098</v>
      </c>
      <c r="S521" s="1">
        <f>(Table2[[#This Row],[Close Price]]-Table2[[#This Row],[20D EMA]])/Table2[[#This Row],[20D EMA]]</f>
        <v>-2.527985074626873E-2</v>
      </c>
      <c r="T521" s="1">
        <f>(Table2[[#This Row],[Close Price]]-Table2[[#This Row],[50D EMA]])/Table2[[#This Row],[50D EMA]]</f>
        <v>-1.8079693821010889E-2</v>
      </c>
      <c r="U521" s="1">
        <f>(Table2[[#This Row],[Close Price]]-Table2[[#This Row],[200D EMA]])/Table2[[#This Row],[200D EMA]]</f>
        <v>3.1352604981900581E-2</v>
      </c>
      <c r="V521">
        <v>1.08948242221716</v>
      </c>
      <c r="W521">
        <v>102</v>
      </c>
      <c r="X521">
        <v>103.89</v>
      </c>
      <c r="Y521">
        <v>101</v>
      </c>
      <c r="Z521">
        <v>107.66</v>
      </c>
      <c r="AA521">
        <v>101</v>
      </c>
      <c r="AB521">
        <v>111.46</v>
      </c>
      <c r="AC521" s="1">
        <f>(Table2[[#This Row],[Close Price]]/Table2[[#This Row],[Day Low]])-1</f>
        <v>2.4411764705882355E-2</v>
      </c>
      <c r="AD521" s="1">
        <f>(Table2[[#This Row],[Day High]]/Table2[[#This Row],[Close Price]])-1</f>
        <v>-5.742176284811884E-3</v>
      </c>
      <c r="AE521" s="1">
        <f>(Table2[[#This Row],[Close Price]]/Table2[[#This Row],[Current Week Low]])-1</f>
        <v>3.4554455445544585E-2</v>
      </c>
      <c r="AF521" s="1">
        <f>(Table2[[#This Row],[Current Week High]]/Table2[[#This Row],[Close Price]])-1</f>
        <v>3.0337831371423096E-2</v>
      </c>
      <c r="AG521" s="1">
        <f>(Table2[[#This Row],[Close Price]]/Table2[[#This Row],[Current Month Low]])-1</f>
        <v>3.4554455445544585E-2</v>
      </c>
      <c r="AH521" s="1">
        <f>(Table2[[#This Row],[Current Month High]]/Table2[[#This Row],[Close Price]])-1</f>
        <v>6.6704947841898843E-2</v>
      </c>
      <c r="AI521">
        <v>16.326921236481901</v>
      </c>
      <c r="AJ521">
        <v>35.701298701298697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-0.06</v>
      </c>
      <c r="AM521" t="s">
        <v>3113</v>
      </c>
      <c r="AN521">
        <v>-3.62</v>
      </c>
      <c r="AO521" t="s">
        <v>3113</v>
      </c>
      <c r="AP521">
        <v>3.1926154477211997E-2</v>
      </c>
      <c r="AQ521">
        <f>(Table2[[#This Row],[Sharpe Ratio]]-AVERAGE(Table2[Sharpe Ratio]))/_xlfn.STDEV.P(Table2[Sharpe Ratio])</f>
        <v>-0.32953891669001645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-2.247583762622968</v>
      </c>
      <c r="AS521">
        <f>_xlfn.RANK.AVG(Table2[[#This Row],[1Y Return vs Nifty Z-Score]],Table2[1Y Return vs Nifty Z-Score])</f>
        <v>397</v>
      </c>
      <c r="AT521">
        <f>_xlfn.RANK.AVG(Table2[[#This Row],[6M Return vs Nifty Z-Score]],Table2[6M Return vs Nifty Z-Score])</f>
        <v>603</v>
      </c>
      <c r="AU521">
        <f>_xlfn.RANK.AVG(Table2[[#This Row],[Sharpe Ratio Z-Score]],Table2[Sharpe Ratio Z-Score])</f>
        <v>425</v>
      </c>
      <c r="AV521">
        <f>(Table2[[#This Row],[Rank 1Y]]+Table2[[#This Row],[Rank 6M]]+Table2[[#This Row],[Rank Sharpe]])/3</f>
        <v>475</v>
      </c>
    </row>
    <row r="522" spans="1:48" x14ac:dyDescent="0.3">
      <c r="A522" t="s">
        <v>580</v>
      </c>
      <c r="B522" t="s">
        <v>581</v>
      </c>
      <c r="C522" t="s">
        <v>3078</v>
      </c>
      <c r="D522" t="s">
        <v>78</v>
      </c>
      <c r="E522">
        <v>32740.875996229999</v>
      </c>
      <c r="F522">
        <v>4237.3</v>
      </c>
      <c r="G522">
        <v>5.8465986086657802</v>
      </c>
      <c r="H522">
        <f>(Table2[[#This Row],[1Y Return vs Nifty]]-AVERAGE(Table2[1Y Return vs Nifty]))/_xlfn.STDEV.P(Table2[1Y Return vs Nifty])</f>
        <v>-0.43491270902108675</v>
      </c>
      <c r="I522">
        <v>2.0121668486509998</v>
      </c>
      <c r="J522">
        <f>(Table2[[#This Row],[1M Return vs Nifty]]-AVERAGE(Table2[1M Return vs Nifty]))/_xlfn.STDEV.P(Table2[1M Return vs Nifty])</f>
        <v>0.23205483383218542</v>
      </c>
      <c r="K522">
        <v>-10.4934736582575</v>
      </c>
      <c r="L522">
        <f>(Table2[[#This Row],[6M Return vs Nifty]]-AVERAGE(Table2[6M Return vs Nifty]))/_xlfn.STDEV.P(Table2[6M Return vs Nifty])</f>
        <v>-0.52068353045143734</v>
      </c>
      <c r="M522">
        <v>0.299990685442452</v>
      </c>
      <c r="N522">
        <f>(Table2[[#This Row],[1W Return vs Nifty]]-AVERAGE(Table2[1W Return vs Nifty]))/_xlfn.STDEV.P(Table2[1W Return vs Nifty])</f>
        <v>0.10871604566180157</v>
      </c>
      <c r="O522">
        <v>4332.08</v>
      </c>
      <c r="P522">
        <v>4283.52678010419</v>
      </c>
      <c r="Q522">
        <v>4004.01967522015</v>
      </c>
      <c r="R522">
        <v>38.738355307411901</v>
      </c>
      <c r="S522" s="1">
        <f>(Table2[[#This Row],[Close Price]]-Table2[[#This Row],[20D EMA]])/Table2[[#This Row],[20D EMA]]</f>
        <v>-2.1878635666931299E-2</v>
      </c>
      <c r="T522" s="1">
        <f>(Table2[[#This Row],[Close Price]]-Table2[[#This Row],[50D EMA]])/Table2[[#This Row],[50D EMA]]</f>
        <v>-1.0791756997738546E-2</v>
      </c>
      <c r="U522" s="1">
        <f>(Table2[[#This Row],[Close Price]]-Table2[[#This Row],[200D EMA]])/Table2[[#This Row],[200D EMA]]</f>
        <v>5.8261533084755353E-2</v>
      </c>
      <c r="V522">
        <v>0.74199189222954598</v>
      </c>
      <c r="W522">
        <v>4231.3</v>
      </c>
      <c r="X522">
        <v>4281</v>
      </c>
      <c r="Y522">
        <v>4148.2</v>
      </c>
      <c r="Z522">
        <v>4325</v>
      </c>
      <c r="AA522">
        <v>4148.2</v>
      </c>
      <c r="AB522">
        <v>4460</v>
      </c>
      <c r="AC522" s="1">
        <f>(Table2[[#This Row],[Close Price]]/Table2[[#This Row],[Day Low]])-1</f>
        <v>1.4180039231441732E-3</v>
      </c>
      <c r="AD522" s="1">
        <f>(Table2[[#This Row],[Day High]]/Table2[[#This Row],[Close Price]])-1</f>
        <v>1.0313171123120801E-2</v>
      </c>
      <c r="AE522" s="1">
        <f>(Table2[[#This Row],[Close Price]]/Table2[[#This Row],[Current Week Low]])-1</f>
        <v>2.1479195795766959E-2</v>
      </c>
      <c r="AF522" s="1">
        <f>(Table2[[#This Row],[Current Week High]]/Table2[[#This Row],[Close Price]])-1</f>
        <v>2.0697142048002215E-2</v>
      </c>
      <c r="AG522" s="1">
        <f>(Table2[[#This Row],[Close Price]]/Table2[[#This Row],[Current Month Low]])-1</f>
        <v>2.1479195795766959E-2</v>
      </c>
      <c r="AH522" s="1">
        <f>(Table2[[#This Row],[Current Month High]]/Table2[[#This Row],[Close Price]])-1</f>
        <v>5.2557052840251917E-2</v>
      </c>
      <c r="AI522">
        <v>8.5585160361550905</v>
      </c>
      <c r="AJ522">
        <v>39.833347083573898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0.04</v>
      </c>
      <c r="AM522" t="s">
        <v>3114</v>
      </c>
      <c r="AN522">
        <v>-5.43</v>
      </c>
      <c r="AO522" t="s">
        <v>3113</v>
      </c>
      <c r="AP522">
        <v>1.2776978498879999E-2</v>
      </c>
      <c r="AQ522">
        <f>(Table2[[#This Row],[Sharpe Ratio]]-AVERAGE(Table2[Sharpe Ratio]))/_xlfn.STDEV.P(Table2[Sharpe Ratio])</f>
        <v>-0.55281727519241963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-1.1676426351709568</v>
      </c>
      <c r="AS522">
        <f>_xlfn.RANK.AVG(Table2[[#This Row],[1Y Return vs Nifty Z-Score]],Table2[1Y Return vs Nifty Z-Score])</f>
        <v>441</v>
      </c>
      <c r="AT522">
        <f>_xlfn.RANK.AVG(Table2[[#This Row],[6M Return vs Nifty Z-Score]],Table2[6M Return vs Nifty Z-Score])</f>
        <v>499</v>
      </c>
      <c r="AU522">
        <f>_xlfn.RANK.AVG(Table2[[#This Row],[Sharpe Ratio Z-Score]],Table2[Sharpe Ratio Z-Score])</f>
        <v>489</v>
      </c>
      <c r="AV522">
        <f>(Table2[[#This Row],[Rank 1Y]]+Table2[[#This Row],[Rank 6M]]+Table2[[#This Row],[Rank Sharpe]])/3</f>
        <v>476.33333333333331</v>
      </c>
    </row>
    <row r="523" spans="1:48" x14ac:dyDescent="0.3">
      <c r="A523" t="s">
        <v>1558</v>
      </c>
      <c r="B523" t="s">
        <v>1559</v>
      </c>
      <c r="C523" t="s">
        <v>3080</v>
      </c>
      <c r="D523" t="s">
        <v>133</v>
      </c>
      <c r="E523">
        <v>6019.48990048</v>
      </c>
      <c r="F523">
        <v>554.79999999999995</v>
      </c>
      <c r="G523">
        <v>13.623301014573901</v>
      </c>
      <c r="H523">
        <f>(Table2[[#This Row],[1Y Return vs Nifty]]-AVERAGE(Table2[1Y Return vs Nifty]))/_xlfn.STDEV.P(Table2[1Y Return vs Nifty])</f>
        <v>-0.31654679206332931</v>
      </c>
      <c r="I523">
        <v>-15.1537627565591</v>
      </c>
      <c r="J523">
        <f>(Table2[[#This Row],[1M Return vs Nifty]]-AVERAGE(Table2[1M Return vs Nifty]))/_xlfn.STDEV.P(Table2[1M Return vs Nifty])</f>
        <v>-1.4355926078024042</v>
      </c>
      <c r="K523">
        <v>-35.248865346718802</v>
      </c>
      <c r="L523">
        <f>(Table2[[#This Row],[6M Return vs Nifty]]-AVERAGE(Table2[6M Return vs Nifty]))/_xlfn.STDEV.P(Table2[6M Return vs Nifty])</f>
        <v>-1.3921529632118783</v>
      </c>
      <c r="M523">
        <v>-4.8734468666638504</v>
      </c>
      <c r="N523">
        <f>(Table2[[#This Row],[1W Return vs Nifty]]-AVERAGE(Table2[1W Return vs Nifty]))/_xlfn.STDEV.P(Table2[1W Return vs Nifty])</f>
        <v>-0.94653039908694847</v>
      </c>
      <c r="O523">
        <v>595.46</v>
      </c>
      <c r="P523">
        <v>603.42432853700905</v>
      </c>
      <c r="Q523">
        <v>577.454230548434</v>
      </c>
      <c r="R523">
        <v>18.738407158225399</v>
      </c>
      <c r="S523" s="1">
        <f>(Table2[[#This Row],[Close Price]]-Table2[[#This Row],[20D EMA]])/Table2[[#This Row],[20D EMA]]</f>
        <v>-6.828334396936836E-2</v>
      </c>
      <c r="T523" s="1">
        <f>(Table2[[#This Row],[Close Price]]-Table2[[#This Row],[50D EMA]])/Table2[[#This Row],[50D EMA]]</f>
        <v>-8.0580656492418634E-2</v>
      </c>
      <c r="U523" s="1">
        <f>(Table2[[#This Row],[Close Price]]-Table2[[#This Row],[200D EMA]])/Table2[[#This Row],[200D EMA]]</f>
        <v>-3.9231214094523667E-2</v>
      </c>
      <c r="V523">
        <v>0.60584808387471101</v>
      </c>
      <c r="W523">
        <v>549.29999999999995</v>
      </c>
      <c r="X523">
        <v>569.1</v>
      </c>
      <c r="Y523">
        <v>553.5</v>
      </c>
      <c r="Z523">
        <v>609.75</v>
      </c>
      <c r="AA523">
        <v>553.5</v>
      </c>
      <c r="AB523">
        <v>629</v>
      </c>
      <c r="AC523" s="1">
        <f>(Table2[[#This Row],[Close Price]]/Table2[[#This Row],[Day Low]])-1</f>
        <v>1.0012743491716769E-2</v>
      </c>
      <c r="AD523" s="1">
        <f>(Table2[[#This Row],[Day High]]/Table2[[#This Row],[Close Price]])-1</f>
        <v>2.5775054073540193E-2</v>
      </c>
      <c r="AE523" s="1">
        <f>(Table2[[#This Row],[Close Price]]/Table2[[#This Row],[Current Week Low]])-1</f>
        <v>2.3486901535680893E-3</v>
      </c>
      <c r="AF523" s="1">
        <f>(Table2[[#This Row],[Current Week High]]/Table2[[#This Row],[Close Price]])-1</f>
        <v>9.9044700793078588E-2</v>
      </c>
      <c r="AG523" s="1">
        <f>(Table2[[#This Row],[Close Price]]/Table2[[#This Row],[Current Month Low]])-1</f>
        <v>2.3486901535680893E-3</v>
      </c>
      <c r="AH523" s="1">
        <f>(Table2[[#This Row],[Current Month High]]/Table2[[#This Row],[Close Price]])-1</f>
        <v>0.13374188896899786</v>
      </c>
      <c r="AI523">
        <v>51.703316510454201</v>
      </c>
      <c r="AJ523">
        <v>52.198065976270399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0</v>
      </c>
      <c r="AM523">
        <v>0</v>
      </c>
      <c r="AN523">
        <v>-5.0599999999999996</v>
      </c>
      <c r="AO523" t="s">
        <v>3113</v>
      </c>
      <c r="AP523">
        <v>6.2423705623153997E-2</v>
      </c>
      <c r="AQ523">
        <f>(Table2[[#This Row],[Sharpe Ratio]]-AVERAGE(Table2[Sharpe Ratio]))/_xlfn.STDEV.P(Table2[Sharpe Ratio])</f>
        <v>2.6060883839998678E-2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389</v>
      </c>
      <c r="AT523">
        <f>_xlfn.RANK.AVG(Table2[[#This Row],[6M Return vs Nifty Z-Score]],Table2[6M Return vs Nifty Z-Score])</f>
        <v>706</v>
      </c>
      <c r="AU523">
        <f>_xlfn.RANK.AVG(Table2[[#This Row],[Sharpe Ratio Z-Score]],Table2[Sharpe Ratio Z-Score])</f>
        <v>338</v>
      </c>
      <c r="AV523">
        <f>(Table2[[#This Row],[Rank 1Y]]+Table2[[#This Row],[Rank 6M]]+Table2[[#This Row],[Rank Sharpe]])/3</f>
        <v>477.66666666666669</v>
      </c>
    </row>
    <row r="524" spans="1:48" x14ac:dyDescent="0.3">
      <c r="A524" t="s">
        <v>329</v>
      </c>
      <c r="B524" t="s">
        <v>330</v>
      </c>
      <c r="C524" t="s">
        <v>3083</v>
      </c>
      <c r="D524" t="s">
        <v>164</v>
      </c>
      <c r="E524">
        <v>75205.942350750003</v>
      </c>
      <c r="F524">
        <v>2537.1</v>
      </c>
      <c r="G524">
        <v>-11.8527334499384</v>
      </c>
      <c r="H524">
        <f>(Table2[[#This Row],[1Y Return vs Nifty]]-AVERAGE(Table2[1Y Return vs Nifty]))/_xlfn.STDEV.P(Table2[1Y Return vs Nifty])</f>
        <v>-0.70430679912602667</v>
      </c>
      <c r="I524">
        <v>8.8734900851997693</v>
      </c>
      <c r="J524">
        <f>(Table2[[#This Row],[1M Return vs Nifty]]-AVERAGE(Table2[1M Return vs Nifty]))/_xlfn.STDEV.P(Table2[1M Return vs Nifty])</f>
        <v>0.89862334511080733</v>
      </c>
      <c r="K524">
        <v>-0.54070845474059903</v>
      </c>
      <c r="L524">
        <f>(Table2[[#This Row],[6M Return vs Nifty]]-AVERAGE(Table2[6M Return vs Nifty]))/_xlfn.STDEV.P(Table2[6M Return vs Nifty])</f>
        <v>-0.17031417433458254</v>
      </c>
      <c r="M524">
        <v>1.46281520473389</v>
      </c>
      <c r="N524">
        <f>(Table2[[#This Row],[1W Return vs Nifty]]-AVERAGE(Table2[1W Return vs Nifty]))/_xlfn.STDEV.P(Table2[1W Return vs Nifty])</f>
        <v>0.34590194526725421</v>
      </c>
      <c r="O524">
        <v>2483.66</v>
      </c>
      <c r="P524">
        <v>2438.8334628013099</v>
      </c>
      <c r="Q524">
        <v>2402.1596352738202</v>
      </c>
      <c r="R524">
        <v>55.160604458177701</v>
      </c>
      <c r="S524" s="1">
        <f>(Table2[[#This Row],[Close Price]]-Table2[[#This Row],[20D EMA]])/Table2[[#This Row],[20D EMA]]</f>
        <v>2.1516632711401744E-2</v>
      </c>
      <c r="T524" s="1">
        <f>(Table2[[#This Row],[Close Price]]-Table2[[#This Row],[50D EMA]])/Table2[[#This Row],[50D EMA]]</f>
        <v>4.0292434353356138E-2</v>
      </c>
      <c r="U524" s="1">
        <f>(Table2[[#This Row],[Close Price]]-Table2[[#This Row],[200D EMA]])/Table2[[#This Row],[200D EMA]]</f>
        <v>5.6174603363026696E-2</v>
      </c>
      <c r="V524">
        <v>1.42887911311817</v>
      </c>
      <c r="W524">
        <v>2538</v>
      </c>
      <c r="X524">
        <v>2600</v>
      </c>
      <c r="Y524">
        <v>2418</v>
      </c>
      <c r="Z524">
        <v>2615</v>
      </c>
      <c r="AA524">
        <v>2418</v>
      </c>
      <c r="AB524">
        <v>2653.55</v>
      </c>
      <c r="AC524" s="1">
        <f>(Table2[[#This Row],[Close Price]]/Table2[[#This Row],[Day Low]])-1</f>
        <v>-3.5460992907809796E-4</v>
      </c>
      <c r="AD524" s="1">
        <f>(Table2[[#This Row],[Day High]]/Table2[[#This Row],[Close Price]])-1</f>
        <v>2.479208545189393E-2</v>
      </c>
      <c r="AE524" s="1">
        <f>(Table2[[#This Row],[Close Price]]/Table2[[#This Row],[Current Week Low]])-1</f>
        <v>4.9255583126550873E-2</v>
      </c>
      <c r="AF524" s="1">
        <f>(Table2[[#This Row],[Current Week High]]/Table2[[#This Row],[Close Price]])-1</f>
        <v>3.0704347483347272E-2</v>
      </c>
      <c r="AG524" s="1">
        <f>(Table2[[#This Row],[Close Price]]/Table2[[#This Row],[Current Month Low]])-1</f>
        <v>4.9255583126550873E-2</v>
      </c>
      <c r="AH524" s="1">
        <f>(Table2[[#This Row],[Current Month High]]/Table2[[#This Row],[Close Price]])-1</f>
        <v>4.5898860904182159E-2</v>
      </c>
      <c r="AI524">
        <v>6.1822553308895802</v>
      </c>
      <c r="AJ524">
        <v>21.844158962660501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0.1</v>
      </c>
      <c r="AM524" t="s">
        <v>3114</v>
      </c>
      <c r="AN524">
        <v>7.46</v>
      </c>
      <c r="AO524" t="s">
        <v>3114</v>
      </c>
      <c r="AP524">
        <v>1.5807656785616998E-2</v>
      </c>
      <c r="AQ524">
        <f>(Table2[[#This Row],[Sharpe Ratio]]-AVERAGE(Table2[Sharpe Ratio]))/_xlfn.STDEV.P(Table2[Sharpe Ratio])</f>
        <v>-0.5174797299227325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-0.14757541300528026</v>
      </c>
      <c r="AS524">
        <f>_xlfn.RANK.AVG(Table2[[#This Row],[1Y Return vs Nifty Z-Score]],Table2[1Y Return vs Nifty Z-Score])</f>
        <v>580</v>
      </c>
      <c r="AT524">
        <f>_xlfn.RANK.AVG(Table2[[#This Row],[6M Return vs Nifty Z-Score]],Table2[6M Return vs Nifty Z-Score])</f>
        <v>374</v>
      </c>
      <c r="AU524">
        <f>_xlfn.RANK.AVG(Table2[[#This Row],[Sharpe Ratio Z-Score]],Table2[Sharpe Ratio Z-Score])</f>
        <v>483</v>
      </c>
      <c r="AV524">
        <f>(Table2[[#This Row],[Rank 1Y]]+Table2[[#This Row],[Rank 6M]]+Table2[[#This Row],[Rank Sharpe]])/3</f>
        <v>479</v>
      </c>
    </row>
    <row r="525" spans="1:48" x14ac:dyDescent="0.3">
      <c r="A525" t="s">
        <v>749</v>
      </c>
      <c r="B525" t="s">
        <v>750</v>
      </c>
      <c r="C525" t="s">
        <v>3079</v>
      </c>
      <c r="D525" t="s">
        <v>514</v>
      </c>
      <c r="E525">
        <v>21109.267865000002</v>
      </c>
      <c r="F525">
        <v>175</v>
      </c>
      <c r="G525">
        <v>-33.0694788630543</v>
      </c>
      <c r="H525">
        <f>(Table2[[#This Row],[1Y Return vs Nifty]]-AVERAGE(Table2[1Y Return vs Nifty]))/_xlfn.STDEV.P(Table2[1Y Return vs Nifty])</f>
        <v>-1.0272379587104339</v>
      </c>
      <c r="I525">
        <v>7.9337071828747501</v>
      </c>
      <c r="J525">
        <f>(Table2[[#This Row],[1M Return vs Nifty]]-AVERAGE(Table2[1M Return vs Nifty]))/_xlfn.STDEV.P(Table2[1M Return vs Nifty])</f>
        <v>0.80732467450000789</v>
      </c>
      <c r="K525">
        <v>3.44493887041184</v>
      </c>
      <c r="L525">
        <f>(Table2[[#This Row],[6M Return vs Nifty]]-AVERAGE(Table2[6M Return vs Nifty]))/_xlfn.STDEV.P(Table2[6M Return vs Nifty])</f>
        <v>-3.0006565497484983E-2</v>
      </c>
      <c r="M525">
        <v>2.66934403293802</v>
      </c>
      <c r="N525">
        <f>(Table2[[#This Row],[1W Return vs Nifty]]-AVERAGE(Table2[1W Return vs Nifty]))/_xlfn.STDEV.P(Table2[1W Return vs Nifty])</f>
        <v>0.59200238498956648</v>
      </c>
      <c r="O525">
        <v>175.74</v>
      </c>
      <c r="P525">
        <v>171.18429304418601</v>
      </c>
      <c r="Q525">
        <v>170.98493264957699</v>
      </c>
      <c r="R525">
        <v>44.557633603559097</v>
      </c>
      <c r="S525" s="1">
        <f>(Table2[[#This Row],[Close Price]]-Table2[[#This Row],[20D EMA]])/Table2[[#This Row],[20D EMA]]</f>
        <v>-4.2107659041766762E-3</v>
      </c>
      <c r="T525" s="1">
        <f>(Table2[[#This Row],[Close Price]]-Table2[[#This Row],[50D EMA]])/Table2[[#This Row],[50D EMA]]</f>
        <v>2.2290052947959924E-2</v>
      </c>
      <c r="U525" s="1">
        <f>(Table2[[#This Row],[Close Price]]-Table2[[#This Row],[200D EMA]])/Table2[[#This Row],[200D EMA]]</f>
        <v>2.3481995098665456E-2</v>
      </c>
      <c r="V525">
        <v>1.40409849880028</v>
      </c>
      <c r="W525">
        <v>174.15</v>
      </c>
      <c r="X525">
        <v>178.5</v>
      </c>
      <c r="Y525">
        <v>167</v>
      </c>
      <c r="Z525">
        <v>188.57</v>
      </c>
      <c r="AA525">
        <v>167</v>
      </c>
      <c r="AB525">
        <v>188.57</v>
      </c>
      <c r="AC525" s="1">
        <f>(Table2[[#This Row],[Close Price]]/Table2[[#This Row],[Day Low]])-1</f>
        <v>4.8808498420900293E-3</v>
      </c>
      <c r="AD525" s="1">
        <f>(Table2[[#This Row],[Day High]]/Table2[[#This Row],[Close Price]])-1</f>
        <v>2.0000000000000018E-2</v>
      </c>
      <c r="AE525" s="1">
        <f>(Table2[[#This Row],[Close Price]]/Table2[[#This Row],[Current Week Low]])-1</f>
        <v>4.7904191616766401E-2</v>
      </c>
      <c r="AF525" s="1">
        <f>(Table2[[#This Row],[Current Week High]]/Table2[[#This Row],[Close Price]])-1</f>
        <v>7.7542857142857136E-2</v>
      </c>
      <c r="AG525" s="1">
        <f>(Table2[[#This Row],[Close Price]]/Table2[[#This Row],[Current Month Low]])-1</f>
        <v>4.7904191616766401E-2</v>
      </c>
      <c r="AH525" s="1">
        <f>(Table2[[#This Row],[Current Month High]]/Table2[[#This Row],[Close Price]])-1</f>
        <v>7.7542857142857136E-2</v>
      </c>
      <c r="AI525">
        <v>30</v>
      </c>
      <c r="AJ525">
        <v>23.022847100175699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0.02</v>
      </c>
      <c r="AM525" t="s">
        <v>3114</v>
      </c>
      <c r="AN525">
        <v>-0.34</v>
      </c>
      <c r="AO525" t="s">
        <v>3113</v>
      </c>
      <c r="AP525">
        <v>2.7644011542891998E-2</v>
      </c>
      <c r="AQ525">
        <f>(Table2[[#This Row],[Sharpe Ratio]]-AVERAGE(Table2[Sharpe Ratio]))/_xlfn.STDEV.P(Table2[Sharpe Ratio])</f>
        <v>-0.37946847221394642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-3.7385936932290975E-2</v>
      </c>
      <c r="AS525">
        <f>_xlfn.RANK.AVG(Table2[[#This Row],[1Y Return vs Nifty Z-Score]],Table2[1Y Return vs Nifty Z-Score])</f>
        <v>669</v>
      </c>
      <c r="AT525">
        <f>_xlfn.RANK.AVG(Table2[[#This Row],[6M Return vs Nifty Z-Score]],Table2[6M Return vs Nifty Z-Score])</f>
        <v>330</v>
      </c>
      <c r="AU525">
        <f>_xlfn.RANK.AVG(Table2[[#This Row],[Sharpe Ratio Z-Score]],Table2[Sharpe Ratio Z-Score])</f>
        <v>438</v>
      </c>
      <c r="AV525">
        <f>(Table2[[#This Row],[Rank 1Y]]+Table2[[#This Row],[Rank 6M]]+Table2[[#This Row],[Rank Sharpe]])/3</f>
        <v>479</v>
      </c>
    </row>
    <row r="526" spans="1:48" x14ac:dyDescent="0.3">
      <c r="A526" t="s">
        <v>582</v>
      </c>
      <c r="B526" t="s">
        <v>583</v>
      </c>
      <c r="C526" t="s">
        <v>3069</v>
      </c>
      <c r="D526" t="s">
        <v>558</v>
      </c>
      <c r="E526">
        <v>32700.288645749999</v>
      </c>
      <c r="F526">
        <v>4471.55</v>
      </c>
      <c r="G526">
        <v>-7.5477602283163598</v>
      </c>
      <c r="H526">
        <f>(Table2[[#This Row],[1Y Return vs Nifty]]-AVERAGE(Table2[1Y Return vs Nifty]))/_xlfn.STDEV.P(Table2[1Y Return vs Nifty])</f>
        <v>-0.6387826121044482</v>
      </c>
      <c r="I526">
        <v>1.23111042954271</v>
      </c>
      <c r="J526">
        <f>(Table2[[#This Row],[1M Return vs Nifty]]-AVERAGE(Table2[1M Return vs Nifty]))/_xlfn.STDEV.P(Table2[1M Return vs Nifty])</f>
        <v>0.15617623191231744</v>
      </c>
      <c r="K526">
        <v>-11.5879970732683</v>
      </c>
      <c r="L526">
        <f>(Table2[[#This Row],[6M Return vs Nifty]]-AVERAGE(Table2[6M Return vs Nifty]))/_xlfn.STDEV.P(Table2[6M Return vs Nifty])</f>
        <v>-0.55921427606137564</v>
      </c>
      <c r="M526">
        <v>0.99192212849425698</v>
      </c>
      <c r="N526">
        <f>(Table2[[#This Row],[1W Return vs Nifty]]-AVERAGE(Table2[1W Return vs Nifty]))/_xlfn.STDEV.P(Table2[1W Return vs Nifty])</f>
        <v>0.24985202883280055</v>
      </c>
      <c r="O526">
        <v>4301.17</v>
      </c>
      <c r="P526">
        <v>4302.9536867099196</v>
      </c>
      <c r="Q526">
        <v>4275.8145439986001</v>
      </c>
      <c r="R526">
        <v>66.275747511046106</v>
      </c>
      <c r="S526" s="1">
        <f>(Table2[[#This Row],[Close Price]]-Table2[[#This Row],[20D EMA]])/Table2[[#This Row],[20D EMA]]</f>
        <v>3.9612477535182315E-2</v>
      </c>
      <c r="T526" s="1">
        <f>(Table2[[#This Row],[Close Price]]-Table2[[#This Row],[50D EMA]])/Table2[[#This Row],[50D EMA]]</f>
        <v>3.9181531005273496E-2</v>
      </c>
      <c r="U526" s="1">
        <f>(Table2[[#This Row],[Close Price]]-Table2[[#This Row],[200D EMA]])/Table2[[#This Row],[200D EMA]]</f>
        <v>4.5777349318418925E-2</v>
      </c>
      <c r="V526">
        <v>1.0955101571739601</v>
      </c>
      <c r="W526">
        <v>4403</v>
      </c>
      <c r="X526">
        <v>4491.55</v>
      </c>
      <c r="Y526">
        <v>4147.7</v>
      </c>
      <c r="Z526">
        <v>4502</v>
      </c>
      <c r="AA526">
        <v>4147.7</v>
      </c>
      <c r="AB526">
        <v>4502</v>
      </c>
      <c r="AC526" s="1">
        <f>(Table2[[#This Row],[Close Price]]/Table2[[#This Row],[Day Low]])-1</f>
        <v>1.5568930274812764E-2</v>
      </c>
      <c r="AD526" s="1">
        <f>(Table2[[#This Row],[Day High]]/Table2[[#This Row],[Close Price]])-1</f>
        <v>4.472721986783057E-3</v>
      </c>
      <c r="AE526" s="1">
        <f>(Table2[[#This Row],[Close Price]]/Table2[[#This Row],[Current Week Low]])-1</f>
        <v>7.8079417508498672E-2</v>
      </c>
      <c r="AF526" s="1">
        <f>(Table2[[#This Row],[Current Week High]]/Table2[[#This Row],[Close Price]])-1</f>
        <v>6.8097192248772753E-3</v>
      </c>
      <c r="AG526" s="1">
        <f>(Table2[[#This Row],[Close Price]]/Table2[[#This Row],[Current Month Low]])-1</f>
        <v>7.8079417508498672E-2</v>
      </c>
      <c r="AH526" s="1">
        <f>(Table2[[#This Row],[Current Month High]]/Table2[[#This Row],[Close Price]])-1</f>
        <v>6.8097192248772753E-3</v>
      </c>
      <c r="AI526">
        <v>17.822678936833899</v>
      </c>
      <c r="AJ526">
        <v>22.1501352200399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-0.05</v>
      </c>
      <c r="AM526" t="s">
        <v>3113</v>
      </c>
      <c r="AN526">
        <v>4.74</v>
      </c>
      <c r="AO526" t="s">
        <v>3114</v>
      </c>
      <c r="AP526">
        <v>5.2321907692037997E-2</v>
      </c>
      <c r="AQ526">
        <f>(Table2[[#This Row],[Sharpe Ratio]]-AVERAGE(Table2[Sharpe Ratio]))/_xlfn.STDEV.P(Table2[Sharpe Ratio])</f>
        <v>-9.1725534882913975E-2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552</v>
      </c>
      <c r="AT526">
        <f>_xlfn.RANK.AVG(Table2[[#This Row],[6M Return vs Nifty Z-Score]],Table2[6M Return vs Nifty Z-Score])</f>
        <v>517</v>
      </c>
      <c r="AU526">
        <f>_xlfn.RANK.AVG(Table2[[#This Row],[Sharpe Ratio Z-Score]],Table2[Sharpe Ratio Z-Score])</f>
        <v>372</v>
      </c>
      <c r="AV526">
        <f>(Table2[[#This Row],[Rank 1Y]]+Table2[[#This Row],[Rank 6M]]+Table2[[#This Row],[Rank Sharpe]])/3</f>
        <v>480.33333333333331</v>
      </c>
    </row>
    <row r="527" spans="1:48" x14ac:dyDescent="0.3">
      <c r="A527" t="s">
        <v>1420</v>
      </c>
      <c r="B527" t="s">
        <v>1421</v>
      </c>
      <c r="C527" t="s">
        <v>3081</v>
      </c>
      <c r="D527" t="s">
        <v>1422</v>
      </c>
      <c r="E527">
        <v>7185.1002607999999</v>
      </c>
      <c r="F527">
        <v>269.5</v>
      </c>
      <c r="G527">
        <v>-0.70134311396892102</v>
      </c>
      <c r="H527">
        <f>(Table2[[#This Row],[1Y Return vs Nifty]]-AVERAGE(Table2[1Y Return vs Nifty]))/_xlfn.STDEV.P(Table2[1Y Return vs Nifty])</f>
        <v>-0.53457617635356303</v>
      </c>
      <c r="I527">
        <v>-11.4631538883741</v>
      </c>
      <c r="J527">
        <f>(Table2[[#This Row],[1M Return vs Nifty]]-AVERAGE(Table2[1M Return vs Nifty]))/_xlfn.STDEV.P(Table2[1M Return vs Nifty])</f>
        <v>-1.0770548193662552</v>
      </c>
      <c r="K527">
        <v>-21.6896285744835</v>
      </c>
      <c r="L527">
        <f>(Table2[[#This Row],[6M Return vs Nifty]]-AVERAGE(Table2[6M Return vs Nifty]))/_xlfn.STDEV.P(Table2[6M Return vs Nifty])</f>
        <v>-0.91482420480357718</v>
      </c>
      <c r="M527">
        <v>-1.88303162247397</v>
      </c>
      <c r="N527">
        <f>(Table2[[#This Row],[1W Return vs Nifty]]-AVERAGE(Table2[1W Return vs Nifty]))/_xlfn.STDEV.P(Table2[1W Return vs Nifty])</f>
        <v>-0.33656361723818295</v>
      </c>
      <c r="O527">
        <v>283.56</v>
      </c>
      <c r="P527">
        <v>292.987754840516</v>
      </c>
      <c r="Q527">
        <v>287.04492530281499</v>
      </c>
      <c r="R527">
        <v>34.027287936432899</v>
      </c>
      <c r="S527" s="1">
        <f>(Table2[[#This Row],[Close Price]]-Table2[[#This Row],[20D EMA]])/Table2[[#This Row],[20D EMA]]</f>
        <v>-4.9583862321907188E-2</v>
      </c>
      <c r="T527" s="1">
        <f>(Table2[[#This Row],[Close Price]]-Table2[[#This Row],[50D EMA]])/Table2[[#This Row],[50D EMA]]</f>
        <v>-8.0166336143642769E-2</v>
      </c>
      <c r="U527" s="1">
        <f>(Table2[[#This Row],[Close Price]]-Table2[[#This Row],[200D EMA]])/Table2[[#This Row],[200D EMA]]</f>
        <v>-6.1122576141369359E-2</v>
      </c>
      <c r="V527">
        <v>0.87725005046971405</v>
      </c>
      <c r="W527">
        <v>271.45</v>
      </c>
      <c r="X527">
        <v>281</v>
      </c>
      <c r="Y527">
        <v>264.25</v>
      </c>
      <c r="Z527">
        <v>283.64999999999998</v>
      </c>
      <c r="AA527">
        <v>264.25</v>
      </c>
      <c r="AB527">
        <v>290.2</v>
      </c>
      <c r="AC527" s="1">
        <f>(Table2[[#This Row],[Close Price]]/Table2[[#This Row],[Day Low]])-1</f>
        <v>-7.1836433965739577E-3</v>
      </c>
      <c r="AD527" s="1">
        <f>(Table2[[#This Row],[Day High]]/Table2[[#This Row],[Close Price]])-1</f>
        <v>4.2671614100185495E-2</v>
      </c>
      <c r="AE527" s="1">
        <f>(Table2[[#This Row],[Close Price]]/Table2[[#This Row],[Current Week Low]])-1</f>
        <v>1.9867549668874274E-2</v>
      </c>
      <c r="AF527" s="1">
        <f>(Table2[[#This Row],[Current Week High]]/Table2[[#This Row],[Close Price]])-1</f>
        <v>5.2504638218923816E-2</v>
      </c>
      <c r="AG527" s="1">
        <f>(Table2[[#This Row],[Close Price]]/Table2[[#This Row],[Current Month Low]])-1</f>
        <v>1.9867549668874274E-2</v>
      </c>
      <c r="AH527" s="1">
        <f>(Table2[[#This Row],[Current Month High]]/Table2[[#This Row],[Close Price]])-1</f>
        <v>7.6808905380333803E-2</v>
      </c>
      <c r="AI527">
        <v>35.417439703153903</v>
      </c>
      <c r="AJ527">
        <v>27.062706270627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-0.18</v>
      </c>
      <c r="AM527" t="s">
        <v>3113</v>
      </c>
      <c r="AN527">
        <v>-5.09</v>
      </c>
      <c r="AO527" t="s">
        <v>3113</v>
      </c>
      <c r="AP527">
        <v>6.6547214464393004E-2</v>
      </c>
      <c r="AQ527">
        <f>(Table2[[#This Row],[Sharpe Ratio]]-AVERAGE(Table2[Sharpe Ratio]))/_xlfn.STDEV.P(Table2[Sharpe Ratio])</f>
        <v>7.414077439945603E-2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497</v>
      </c>
      <c r="AT527">
        <f>_xlfn.RANK.AVG(Table2[[#This Row],[6M Return vs Nifty Z-Score]],Table2[6M Return vs Nifty Z-Score])</f>
        <v>626</v>
      </c>
      <c r="AU527">
        <f>_xlfn.RANK.AVG(Table2[[#This Row],[Sharpe Ratio Z-Score]],Table2[Sharpe Ratio Z-Score])</f>
        <v>318</v>
      </c>
      <c r="AV527">
        <f>(Table2[[#This Row],[Rank 1Y]]+Table2[[#This Row],[Rank 6M]]+Table2[[#This Row],[Rank Sharpe]])/3</f>
        <v>480.33333333333331</v>
      </c>
    </row>
    <row r="528" spans="1:48" x14ac:dyDescent="0.3">
      <c r="A528" t="s">
        <v>1847</v>
      </c>
      <c r="B528" t="s">
        <v>1848</v>
      </c>
      <c r="C528" t="s">
        <v>3073</v>
      </c>
      <c r="D528" t="s">
        <v>288</v>
      </c>
      <c r="E528">
        <v>3822.4816243250002</v>
      </c>
      <c r="F528">
        <v>445.25</v>
      </c>
      <c r="G528">
        <v>3.3391281813939599</v>
      </c>
      <c r="H528">
        <f>(Table2[[#This Row],[1Y Return vs Nifty]]-AVERAGE(Table2[1Y Return vs Nifty]))/_xlfn.STDEV.P(Table2[1Y Return vs Nifty])</f>
        <v>-0.47307786191969892</v>
      </c>
      <c r="I528">
        <v>-0.44720014673599601</v>
      </c>
      <c r="J528">
        <f>(Table2[[#This Row],[1M Return vs Nifty]]-AVERAGE(Table2[1M Return vs Nifty]))/_xlfn.STDEV.P(Table2[1M Return vs Nifty])</f>
        <v>-6.8694290666238677E-3</v>
      </c>
      <c r="K528">
        <v>-6.2570302973416796</v>
      </c>
      <c r="L528">
        <f>(Table2[[#This Row],[6M Return vs Nifty]]-AVERAGE(Table2[6M Return vs Nifty]))/_xlfn.STDEV.P(Table2[6M Return vs Nifty])</f>
        <v>-0.37154709427135929</v>
      </c>
      <c r="M528">
        <v>-0.25162940489301799</v>
      </c>
      <c r="N528">
        <f>(Table2[[#This Row],[1W Return vs Nifty]]-AVERAGE(Table2[1W Return vs Nifty]))/_xlfn.STDEV.P(Table2[1W Return vs Nifty])</f>
        <v>-3.8000779630977207E-3</v>
      </c>
      <c r="O528">
        <v>442.49</v>
      </c>
      <c r="P528">
        <v>436.393267938289</v>
      </c>
      <c r="Q528">
        <v>412.69182239302199</v>
      </c>
      <c r="R528">
        <v>51.312424427744297</v>
      </c>
      <c r="S528" s="1">
        <f>(Table2[[#This Row],[Close Price]]-Table2[[#This Row],[20D EMA]])/Table2[[#This Row],[20D EMA]]</f>
        <v>6.2374290944427913E-3</v>
      </c>
      <c r="T528" s="1">
        <f>(Table2[[#This Row],[Close Price]]-Table2[[#This Row],[50D EMA]])/Table2[[#This Row],[50D EMA]]</f>
        <v>2.029529947506762E-2</v>
      </c>
      <c r="U528" s="1">
        <f>(Table2[[#This Row],[Close Price]]-Table2[[#This Row],[200D EMA]])/Table2[[#This Row],[200D EMA]]</f>
        <v>7.8892228632462758E-2</v>
      </c>
      <c r="V528">
        <v>0.88616101111604595</v>
      </c>
      <c r="W528">
        <v>442.6</v>
      </c>
      <c r="X528">
        <v>452</v>
      </c>
      <c r="Y528">
        <v>426.3</v>
      </c>
      <c r="Z528">
        <v>449.35</v>
      </c>
      <c r="AA528">
        <v>426.3</v>
      </c>
      <c r="AB528">
        <v>463.9</v>
      </c>
      <c r="AC528" s="1">
        <f>(Table2[[#This Row],[Close Price]]/Table2[[#This Row],[Day Low]])-1</f>
        <v>5.9873474920921765E-3</v>
      </c>
      <c r="AD528" s="1">
        <f>(Table2[[#This Row],[Day High]]/Table2[[#This Row],[Close Price]])-1</f>
        <v>1.5160022459292488E-2</v>
      </c>
      <c r="AE528" s="1">
        <f>(Table2[[#This Row],[Close Price]]/Table2[[#This Row],[Current Week Low]])-1</f>
        <v>4.4452263664086278E-2</v>
      </c>
      <c r="AF528" s="1">
        <f>(Table2[[#This Row],[Current Week High]]/Table2[[#This Row],[Close Price]])-1</f>
        <v>9.2083099382369582E-3</v>
      </c>
      <c r="AG528" s="1">
        <f>(Table2[[#This Row],[Close Price]]/Table2[[#This Row],[Current Month Low]])-1</f>
        <v>4.4452263664086278E-2</v>
      </c>
      <c r="AH528" s="1">
        <f>(Table2[[#This Row],[Current Month High]]/Table2[[#This Row],[Close Price]])-1</f>
        <v>4.1886580572711996E-2</v>
      </c>
      <c r="AI528">
        <v>13.396967995508099</v>
      </c>
      <c r="AJ528">
        <v>43.582715253144102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-0.13</v>
      </c>
      <c r="AM528" t="s">
        <v>3113</v>
      </c>
      <c r="AN528">
        <v>0.49</v>
      </c>
      <c r="AO528" t="s">
        <v>3114</v>
      </c>
      <c r="AQ528">
        <f>(Table2[[#This Row],[Sharpe Ratio]]-AVERAGE(Table2[Sharpe Ratio]))/_xlfn.STDEV.P(Table2[Sharpe Ratio])</f>
        <v>-0.70179615496659375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-1.5570906181873736</v>
      </c>
      <c r="AS528">
        <f>_xlfn.RANK.AVG(Table2[[#This Row],[1Y Return vs Nifty Z-Score]],Table2[1Y Return vs Nifty Z-Score])</f>
        <v>461</v>
      </c>
      <c r="AT528">
        <f>_xlfn.RANK.AVG(Table2[[#This Row],[6M Return vs Nifty Z-Score]],Table2[6M Return vs Nifty Z-Score])</f>
        <v>435</v>
      </c>
      <c r="AU528">
        <f>_xlfn.RANK.AVG(Table2[[#This Row],[Sharpe Ratio Z-Score]],Table2[Sharpe Ratio Z-Score])</f>
        <v>545.5</v>
      </c>
      <c r="AV528">
        <f>(Table2[[#This Row],[Rank 1Y]]+Table2[[#This Row],[Rank 6M]]+Table2[[#This Row],[Rank Sharpe]])/3</f>
        <v>480.5</v>
      </c>
    </row>
    <row r="529" spans="1:48" x14ac:dyDescent="0.3">
      <c r="A529" t="s">
        <v>521</v>
      </c>
      <c r="B529" t="s">
        <v>522</v>
      </c>
      <c r="C529" t="s">
        <v>3075</v>
      </c>
      <c r="D529" t="s">
        <v>210</v>
      </c>
      <c r="E529">
        <v>38431.541745459901</v>
      </c>
      <c r="F529">
        <v>655.29999999999995</v>
      </c>
      <c r="G529">
        <v>-5.4753718434420797</v>
      </c>
      <c r="H529">
        <f>(Table2[[#This Row],[1Y Return vs Nifty]]-AVERAGE(Table2[1Y Return vs Nifty]))/_xlfn.STDEV.P(Table2[1Y Return vs Nifty])</f>
        <v>-0.60723966000666818</v>
      </c>
      <c r="I529">
        <v>0.89495615336774403</v>
      </c>
      <c r="J529">
        <f>(Table2[[#This Row],[1M Return vs Nifty]]-AVERAGE(Table2[1M Return vs Nifty]))/_xlfn.STDEV.P(Table2[1M Return vs Nifty])</f>
        <v>0.12351928693174596</v>
      </c>
      <c r="K529">
        <v>-3.1869570628003898</v>
      </c>
      <c r="L529">
        <f>(Table2[[#This Row],[6M Return vs Nifty]]-AVERAGE(Table2[6M Return vs Nifty]))/_xlfn.STDEV.P(Table2[6M Return vs Nifty])</f>
        <v>-0.26347063909308105</v>
      </c>
      <c r="M529">
        <v>0.735904245527219</v>
      </c>
      <c r="N529">
        <f>(Table2[[#This Row],[1W Return vs Nifty]]-AVERAGE(Table2[1W Return vs Nifty]))/_xlfn.STDEV.P(Table2[1W Return vs Nifty])</f>
        <v>0.1976310523404729</v>
      </c>
      <c r="O529">
        <v>675.49</v>
      </c>
      <c r="P529">
        <v>668.84553240785999</v>
      </c>
      <c r="Q529">
        <v>630.34679539747901</v>
      </c>
      <c r="R529">
        <v>34.5123747535999</v>
      </c>
      <c r="S529" s="1">
        <f>(Table2[[#This Row],[Close Price]]-Table2[[#This Row],[20D EMA]])/Table2[[#This Row],[20D EMA]]</f>
        <v>-2.9889413610860345E-2</v>
      </c>
      <c r="T529" s="1">
        <f>(Table2[[#This Row],[Close Price]]-Table2[[#This Row],[50D EMA]])/Table2[[#This Row],[50D EMA]]</f>
        <v>-2.0252108673127853E-2</v>
      </c>
      <c r="U529" s="1">
        <f>(Table2[[#This Row],[Close Price]]-Table2[[#This Row],[200D EMA]])/Table2[[#This Row],[200D EMA]]</f>
        <v>3.95864701537606E-2</v>
      </c>
      <c r="V529">
        <v>0.90947577641933897</v>
      </c>
      <c r="W529">
        <v>662.25</v>
      </c>
      <c r="X529">
        <v>672.95</v>
      </c>
      <c r="Y529">
        <v>647.6</v>
      </c>
      <c r="Z529">
        <v>676.75</v>
      </c>
      <c r="AA529">
        <v>647.6</v>
      </c>
      <c r="AB529">
        <v>693</v>
      </c>
      <c r="AC529" s="1">
        <f>(Table2[[#This Row],[Close Price]]/Table2[[#This Row],[Day Low]])-1</f>
        <v>-1.0494526236315638E-2</v>
      </c>
      <c r="AD529" s="1">
        <f>(Table2[[#This Row],[Day High]]/Table2[[#This Row],[Close Price]])-1</f>
        <v>2.6934228597589094E-2</v>
      </c>
      <c r="AE529" s="1">
        <f>(Table2[[#This Row],[Close Price]]/Table2[[#This Row],[Current Week Low]])-1</f>
        <v>1.1890055589870219E-2</v>
      </c>
      <c r="AF529" s="1">
        <f>(Table2[[#This Row],[Current Week High]]/Table2[[#This Row],[Close Price]])-1</f>
        <v>3.2733099343811967E-2</v>
      </c>
      <c r="AG529" s="1">
        <f>(Table2[[#This Row],[Close Price]]/Table2[[#This Row],[Current Month Low]])-1</f>
        <v>1.1890055589870219E-2</v>
      </c>
      <c r="AH529" s="1">
        <f>(Table2[[#This Row],[Current Month High]]/Table2[[#This Row],[Close Price]])-1</f>
        <v>5.7530901877002938E-2</v>
      </c>
      <c r="AI529">
        <v>16.664123302304201</v>
      </c>
      <c r="AJ529">
        <v>34.255275558287202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-0.04</v>
      </c>
      <c r="AM529" t="s">
        <v>3113</v>
      </c>
      <c r="AN529">
        <v>-6.12</v>
      </c>
      <c r="AO529" t="s">
        <v>3113</v>
      </c>
      <c r="AP529">
        <v>9.9022153930230002E-3</v>
      </c>
      <c r="AQ529">
        <f>(Table2[[#This Row],[Sharpe Ratio]]-AVERAGE(Table2[Sharpe Ratio]))/_xlfn.STDEV.P(Table2[Sharpe Ratio])</f>
        <v>-0.58633685786716883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-1.1358968176946991</v>
      </c>
      <c r="AS529">
        <f>_xlfn.RANK.AVG(Table2[[#This Row],[1Y Return vs Nifty Z-Score]],Table2[1Y Return vs Nifty Z-Score])</f>
        <v>540</v>
      </c>
      <c r="AT529">
        <f>_xlfn.RANK.AVG(Table2[[#This Row],[6M Return vs Nifty Z-Score]],Table2[6M Return vs Nifty Z-Score])</f>
        <v>399</v>
      </c>
      <c r="AU529">
        <f>_xlfn.RANK.AVG(Table2[[#This Row],[Sharpe Ratio Z-Score]],Table2[Sharpe Ratio Z-Score])</f>
        <v>505</v>
      </c>
      <c r="AV529">
        <f>(Table2[[#This Row],[Rank 1Y]]+Table2[[#This Row],[Rank 6M]]+Table2[[#This Row],[Rank Sharpe]])/3</f>
        <v>481.33333333333331</v>
      </c>
    </row>
    <row r="530" spans="1:48" x14ac:dyDescent="0.3">
      <c r="A530" t="s">
        <v>709</v>
      </c>
      <c r="B530" t="s">
        <v>710</v>
      </c>
      <c r="C530" t="s">
        <v>3083</v>
      </c>
      <c r="D530" t="s">
        <v>164</v>
      </c>
      <c r="E530">
        <v>23565.475119549999</v>
      </c>
      <c r="F530">
        <v>8004.1</v>
      </c>
      <c r="G530">
        <v>-8.2789526704851202</v>
      </c>
      <c r="H530">
        <f>(Table2[[#This Row],[1Y Return vs Nifty]]-AVERAGE(Table2[1Y Return vs Nifty]))/_xlfn.STDEV.P(Table2[1Y Return vs Nifty])</f>
        <v>-0.64991178477590528</v>
      </c>
      <c r="I530">
        <v>20.032793970311101</v>
      </c>
      <c r="J530">
        <f>(Table2[[#This Row],[1M Return vs Nifty]]-AVERAGE(Table2[1M Return vs Nifty]))/_xlfn.STDEV.P(Table2[1M Return vs Nifty])</f>
        <v>1.9827350129566617</v>
      </c>
      <c r="K530">
        <v>17.333481431170998</v>
      </c>
      <c r="L530">
        <f>(Table2[[#This Row],[6M Return vs Nifty]]-AVERAGE(Table2[6M Return vs Nifty]))/_xlfn.STDEV.P(Table2[6M Return vs Nifty])</f>
        <v>0.45891481613977431</v>
      </c>
      <c r="M530">
        <v>4.3498140408634596</v>
      </c>
      <c r="N530">
        <f>(Table2[[#This Row],[1W Return vs Nifty]]-AVERAGE(Table2[1W Return vs Nifty]))/_xlfn.STDEV.P(Table2[1W Return vs Nifty])</f>
        <v>0.93477447482531628</v>
      </c>
      <c r="O530">
        <v>7507.55</v>
      </c>
      <c r="P530">
        <v>6977.0275240938599</v>
      </c>
      <c r="Q530">
        <v>6603.8021105360003</v>
      </c>
      <c r="R530">
        <v>72.403275281981195</v>
      </c>
      <c r="S530" s="1">
        <f>(Table2[[#This Row],[Close Price]]-Table2[[#This Row],[20D EMA]])/Table2[[#This Row],[20D EMA]]</f>
        <v>6.6140085647115265E-2</v>
      </c>
      <c r="T530" s="1">
        <f>(Table2[[#This Row],[Close Price]]-Table2[[#This Row],[50D EMA]])/Table2[[#This Row],[50D EMA]]</f>
        <v>0.14720774317706756</v>
      </c>
      <c r="U530" s="1">
        <f>(Table2[[#This Row],[Close Price]]-Table2[[#This Row],[200D EMA]])/Table2[[#This Row],[200D EMA]]</f>
        <v>0.21204419303084543</v>
      </c>
      <c r="V530">
        <v>1.3183297239954801</v>
      </c>
      <c r="W530">
        <v>8009.5</v>
      </c>
      <c r="X530">
        <v>8100</v>
      </c>
      <c r="Y530">
        <v>7610.05</v>
      </c>
      <c r="Z530">
        <v>8133.9</v>
      </c>
      <c r="AA530">
        <v>7610.05</v>
      </c>
      <c r="AB530">
        <v>8133.9</v>
      </c>
      <c r="AC530" s="1">
        <f>(Table2[[#This Row],[Close Price]]/Table2[[#This Row],[Day Low]])-1</f>
        <v>-6.7419938822643743E-4</v>
      </c>
      <c r="AD530" s="1">
        <f>(Table2[[#This Row],[Day High]]/Table2[[#This Row],[Close Price]])-1</f>
        <v>1.1981359553228987E-2</v>
      </c>
      <c r="AE530" s="1">
        <f>(Table2[[#This Row],[Close Price]]/Table2[[#This Row],[Current Week Low]])-1</f>
        <v>5.1780211693747136E-2</v>
      </c>
      <c r="AF530" s="1">
        <f>(Table2[[#This Row],[Current Week High]]/Table2[[#This Row],[Close Price]])-1</f>
        <v>1.6216688946914637E-2</v>
      </c>
      <c r="AG530" s="1">
        <f>(Table2[[#This Row],[Close Price]]/Table2[[#This Row],[Current Month Low]])-1</f>
        <v>5.1780211693747136E-2</v>
      </c>
      <c r="AH530" s="1">
        <f>(Table2[[#This Row],[Current Month High]]/Table2[[#This Row],[Close Price]])-1</f>
        <v>1.6216688946914637E-2</v>
      </c>
      <c r="AI530">
        <v>1.6216688946914599</v>
      </c>
      <c r="AJ530">
        <v>54.673082311564499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0.32</v>
      </c>
      <c r="AM530" t="s">
        <v>3114</v>
      </c>
      <c r="AN530">
        <v>9.94</v>
      </c>
      <c r="AO530" t="s">
        <v>3114</v>
      </c>
      <c r="AP530">
        <v>-7.7635262519883994E-2</v>
      </c>
      <c r="AQ530">
        <f>(Table2[[#This Row],[Sharpe Ratio]]-AVERAGE(Table2[Sharpe Ratio]))/_xlfn.STDEV.P(Table2[Sharpe Ratio])</f>
        <v>-1.6070191262817677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1.1194933928640793</v>
      </c>
      <c r="AS530">
        <f>_xlfn.RANK.AVG(Table2[[#This Row],[1Y Return vs Nifty Z-Score]],Table2[1Y Return vs Nifty Z-Score])</f>
        <v>558</v>
      </c>
      <c r="AT530">
        <f>_xlfn.RANK.AVG(Table2[[#This Row],[6M Return vs Nifty Z-Score]],Table2[6M Return vs Nifty Z-Score])</f>
        <v>191</v>
      </c>
      <c r="AU530">
        <f>_xlfn.RANK.AVG(Table2[[#This Row],[Sharpe Ratio Z-Score]],Table2[Sharpe Ratio Z-Score])</f>
        <v>697</v>
      </c>
      <c r="AV530">
        <f>(Table2[[#This Row],[Rank 1Y]]+Table2[[#This Row],[Rank 6M]]+Table2[[#This Row],[Rank Sharpe]])/3</f>
        <v>482</v>
      </c>
    </row>
    <row r="531" spans="1:48" x14ac:dyDescent="0.3">
      <c r="A531" t="s">
        <v>512</v>
      </c>
      <c r="B531" t="s">
        <v>513</v>
      </c>
      <c r="C531" t="s">
        <v>3079</v>
      </c>
      <c r="D531" t="s">
        <v>514</v>
      </c>
      <c r="E531">
        <v>39265.936070880001</v>
      </c>
      <c r="F531">
        <v>597.20000000000005</v>
      </c>
      <c r="G531">
        <v>-5.2054749369577902</v>
      </c>
      <c r="H531">
        <f>(Table2[[#This Row],[1Y Return vs Nifty]]-AVERAGE(Table2[1Y Return vs Nifty]))/_xlfn.STDEV.P(Table2[1Y Return vs Nifty])</f>
        <v>-0.60313167269371604</v>
      </c>
      <c r="I531">
        <v>7.58384678930648</v>
      </c>
      <c r="J531">
        <f>(Table2[[#This Row],[1M Return vs Nifty]]-AVERAGE(Table2[1M Return vs Nifty]))/_xlfn.STDEV.P(Table2[1M Return vs Nifty])</f>
        <v>0.77333619827520073</v>
      </c>
      <c r="K531">
        <v>14.759379566355401</v>
      </c>
      <c r="L531">
        <f>(Table2[[#This Row],[6M Return vs Nifty]]-AVERAGE(Table2[6M Return vs Nifty]))/_xlfn.STDEV.P(Table2[6M Return vs Nifty])</f>
        <v>0.36829814886061985</v>
      </c>
      <c r="M531">
        <v>4.9749756737816799</v>
      </c>
      <c r="N531">
        <f>(Table2[[#This Row],[1W Return vs Nifty]]-AVERAGE(Table2[1W Return vs Nifty]))/_xlfn.STDEV.P(Table2[1W Return vs Nifty])</f>
        <v>1.06229115669996</v>
      </c>
      <c r="O531">
        <v>585.63</v>
      </c>
      <c r="P531">
        <v>559.66802160173097</v>
      </c>
      <c r="Q531">
        <v>519.20725450884299</v>
      </c>
      <c r="R531">
        <v>54.959043737395902</v>
      </c>
      <c r="S531" s="1">
        <f>(Table2[[#This Row],[Close Price]]-Table2[[#This Row],[20D EMA]])/Table2[[#This Row],[20D EMA]]</f>
        <v>1.9756501545344415E-2</v>
      </c>
      <c r="T531" s="1">
        <f>(Table2[[#This Row],[Close Price]]-Table2[[#This Row],[50D EMA]])/Table2[[#This Row],[50D EMA]]</f>
        <v>6.7061145088931753E-2</v>
      </c>
      <c r="U531" s="1">
        <f>(Table2[[#This Row],[Close Price]]-Table2[[#This Row],[200D EMA]])/Table2[[#This Row],[200D EMA]]</f>
        <v>0.15021505345670916</v>
      </c>
      <c r="V531">
        <v>0.73414750272097995</v>
      </c>
      <c r="W531">
        <v>599.20000000000005</v>
      </c>
      <c r="X531">
        <v>604.54999999999995</v>
      </c>
      <c r="Y531">
        <v>582</v>
      </c>
      <c r="Z531">
        <v>614.29999999999995</v>
      </c>
      <c r="AA531">
        <v>582</v>
      </c>
      <c r="AB531">
        <v>615.45000000000005</v>
      </c>
      <c r="AC531" s="1">
        <f>(Table2[[#This Row],[Close Price]]/Table2[[#This Row],[Day Low]])-1</f>
        <v>-3.3377837116155273E-3</v>
      </c>
      <c r="AD531" s="1">
        <f>(Table2[[#This Row],[Day High]]/Table2[[#This Row],[Close Price]])-1</f>
        <v>1.2307434695244313E-2</v>
      </c>
      <c r="AE531" s="1">
        <f>(Table2[[#This Row],[Close Price]]/Table2[[#This Row],[Current Week Low]])-1</f>
        <v>2.6116838487972638E-2</v>
      </c>
      <c r="AF531" s="1">
        <f>(Table2[[#This Row],[Current Week High]]/Table2[[#This Row],[Close Price]])-1</f>
        <v>2.8633623576691081E-2</v>
      </c>
      <c r="AG531" s="1">
        <f>(Table2[[#This Row],[Close Price]]/Table2[[#This Row],[Current Month Low]])-1</f>
        <v>2.6116838487972638E-2</v>
      </c>
      <c r="AH531" s="1">
        <f>(Table2[[#This Row],[Current Month High]]/Table2[[#This Row],[Close Price]])-1</f>
        <v>3.0559276624246401E-2</v>
      </c>
      <c r="AI531">
        <v>3.0559276624246401</v>
      </c>
      <c r="AJ531">
        <v>41.835886474290398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0.1</v>
      </c>
      <c r="AM531" t="s">
        <v>3114</v>
      </c>
      <c r="AN531">
        <v>6.41</v>
      </c>
      <c r="AO531" t="s">
        <v>3114</v>
      </c>
      <c r="AP531">
        <v>-8.0768455122895003E-2</v>
      </c>
      <c r="AQ531">
        <f>(Table2[[#This Row],[Sharpe Ratio]]-AVERAGE(Table2[Sharpe Ratio]))/_xlfn.STDEV.P(Table2[Sharpe Ratio])</f>
        <v>-1.6435519829469196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-4.2758151804854982E-2</v>
      </c>
      <c r="AS531">
        <f>_xlfn.RANK.AVG(Table2[[#This Row],[1Y Return vs Nifty Z-Score]],Table2[1Y Return vs Nifty Z-Score])</f>
        <v>538</v>
      </c>
      <c r="AT531">
        <f>_xlfn.RANK.AVG(Table2[[#This Row],[6M Return vs Nifty Z-Score]],Table2[6M Return vs Nifty Z-Score])</f>
        <v>214</v>
      </c>
      <c r="AU531">
        <f>_xlfn.RANK.AVG(Table2[[#This Row],[Sharpe Ratio Z-Score]],Table2[Sharpe Ratio Z-Score])</f>
        <v>699</v>
      </c>
      <c r="AV531">
        <f>(Table2[[#This Row],[Rank 1Y]]+Table2[[#This Row],[Rank 6M]]+Table2[[#This Row],[Rank Sharpe]])/3</f>
        <v>483.66666666666669</v>
      </c>
    </row>
    <row r="532" spans="1:48" x14ac:dyDescent="0.3">
      <c r="A532" t="s">
        <v>1972</v>
      </c>
      <c r="B532" t="s">
        <v>1973</v>
      </c>
      <c r="C532" t="s">
        <v>3071</v>
      </c>
      <c r="D532" t="s">
        <v>372</v>
      </c>
      <c r="E532">
        <v>3234.1001621999999</v>
      </c>
      <c r="F532">
        <v>2295.75</v>
      </c>
      <c r="G532">
        <v>-10.408743528133201</v>
      </c>
      <c r="H532">
        <f>(Table2[[#This Row],[1Y Return vs Nifty]]-AVERAGE(Table2[1Y Return vs Nifty]))/_xlfn.STDEV.P(Table2[1Y Return vs Nifty])</f>
        <v>-0.6823284357721221</v>
      </c>
      <c r="I532">
        <v>11.432339141922499</v>
      </c>
      <c r="J532">
        <f>(Table2[[#This Row],[1M Return vs Nifty]]-AVERAGE(Table2[1M Return vs Nifty]))/_xlfn.STDEV.P(Table2[1M Return vs Nifty])</f>
        <v>1.1472121591810671</v>
      </c>
      <c r="K532">
        <v>13.922987756176299</v>
      </c>
      <c r="L532">
        <f>(Table2[[#This Row],[6M Return vs Nifty]]-AVERAGE(Table2[6M Return vs Nifty]))/_xlfn.STDEV.P(Table2[6M Return vs Nifty])</f>
        <v>0.3388544662255355</v>
      </c>
      <c r="M532">
        <v>13.096304473295501</v>
      </c>
      <c r="N532">
        <f>(Table2[[#This Row],[1W Return vs Nifty]]-AVERAGE(Table2[1W Return vs Nifty]))/_xlfn.STDEV.P(Table2[1W Return vs Nifty])</f>
        <v>2.7188305960971593</v>
      </c>
      <c r="O532">
        <v>1969.32</v>
      </c>
      <c r="P532">
        <v>1915.53696792909</v>
      </c>
      <c r="Q532">
        <v>1870.7321360638</v>
      </c>
      <c r="R532">
        <v>78.384849082658405</v>
      </c>
      <c r="S532" s="1">
        <f>(Table2[[#This Row],[Close Price]]-Table2[[#This Row],[20D EMA]])/Table2[[#This Row],[20D EMA]]</f>
        <v>0.16575772347815493</v>
      </c>
      <c r="T532" s="1">
        <f>(Table2[[#This Row],[Close Price]]-Table2[[#This Row],[50D EMA]])/Table2[[#This Row],[50D EMA]]</f>
        <v>0.19848900774907147</v>
      </c>
      <c r="U532" s="1">
        <f>(Table2[[#This Row],[Close Price]]-Table2[[#This Row],[200D EMA]])/Table2[[#This Row],[200D EMA]]</f>
        <v>0.22719333021694832</v>
      </c>
      <c r="V532">
        <v>3.0827160684223398</v>
      </c>
      <c r="W532">
        <v>2295.9499999999998</v>
      </c>
      <c r="X532">
        <v>2389</v>
      </c>
      <c r="Y532">
        <v>1825</v>
      </c>
      <c r="Z532">
        <v>2408</v>
      </c>
      <c r="AA532">
        <v>1825</v>
      </c>
      <c r="AB532">
        <v>2408</v>
      </c>
      <c r="AC532" s="1">
        <f>(Table2[[#This Row],[Close Price]]/Table2[[#This Row],[Day Low]])-1</f>
        <v>-8.7109910930083245E-5</v>
      </c>
      <c r="AD532" s="1">
        <f>(Table2[[#This Row],[Day High]]/Table2[[#This Row],[Close Price]])-1</f>
        <v>4.0618534248067162E-2</v>
      </c>
      <c r="AE532" s="1">
        <f>(Table2[[#This Row],[Close Price]]/Table2[[#This Row],[Current Week Low]])-1</f>
        <v>0.25794520547945199</v>
      </c>
      <c r="AF532" s="1">
        <f>(Table2[[#This Row],[Current Week High]]/Table2[[#This Row],[Close Price]])-1</f>
        <v>4.8894696722204145E-2</v>
      </c>
      <c r="AG532" s="1">
        <f>(Table2[[#This Row],[Close Price]]/Table2[[#This Row],[Current Month Low]])-1</f>
        <v>0.25794520547945199</v>
      </c>
      <c r="AH532" s="1">
        <f>(Table2[[#This Row],[Current Month High]]/Table2[[#This Row],[Close Price]])-1</f>
        <v>4.8894696722204145E-2</v>
      </c>
      <c r="AI532">
        <v>4.8894696722204101</v>
      </c>
      <c r="AJ532">
        <v>49.951012410189399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0.12</v>
      </c>
      <c r="AM532" t="s">
        <v>3114</v>
      </c>
      <c r="AN532">
        <v>26.61</v>
      </c>
      <c r="AO532" t="s">
        <v>3114</v>
      </c>
      <c r="AP532">
        <v>-4.9244038918621003E-2</v>
      </c>
      <c r="AQ532">
        <f>(Table2[[#This Row],[Sharpe Ratio]]-AVERAGE(Table2[Sharpe Ratio]))/_xlfn.STDEV.P(Table2[Sharpe Ratio])</f>
        <v>-1.2759789912525807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2.2465897944790592</v>
      </c>
      <c r="AS532">
        <f>_xlfn.RANK.AVG(Table2[[#This Row],[1Y Return vs Nifty Z-Score]],Table2[1Y Return vs Nifty Z-Score])</f>
        <v>573</v>
      </c>
      <c r="AT532">
        <f>_xlfn.RANK.AVG(Table2[[#This Row],[6M Return vs Nifty Z-Score]],Table2[6M Return vs Nifty Z-Score])</f>
        <v>221</v>
      </c>
      <c r="AU532">
        <f>_xlfn.RANK.AVG(Table2[[#This Row],[Sharpe Ratio Z-Score]],Table2[Sharpe Ratio Z-Score])</f>
        <v>658</v>
      </c>
      <c r="AV532">
        <f>(Table2[[#This Row],[Rank 1Y]]+Table2[[#This Row],[Rank 6M]]+Table2[[#This Row],[Rank Sharpe]])/3</f>
        <v>484</v>
      </c>
    </row>
    <row r="533" spans="1:48" x14ac:dyDescent="0.3">
      <c r="A533" t="s">
        <v>1325</v>
      </c>
      <c r="B533" t="s">
        <v>1326</v>
      </c>
      <c r="C533" t="s">
        <v>3069</v>
      </c>
      <c r="D533" t="s">
        <v>24</v>
      </c>
      <c r="E533">
        <v>8161.6725474699997</v>
      </c>
      <c r="F533">
        <v>216.19</v>
      </c>
      <c r="G533">
        <v>-26.5431438403496</v>
      </c>
      <c r="H533">
        <f>(Table2[[#This Row],[1Y Return vs Nifty]]-AVERAGE(Table2[1Y Return vs Nifty]))/_xlfn.STDEV.P(Table2[1Y Return vs Nifty])</f>
        <v>-0.92790335787125444</v>
      </c>
      <c r="I533">
        <v>-1.1484314401635201</v>
      </c>
      <c r="J533">
        <f>(Table2[[#This Row],[1M Return vs Nifty]]-AVERAGE(Table2[1M Return vs Nifty]))/_xlfn.STDEV.P(Table2[1M Return vs Nifty])</f>
        <v>-7.4993125212016051E-2</v>
      </c>
      <c r="K533">
        <v>-25.8315718458968</v>
      </c>
      <c r="L533">
        <f>(Table2[[#This Row],[6M Return vs Nifty]]-AVERAGE(Table2[6M Return vs Nifty]))/_xlfn.STDEV.P(Table2[6M Return vs Nifty])</f>
        <v>-1.0606339337987734</v>
      </c>
      <c r="M533">
        <v>-4.7971593494337199</v>
      </c>
      <c r="N533">
        <f>(Table2[[#This Row],[1W Return vs Nifty]]-AVERAGE(Table2[1W Return vs Nifty]))/_xlfn.STDEV.P(Table2[1W Return vs Nifty])</f>
        <v>-0.93096973356716684</v>
      </c>
      <c r="O533">
        <v>225.75</v>
      </c>
      <c r="P533">
        <v>225.088845302115</v>
      </c>
      <c r="Q533">
        <v>222.17172537226</v>
      </c>
      <c r="R533">
        <v>31.9788080020578</v>
      </c>
      <c r="S533" s="1">
        <f>(Table2[[#This Row],[Close Price]]-Table2[[#This Row],[20D EMA]])/Table2[[#This Row],[20D EMA]]</f>
        <v>-4.2347729789590262E-2</v>
      </c>
      <c r="T533" s="1">
        <f>(Table2[[#This Row],[Close Price]]-Table2[[#This Row],[50D EMA]])/Table2[[#This Row],[50D EMA]]</f>
        <v>-3.9534812532228979E-2</v>
      </c>
      <c r="U533" s="1">
        <f>(Table2[[#This Row],[Close Price]]-Table2[[#This Row],[200D EMA]])/Table2[[#This Row],[200D EMA]]</f>
        <v>-2.6923882245759749E-2</v>
      </c>
      <c r="V533">
        <v>1.61369972466644</v>
      </c>
      <c r="W533">
        <v>218.01</v>
      </c>
      <c r="X533">
        <v>225.92</v>
      </c>
      <c r="Y533">
        <v>215.57</v>
      </c>
      <c r="Z533">
        <v>228</v>
      </c>
      <c r="AA533">
        <v>215.57</v>
      </c>
      <c r="AB533">
        <v>240.05</v>
      </c>
      <c r="AC533" s="1">
        <f>(Table2[[#This Row],[Close Price]]/Table2[[#This Row],[Day Low]])-1</f>
        <v>-8.3482409063804219E-3</v>
      </c>
      <c r="AD533" s="1">
        <f>(Table2[[#This Row],[Day High]]/Table2[[#This Row],[Close Price]])-1</f>
        <v>4.5006707063231399E-2</v>
      </c>
      <c r="AE533" s="1">
        <f>(Table2[[#This Row],[Close Price]]/Table2[[#This Row],[Current Week Low]])-1</f>
        <v>2.8760959317160051E-3</v>
      </c>
      <c r="AF533" s="1">
        <f>(Table2[[#This Row],[Current Week High]]/Table2[[#This Row],[Close Price]])-1</f>
        <v>5.4627873629677692E-2</v>
      </c>
      <c r="AG533" s="1">
        <f>(Table2[[#This Row],[Close Price]]/Table2[[#This Row],[Current Month Low]])-1</f>
        <v>2.8760959317160051E-3</v>
      </c>
      <c r="AH533" s="1">
        <f>(Table2[[#This Row],[Current Month High]]/Table2[[#This Row],[Close Price]])-1</f>
        <v>0.11036588186317609</v>
      </c>
      <c r="AI533">
        <v>32.545446135343902</v>
      </c>
      <c r="AJ533">
        <v>12.5989583333333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-0.05</v>
      </c>
      <c r="AM533" t="s">
        <v>3113</v>
      </c>
      <c r="AN533">
        <v>-3.42</v>
      </c>
      <c r="AO533" t="s">
        <v>3113</v>
      </c>
      <c r="AP533">
        <v>0.13015145175728601</v>
      </c>
      <c r="AQ533">
        <f>(Table2[[#This Row],[Sharpe Ratio]]-AVERAGE(Table2[Sharpe Ratio]))/_xlfn.STDEV.P(Table2[Sharpe Ratio])</f>
        <v>0.81576274876660138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-2.1787374016826093</v>
      </c>
      <c r="AS533">
        <f>_xlfn.RANK.AVG(Table2[[#This Row],[1Y Return vs Nifty Z-Score]],Table2[1Y Return vs Nifty Z-Score])</f>
        <v>645</v>
      </c>
      <c r="AT533">
        <f>_xlfn.RANK.AVG(Table2[[#This Row],[6M Return vs Nifty Z-Score]],Table2[6M Return vs Nifty Z-Score])</f>
        <v>656</v>
      </c>
      <c r="AU533">
        <f>_xlfn.RANK.AVG(Table2[[#This Row],[Sharpe Ratio Z-Score]],Table2[Sharpe Ratio Z-Score])</f>
        <v>154</v>
      </c>
      <c r="AV533">
        <f>(Table2[[#This Row],[Rank 1Y]]+Table2[[#This Row],[Rank 6M]]+Table2[[#This Row],[Rank Sharpe]])/3</f>
        <v>485</v>
      </c>
    </row>
    <row r="534" spans="1:48" x14ac:dyDescent="0.3">
      <c r="A534" t="s">
        <v>403</v>
      </c>
      <c r="B534" t="s">
        <v>404</v>
      </c>
      <c r="C534" t="s">
        <v>3076</v>
      </c>
      <c r="D534" t="s">
        <v>133</v>
      </c>
      <c r="E534">
        <v>56774.070097304997</v>
      </c>
      <c r="F534">
        <v>137.44999999999999</v>
      </c>
      <c r="G534">
        <v>25.204934918000799</v>
      </c>
      <c r="H534">
        <f>(Table2[[#This Row],[1Y Return vs Nifty]]-AVERAGE(Table2[1Y Return vs Nifty]))/_xlfn.STDEV.P(Table2[1Y Return vs Nifty])</f>
        <v>-0.14026761288235695</v>
      </c>
      <c r="I534">
        <v>-7.5497470942874099</v>
      </c>
      <c r="J534">
        <f>(Table2[[#This Row],[1M Return vs Nifty]]-AVERAGE(Table2[1M Return vs Nifty]))/_xlfn.STDEV.P(Table2[1M Return vs Nifty])</f>
        <v>-0.69687250600914463</v>
      </c>
      <c r="K534">
        <v>-12.197057728548099</v>
      </c>
      <c r="L534">
        <f>(Table2[[#This Row],[6M Return vs Nifty]]-AVERAGE(Table2[6M Return vs Nifty]))/_xlfn.STDEV.P(Table2[6M Return vs Nifty])</f>
        <v>-0.58065517065327132</v>
      </c>
      <c r="M534">
        <v>-4.6907926001956399</v>
      </c>
      <c r="N534">
        <f>(Table2[[#This Row],[1W Return vs Nifty]]-AVERAGE(Table2[1W Return vs Nifty]))/_xlfn.STDEV.P(Table2[1W Return vs Nifty])</f>
        <v>-0.90927368855986457</v>
      </c>
      <c r="O534">
        <v>144.97999999999999</v>
      </c>
      <c r="P534">
        <v>148.118112303461</v>
      </c>
      <c r="Q534">
        <v>133.77723490319701</v>
      </c>
      <c r="R534">
        <v>37.863025514177203</v>
      </c>
      <c r="S534" s="1">
        <f>(Table2[[#This Row],[Close Price]]-Table2[[#This Row],[20D EMA]])/Table2[[#This Row],[20D EMA]]</f>
        <v>-5.1938198372189277E-2</v>
      </c>
      <c r="T534" s="1">
        <f>(Table2[[#This Row],[Close Price]]-Table2[[#This Row],[50D EMA]])/Table2[[#This Row],[50D EMA]]</f>
        <v>-7.2024360407756421E-2</v>
      </c>
      <c r="U534" s="1">
        <f>(Table2[[#This Row],[Close Price]]-Table2[[#This Row],[200D EMA]])/Table2[[#This Row],[200D EMA]]</f>
        <v>2.7454335556125361E-2</v>
      </c>
      <c r="V534">
        <v>0.86560190159220296</v>
      </c>
      <c r="W534">
        <v>134.06</v>
      </c>
      <c r="X534">
        <v>137.16</v>
      </c>
      <c r="Y534">
        <v>134.68</v>
      </c>
      <c r="Z534">
        <v>142.85</v>
      </c>
      <c r="AA534">
        <v>134.68</v>
      </c>
      <c r="AB534">
        <v>156.35</v>
      </c>
      <c r="AC534" s="1">
        <f>(Table2[[#This Row],[Close Price]]/Table2[[#This Row],[Day Low]])-1</f>
        <v>2.5287184842607724E-2</v>
      </c>
      <c r="AD534" s="1">
        <f>(Table2[[#This Row],[Day High]]/Table2[[#This Row],[Close Price]])-1</f>
        <v>-2.1098581302291253E-3</v>
      </c>
      <c r="AE534" s="1">
        <f>(Table2[[#This Row],[Close Price]]/Table2[[#This Row],[Current Week Low]])-1</f>
        <v>2.0567270567270368E-2</v>
      </c>
      <c r="AF534" s="1">
        <f>(Table2[[#This Row],[Current Week High]]/Table2[[#This Row],[Close Price]])-1</f>
        <v>3.9287013459439857E-2</v>
      </c>
      <c r="AG534" s="1">
        <f>(Table2[[#This Row],[Close Price]]/Table2[[#This Row],[Current Month Low]])-1</f>
        <v>2.0567270567270368E-2</v>
      </c>
      <c r="AH534" s="1">
        <f>(Table2[[#This Row],[Current Month High]]/Table2[[#This Row],[Close Price]])-1</f>
        <v>0.13750454710803939</v>
      </c>
      <c r="AI534">
        <v>27.573663150236399</v>
      </c>
      <c r="AJ534">
        <v>68.031784841075705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-0.12</v>
      </c>
      <c r="AM534" t="s">
        <v>3113</v>
      </c>
      <c r="AN534">
        <v>-2.79</v>
      </c>
      <c r="AO534" t="s">
        <v>3113</v>
      </c>
      <c r="AP534">
        <v>-2.4565728407388E-2</v>
      </c>
      <c r="AQ534">
        <f>(Table2[[#This Row],[Sharpe Ratio]]-AVERAGE(Table2[Sharpe Ratio]))/_xlfn.STDEV.P(Table2[Sharpe Ratio])</f>
        <v>-0.98823122248197526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327</v>
      </c>
      <c r="AT534">
        <f>_xlfn.RANK.AVG(Table2[[#This Row],[6M Return vs Nifty Z-Score]],Table2[6M Return vs Nifty Z-Score])</f>
        <v>520</v>
      </c>
      <c r="AU534">
        <f>_xlfn.RANK.AVG(Table2[[#This Row],[Sharpe Ratio Z-Score]],Table2[Sharpe Ratio Z-Score])</f>
        <v>610</v>
      </c>
      <c r="AV534">
        <f>(Table2[[#This Row],[Rank 1Y]]+Table2[[#This Row],[Rank 6M]]+Table2[[#This Row],[Rank Sharpe]])/3</f>
        <v>485.66666666666669</v>
      </c>
    </row>
    <row r="535" spans="1:48" x14ac:dyDescent="0.3">
      <c r="A535" t="s">
        <v>47</v>
      </c>
      <c r="B535" t="s">
        <v>48</v>
      </c>
      <c r="C535" t="s">
        <v>3068</v>
      </c>
      <c r="D535" t="s">
        <v>21</v>
      </c>
      <c r="E535">
        <v>421574.96819546499</v>
      </c>
      <c r="F535">
        <v>1557.85</v>
      </c>
      <c r="G535">
        <v>13.2626833064094</v>
      </c>
      <c r="H535">
        <f>(Table2[[#This Row],[1Y Return vs Nifty]]-AVERAGE(Table2[1Y Return vs Nifty]))/_xlfn.STDEV.P(Table2[1Y Return vs Nifty])</f>
        <v>-0.32203560254753499</v>
      </c>
      <c r="I535">
        <v>5.65975451048336</v>
      </c>
      <c r="J535">
        <f>(Table2[[#This Row],[1M Return vs Nifty]]-AVERAGE(Table2[1M Return vs Nifty]))/_xlfn.STDEV.P(Table2[1M Return vs Nifty])</f>
        <v>0.58641316876013405</v>
      </c>
      <c r="K535">
        <v>-15.695064308267799</v>
      </c>
      <c r="L535">
        <f>(Table2[[#This Row],[6M Return vs Nifty]]-AVERAGE(Table2[6M Return vs Nifty]))/_xlfn.STDEV.P(Table2[6M Return vs Nifty])</f>
        <v>-0.70379625636840881</v>
      </c>
      <c r="M535">
        <v>1.04278218746642</v>
      </c>
      <c r="N535">
        <f>(Table2[[#This Row],[1W Return vs Nifty]]-AVERAGE(Table2[1W Return vs Nifty]))/_xlfn.STDEV.P(Table2[1W Return vs Nifty])</f>
        <v>0.26022615548834233</v>
      </c>
      <c r="O535">
        <v>1578.65</v>
      </c>
      <c r="P535">
        <v>1527.72301102247</v>
      </c>
      <c r="Q535">
        <v>1444.7583179129599</v>
      </c>
      <c r="R535">
        <v>38.492085037724699</v>
      </c>
      <c r="S535" s="1">
        <f>(Table2[[#This Row],[Close Price]]-Table2[[#This Row],[20D EMA]])/Table2[[#This Row],[20D EMA]]</f>
        <v>-1.3175814778450055E-2</v>
      </c>
      <c r="T535" s="1">
        <f>(Table2[[#This Row],[Close Price]]-Table2[[#This Row],[50D EMA]])/Table2[[#This Row],[50D EMA]]</f>
        <v>1.9720190610578409E-2</v>
      </c>
      <c r="U535" s="1">
        <f>(Table2[[#This Row],[Close Price]]-Table2[[#This Row],[200D EMA]])/Table2[[#This Row],[200D EMA]]</f>
        <v>7.827723203587969E-2</v>
      </c>
      <c r="V535">
        <v>0.60259261888295002</v>
      </c>
      <c r="W535">
        <v>1575.85</v>
      </c>
      <c r="X535">
        <v>1600.85</v>
      </c>
      <c r="Y535">
        <v>1537</v>
      </c>
      <c r="Z535">
        <v>1615</v>
      </c>
      <c r="AA535">
        <v>1537</v>
      </c>
      <c r="AB535">
        <v>1655.5</v>
      </c>
      <c r="AC535" s="1">
        <f>(Table2[[#This Row],[Close Price]]/Table2[[#This Row],[Day Low]])-1</f>
        <v>-1.1422406954976649E-2</v>
      </c>
      <c r="AD535" s="1">
        <f>(Table2[[#This Row],[Day High]]/Table2[[#This Row],[Close Price]])-1</f>
        <v>2.7602143980485883E-2</v>
      </c>
      <c r="AE535" s="1">
        <f>(Table2[[#This Row],[Close Price]]/Table2[[#This Row],[Current Week Low]])-1</f>
        <v>1.3565387117761896E-2</v>
      </c>
      <c r="AF535" s="1">
        <f>(Table2[[#This Row],[Current Week High]]/Table2[[#This Row],[Close Price]])-1</f>
        <v>3.6685175081041299E-2</v>
      </c>
      <c r="AG535" s="1">
        <f>(Table2[[#This Row],[Close Price]]/Table2[[#This Row],[Current Month Low]])-1</f>
        <v>1.3565387117761896E-2</v>
      </c>
      <c r="AH535" s="1">
        <f>(Table2[[#This Row],[Current Month High]]/Table2[[#This Row],[Close Price]])-1</f>
        <v>6.2682543248708145E-2</v>
      </c>
      <c r="AI535">
        <v>8.9546490355297301</v>
      </c>
      <c r="AJ535">
        <v>38.475555555555502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0.01</v>
      </c>
      <c r="AM535" t="s">
        <v>3114</v>
      </c>
      <c r="AN535">
        <v>-2.5299999999999998</v>
      </c>
      <c r="AO535" t="s">
        <v>3113</v>
      </c>
      <c r="AP535">
        <v>8.4449665817339994E-3</v>
      </c>
      <c r="AQ535">
        <f>(Table2[[#This Row],[Sharpe Ratio]]-AVERAGE(Table2[Sharpe Ratio]))/_xlfn.STDEV.P(Table2[Sharpe Ratio])</f>
        <v>-0.60332830036486995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-0.7825208350323376</v>
      </c>
      <c r="AS535">
        <f>_xlfn.RANK.AVG(Table2[[#This Row],[1Y Return vs Nifty Z-Score]],Table2[1Y Return vs Nifty Z-Score])</f>
        <v>392</v>
      </c>
      <c r="AT535">
        <f>_xlfn.RANK.AVG(Table2[[#This Row],[6M Return vs Nifty Z-Score]],Table2[6M Return vs Nifty Z-Score])</f>
        <v>560</v>
      </c>
      <c r="AU535">
        <f>_xlfn.RANK.AVG(Table2[[#This Row],[Sharpe Ratio Z-Score]],Table2[Sharpe Ratio Z-Score])</f>
        <v>506</v>
      </c>
      <c r="AV535">
        <f>(Table2[[#This Row],[Rank 1Y]]+Table2[[#This Row],[Rank 6M]]+Table2[[#This Row],[Rank Sharpe]])/3</f>
        <v>486</v>
      </c>
    </row>
    <row r="536" spans="1:48" x14ac:dyDescent="0.3">
      <c r="A536" t="s">
        <v>1636</v>
      </c>
      <c r="B536" t="s">
        <v>1637</v>
      </c>
      <c r="C536" t="s">
        <v>3075</v>
      </c>
      <c r="D536" t="s">
        <v>210</v>
      </c>
      <c r="E536">
        <v>5122.8833707849999</v>
      </c>
      <c r="F536">
        <v>128.41</v>
      </c>
      <c r="G536">
        <v>-9.7927945922602504</v>
      </c>
      <c r="H536">
        <f>(Table2[[#This Row],[1Y Return vs Nifty]]-AVERAGE(Table2[1Y Return vs Nifty]))/_xlfn.STDEV.P(Table2[1Y Return vs Nifty])</f>
        <v>-0.67295333604625795</v>
      </c>
      <c r="I536">
        <v>3.5935814537845299</v>
      </c>
      <c r="J536">
        <f>(Table2[[#This Row],[1M Return vs Nifty]]-AVERAGE(Table2[1M Return vs Nifty]))/_xlfn.STDEV.P(Table2[1M Return vs Nifty])</f>
        <v>0.38568717889400289</v>
      </c>
      <c r="K536">
        <v>-7.6150594353720402</v>
      </c>
      <c r="L536">
        <f>(Table2[[#This Row],[6M Return vs Nifty]]-AVERAGE(Table2[6M Return vs Nifty]))/_xlfn.STDEV.P(Table2[6M Return vs Nifty])</f>
        <v>-0.41935408910647226</v>
      </c>
      <c r="M536">
        <v>-6.6909039343628596</v>
      </c>
      <c r="N536">
        <f>(Table2[[#This Row],[1W Return vs Nifty]]-AVERAGE(Table2[1W Return vs Nifty]))/_xlfn.STDEV.P(Table2[1W Return vs Nifty])</f>
        <v>-1.3172442793370411</v>
      </c>
      <c r="O536">
        <v>132.04</v>
      </c>
      <c r="P536">
        <v>129.95579659052899</v>
      </c>
      <c r="Q536">
        <v>123.584833208753</v>
      </c>
      <c r="R536">
        <v>40.814873724942203</v>
      </c>
      <c r="S536" s="1">
        <f>(Table2[[#This Row],[Close Price]]-Table2[[#This Row],[20D EMA]])/Table2[[#This Row],[20D EMA]]</f>
        <v>-2.7491669191154162E-2</v>
      </c>
      <c r="T536" s="1">
        <f>(Table2[[#This Row],[Close Price]]-Table2[[#This Row],[50D EMA]])/Table2[[#This Row],[50D EMA]]</f>
        <v>-1.18947875437951E-2</v>
      </c>
      <c r="U536" s="1">
        <f>(Table2[[#This Row],[Close Price]]-Table2[[#This Row],[200D EMA]])/Table2[[#This Row],[200D EMA]]</f>
        <v>3.9043357230547714E-2</v>
      </c>
      <c r="V536">
        <v>2.0944614897235501</v>
      </c>
      <c r="W536">
        <v>128.6</v>
      </c>
      <c r="X536">
        <v>130.96</v>
      </c>
      <c r="Y536">
        <v>126.35</v>
      </c>
      <c r="Z536">
        <v>136</v>
      </c>
      <c r="AA536">
        <v>126.35</v>
      </c>
      <c r="AB536">
        <v>148.4</v>
      </c>
      <c r="AC536" s="1">
        <f>(Table2[[#This Row],[Close Price]]/Table2[[#This Row],[Day Low]])-1</f>
        <v>-1.4774494556765161E-3</v>
      </c>
      <c r="AD536" s="1">
        <f>(Table2[[#This Row],[Day High]]/Table2[[#This Row],[Close Price]])-1</f>
        <v>1.9858266490148768E-2</v>
      </c>
      <c r="AE536" s="1">
        <f>(Table2[[#This Row],[Close Price]]/Table2[[#This Row],[Current Week Low]])-1</f>
        <v>1.6303917688959224E-2</v>
      </c>
      <c r="AF536" s="1">
        <f>(Table2[[#This Row],[Current Week High]]/Table2[[#This Row],[Close Price]])-1</f>
        <v>5.9107546141266232E-2</v>
      </c>
      <c r="AG536" s="1">
        <f>(Table2[[#This Row],[Close Price]]/Table2[[#This Row],[Current Month Low]])-1</f>
        <v>1.6303917688959224E-2</v>
      </c>
      <c r="AH536" s="1">
        <f>(Table2[[#This Row],[Current Month High]]/Table2[[#This Row],[Close Price]])-1</f>
        <v>0.15567323417179346</v>
      </c>
      <c r="AI536">
        <v>16.548555408457201</v>
      </c>
      <c r="AJ536">
        <v>25.461651196873401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-0.1</v>
      </c>
      <c r="AM536" t="s">
        <v>3113</v>
      </c>
      <c r="AN536">
        <v>3.21</v>
      </c>
      <c r="AO536" t="s">
        <v>3114</v>
      </c>
      <c r="AP536">
        <v>2.7135109671503999E-2</v>
      </c>
      <c r="AQ536">
        <f>(Table2[[#This Row],[Sharpe Ratio]]-AVERAGE(Table2[Sharpe Ratio]))/_xlfn.STDEV.P(Table2[Sharpe Ratio])</f>
        <v>-0.38540224057091838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-2.4092667661666871</v>
      </c>
      <c r="AS536">
        <f>_xlfn.RANK.AVG(Table2[[#This Row],[1Y Return vs Nifty Z-Score]],Table2[1Y Return vs Nifty Z-Score])</f>
        <v>566</v>
      </c>
      <c r="AT536">
        <f>_xlfn.RANK.AVG(Table2[[#This Row],[6M Return vs Nifty Z-Score]],Table2[6M Return vs Nifty Z-Score])</f>
        <v>449</v>
      </c>
      <c r="AU536">
        <f>_xlfn.RANK.AVG(Table2[[#This Row],[Sharpe Ratio Z-Score]],Table2[Sharpe Ratio Z-Score])</f>
        <v>443</v>
      </c>
      <c r="AV536">
        <f>(Table2[[#This Row],[Rank 1Y]]+Table2[[#This Row],[Rank 6M]]+Table2[[#This Row],[Rank Sharpe]])/3</f>
        <v>486</v>
      </c>
    </row>
    <row r="537" spans="1:48" x14ac:dyDescent="0.3">
      <c r="A537" t="s">
        <v>510</v>
      </c>
      <c r="B537" t="s">
        <v>511</v>
      </c>
      <c r="C537" t="s">
        <v>3080</v>
      </c>
      <c r="D537" t="s">
        <v>411</v>
      </c>
      <c r="E537">
        <v>39837.263539380001</v>
      </c>
      <c r="F537">
        <v>1435.45</v>
      </c>
      <c r="G537">
        <v>-25.847826083465598</v>
      </c>
      <c r="H537">
        <f>(Table2[[#This Row],[1Y Return vs Nifty]]-AVERAGE(Table2[1Y Return vs Nifty]))/_xlfn.STDEV.P(Table2[1Y Return vs Nifty])</f>
        <v>-0.91732021869801583</v>
      </c>
      <c r="I537">
        <v>-9.0318881174831702</v>
      </c>
      <c r="J537">
        <f>(Table2[[#This Row],[1M Return vs Nifty]]-AVERAGE(Table2[1M Return vs Nifty]))/_xlfn.STDEV.P(Table2[1M Return vs Nifty])</f>
        <v>-0.84086055339831078</v>
      </c>
      <c r="K537">
        <v>-7.62407901629782</v>
      </c>
      <c r="L537">
        <f>(Table2[[#This Row],[6M Return vs Nifty]]-AVERAGE(Table2[6M Return vs Nifty]))/_xlfn.STDEV.P(Table2[6M Return vs Nifty])</f>
        <v>-0.41967160737368636</v>
      </c>
      <c r="M537">
        <v>-1.45276793366349</v>
      </c>
      <c r="N537">
        <f>(Table2[[#This Row],[1W Return vs Nifty]]-AVERAGE(Table2[1W Return vs Nifty]))/_xlfn.STDEV.P(Table2[1W Return vs Nifty])</f>
        <v>-0.24880103706808174</v>
      </c>
      <c r="O537">
        <v>1480.17</v>
      </c>
      <c r="P537">
        <v>1522.4790083595999</v>
      </c>
      <c r="Q537">
        <v>1523.9367759706799</v>
      </c>
      <c r="R537">
        <v>37.0152661686122</v>
      </c>
      <c r="S537" s="1">
        <f>(Table2[[#This Row],[Close Price]]-Table2[[#This Row],[20D EMA]])/Table2[[#This Row],[20D EMA]]</f>
        <v>-3.02127458332489E-2</v>
      </c>
      <c r="T537" s="1">
        <f>(Table2[[#This Row],[Close Price]]-Table2[[#This Row],[50D EMA]])/Table2[[#This Row],[50D EMA]]</f>
        <v>-5.7162698389759445E-2</v>
      </c>
      <c r="U537" s="1">
        <f>(Table2[[#This Row],[Close Price]]-Table2[[#This Row],[200D EMA]])/Table2[[#This Row],[200D EMA]]</f>
        <v>-5.8064597800862018E-2</v>
      </c>
      <c r="V537">
        <v>0.65387246760552298</v>
      </c>
      <c r="W537">
        <v>1427.45</v>
      </c>
      <c r="X537">
        <v>1458.9</v>
      </c>
      <c r="Y537">
        <v>1397</v>
      </c>
      <c r="Z537">
        <v>1465.5</v>
      </c>
      <c r="AA537">
        <v>1397</v>
      </c>
      <c r="AB537">
        <v>1506.8</v>
      </c>
      <c r="AC537" s="1">
        <f>(Table2[[#This Row],[Close Price]]/Table2[[#This Row],[Day Low]])-1</f>
        <v>5.6043994535710517E-3</v>
      </c>
      <c r="AD537" s="1">
        <f>(Table2[[#This Row],[Day High]]/Table2[[#This Row],[Close Price]])-1</f>
        <v>1.6336340520394232E-2</v>
      </c>
      <c r="AE537" s="1">
        <f>(Table2[[#This Row],[Close Price]]/Table2[[#This Row],[Current Week Low]])-1</f>
        <v>2.7523264137437442E-2</v>
      </c>
      <c r="AF537" s="1">
        <f>(Table2[[#This Row],[Current Week High]]/Table2[[#This Row],[Close Price]])-1</f>
        <v>2.0934201818245013E-2</v>
      </c>
      <c r="AG537" s="1">
        <f>(Table2[[#This Row],[Close Price]]/Table2[[#This Row],[Current Month Low]])-1</f>
        <v>2.7523264137437442E-2</v>
      </c>
      <c r="AH537" s="1">
        <f>(Table2[[#This Row],[Current Month High]]/Table2[[#This Row],[Close Price]])-1</f>
        <v>4.9705667212372351E-2</v>
      </c>
      <c r="AI537">
        <v>25.396217214113999</v>
      </c>
      <c r="AJ537">
        <v>9.9961685823754802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-7.0000000000000007E-2</v>
      </c>
      <c r="AM537" t="s">
        <v>3113</v>
      </c>
      <c r="AN537">
        <v>-4.1500000000000004</v>
      </c>
      <c r="AO537" t="s">
        <v>3113</v>
      </c>
      <c r="AP537">
        <v>5.3960132132816002E-2</v>
      </c>
      <c r="AQ537">
        <f>(Table2[[#This Row],[Sharpe Ratio]]-AVERAGE(Table2[Sharpe Ratio]))/_xlfn.STDEV.P(Table2[Sharpe Ratio])</f>
        <v>-7.2623926311906839E-2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643</v>
      </c>
      <c r="AT537">
        <f>_xlfn.RANK.AVG(Table2[[#This Row],[6M Return vs Nifty Z-Score]],Table2[6M Return vs Nifty Z-Score])</f>
        <v>450</v>
      </c>
      <c r="AU537">
        <f>_xlfn.RANK.AVG(Table2[[#This Row],[Sharpe Ratio Z-Score]],Table2[Sharpe Ratio Z-Score])</f>
        <v>366</v>
      </c>
      <c r="AV537">
        <f>(Table2[[#This Row],[Rank 1Y]]+Table2[[#This Row],[Rank 6M]]+Table2[[#This Row],[Rank Sharpe]])/3</f>
        <v>486.33333333333331</v>
      </c>
    </row>
    <row r="538" spans="1:48" x14ac:dyDescent="0.3">
      <c r="A538" t="s">
        <v>409</v>
      </c>
      <c r="B538" t="s">
        <v>410</v>
      </c>
      <c r="C538" t="s">
        <v>3080</v>
      </c>
      <c r="D538" t="s">
        <v>411</v>
      </c>
      <c r="E538">
        <v>55933.515813979997</v>
      </c>
      <c r="F538">
        <v>2082.1999999999998</v>
      </c>
      <c r="G538">
        <v>-17.291769848288901</v>
      </c>
      <c r="H538">
        <f>(Table2[[#This Row],[1Y Return vs Nifty]]-AVERAGE(Table2[1Y Return vs Nifty]))/_xlfn.STDEV.P(Table2[1Y Return vs Nifty])</f>
        <v>-0.78709208484922355</v>
      </c>
      <c r="I538">
        <v>-10.967815838578099</v>
      </c>
      <c r="J538">
        <f>(Table2[[#This Row],[1M Return vs Nifty]]-AVERAGE(Table2[1M Return vs Nifty]))/_xlfn.STDEV.P(Table2[1M Return vs Nifty])</f>
        <v>-1.0289333805345449</v>
      </c>
      <c r="K538">
        <v>9.6152003243224302E-2</v>
      </c>
      <c r="L538">
        <f>(Table2[[#This Row],[6M Return vs Nifty]]-AVERAGE(Table2[6M Return vs Nifty]))/_xlfn.STDEV.P(Table2[6M Return vs Nifty])</f>
        <v>-0.14789463724741905</v>
      </c>
      <c r="M538">
        <v>0.71859445570790703</v>
      </c>
      <c r="N538">
        <f>(Table2[[#This Row],[1W Return vs Nifty]]-AVERAGE(Table2[1W Return vs Nifty]))/_xlfn.STDEV.P(Table2[1W Return vs Nifty])</f>
        <v>0.19410030629740135</v>
      </c>
      <c r="O538">
        <v>2187.86</v>
      </c>
      <c r="P538">
        <v>2207.3510681515099</v>
      </c>
      <c r="Q538">
        <v>2060.0986874803898</v>
      </c>
      <c r="R538">
        <v>25.887831336545101</v>
      </c>
      <c r="S538" s="1">
        <f>(Table2[[#This Row],[Close Price]]-Table2[[#This Row],[20D EMA]])/Table2[[#This Row],[20D EMA]]</f>
        <v>-4.8293766511568519E-2</v>
      </c>
      <c r="T538" s="1">
        <f>(Table2[[#This Row],[Close Price]]-Table2[[#This Row],[50D EMA]])/Table2[[#This Row],[50D EMA]]</f>
        <v>-5.6697400770197692E-2</v>
      </c>
      <c r="U538" s="1">
        <f>(Table2[[#This Row],[Close Price]]-Table2[[#This Row],[200D EMA]])/Table2[[#This Row],[200D EMA]]</f>
        <v>1.072827853050142E-2</v>
      </c>
      <c r="V538">
        <v>0.55482220885742495</v>
      </c>
      <c r="W538">
        <v>2042.45</v>
      </c>
      <c r="X538">
        <v>2097.75</v>
      </c>
      <c r="Y538">
        <v>2063.15</v>
      </c>
      <c r="Z538">
        <v>2148.5</v>
      </c>
      <c r="AA538">
        <v>2063.15</v>
      </c>
      <c r="AB538">
        <v>2209</v>
      </c>
      <c r="AC538" s="1">
        <f>(Table2[[#This Row],[Close Price]]/Table2[[#This Row],[Day Low]])-1</f>
        <v>1.9461920732453564E-2</v>
      </c>
      <c r="AD538" s="1">
        <f>(Table2[[#This Row],[Day High]]/Table2[[#This Row],[Close Price]])-1</f>
        <v>7.4680626260685834E-3</v>
      </c>
      <c r="AE538" s="1">
        <f>(Table2[[#This Row],[Close Price]]/Table2[[#This Row],[Current Week Low]])-1</f>
        <v>9.233453699440064E-3</v>
      </c>
      <c r="AF538" s="1">
        <f>(Table2[[#This Row],[Current Week High]]/Table2[[#This Row],[Close Price]])-1</f>
        <v>3.1841321678993451E-2</v>
      </c>
      <c r="AG538" s="1">
        <f>(Table2[[#This Row],[Close Price]]/Table2[[#This Row],[Current Month Low]])-1</f>
        <v>9.233453699440064E-3</v>
      </c>
      <c r="AH538" s="1">
        <f>(Table2[[#This Row],[Current Month High]]/Table2[[#This Row],[Close Price]])-1</f>
        <v>6.0897128037652681E-2</v>
      </c>
      <c r="AI538">
        <v>17.856113725866798</v>
      </c>
      <c r="AJ538">
        <v>19.6666666666666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-0.08</v>
      </c>
      <c r="AM538" t="s">
        <v>3113</v>
      </c>
      <c r="AN538">
        <v>-6.9</v>
      </c>
      <c r="AO538" t="s">
        <v>3113</v>
      </c>
      <c r="AP538">
        <v>1.2088471917466001E-2</v>
      </c>
      <c r="AQ538">
        <f>(Table2[[#This Row],[Sharpe Ratio]]-AVERAGE(Table2[Sharpe Ratio]))/_xlfn.STDEV.P(Table2[Sharpe Ratio])</f>
        <v>-0.56084522477574206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606</v>
      </c>
      <c r="AT538">
        <f>_xlfn.RANK.AVG(Table2[[#This Row],[6M Return vs Nifty Z-Score]],Table2[6M Return vs Nifty Z-Score])</f>
        <v>365</v>
      </c>
      <c r="AU538">
        <f>_xlfn.RANK.AVG(Table2[[#This Row],[Sharpe Ratio Z-Score]],Table2[Sharpe Ratio Z-Score])</f>
        <v>493</v>
      </c>
      <c r="AV538">
        <f>(Table2[[#This Row],[Rank 1Y]]+Table2[[#This Row],[Rank 6M]]+Table2[[#This Row],[Rank Sharpe]])/3</f>
        <v>488</v>
      </c>
    </row>
    <row r="539" spans="1:48" x14ac:dyDescent="0.3">
      <c r="A539" t="s">
        <v>1015</v>
      </c>
      <c r="B539" t="s">
        <v>1016</v>
      </c>
      <c r="C539" t="s">
        <v>3068</v>
      </c>
      <c r="D539" t="s">
        <v>309</v>
      </c>
      <c r="E539">
        <v>12904.59070178</v>
      </c>
      <c r="F539">
        <v>935.95</v>
      </c>
      <c r="G539">
        <v>15.327434370450201</v>
      </c>
      <c r="H539">
        <f>(Table2[[#This Row],[1Y Return vs Nifty]]-AVERAGE(Table2[1Y Return vs Nifty]))/_xlfn.STDEV.P(Table2[1Y Return vs Nifty])</f>
        <v>-0.29060889489841346</v>
      </c>
      <c r="I539">
        <v>-12.0595938316089</v>
      </c>
      <c r="J539">
        <f>(Table2[[#This Row],[1M Return vs Nifty]]-AVERAGE(Table2[1M Return vs Nifty]))/_xlfn.STDEV.P(Table2[1M Return vs Nifty])</f>
        <v>-1.1349981739237798</v>
      </c>
      <c r="K539">
        <v>-21.819069939557</v>
      </c>
      <c r="L539">
        <f>(Table2[[#This Row],[6M Return vs Nifty]]-AVERAGE(Table2[6M Return vs Nifty]))/_xlfn.STDEV.P(Table2[6M Return vs Nifty])</f>
        <v>-0.91938095730484815</v>
      </c>
      <c r="M539">
        <v>0.37797533797083899</v>
      </c>
      <c r="N539">
        <f>(Table2[[#This Row],[1W Return vs Nifty]]-AVERAGE(Table2[1W Return vs Nifty]))/_xlfn.STDEV.P(Table2[1W Return vs Nifty])</f>
        <v>0.12462288255636161</v>
      </c>
      <c r="O539">
        <v>983.07</v>
      </c>
      <c r="P539">
        <v>1002.8648941681</v>
      </c>
      <c r="Q539">
        <v>922.58434305248898</v>
      </c>
      <c r="R539">
        <v>34.825749027207998</v>
      </c>
      <c r="S539" s="1">
        <f>(Table2[[#This Row],[Close Price]]-Table2[[#This Row],[20D EMA]])/Table2[[#This Row],[20D EMA]]</f>
        <v>-4.7931479955649142E-2</v>
      </c>
      <c r="T539" s="1">
        <f>(Table2[[#This Row],[Close Price]]-Table2[[#This Row],[50D EMA]])/Table2[[#This Row],[50D EMA]]</f>
        <v>-6.6723737721029158E-2</v>
      </c>
      <c r="U539" s="1">
        <f>(Table2[[#This Row],[Close Price]]-Table2[[#This Row],[200D EMA]])/Table2[[#This Row],[200D EMA]]</f>
        <v>1.448719246989286E-2</v>
      </c>
      <c r="V539">
        <v>0.53085912151512205</v>
      </c>
      <c r="W539">
        <v>936</v>
      </c>
      <c r="X539">
        <v>948.8</v>
      </c>
      <c r="Y539">
        <v>890.1</v>
      </c>
      <c r="Z539">
        <v>953</v>
      </c>
      <c r="AA539">
        <v>890.1</v>
      </c>
      <c r="AB539">
        <v>984.35</v>
      </c>
      <c r="AC539" s="1">
        <f>(Table2[[#This Row],[Close Price]]/Table2[[#This Row],[Day Low]])-1</f>
        <v>-5.3418803418803229E-5</v>
      </c>
      <c r="AD539" s="1">
        <f>(Table2[[#This Row],[Day High]]/Table2[[#This Row],[Close Price]])-1</f>
        <v>1.3729365884929567E-2</v>
      </c>
      <c r="AE539" s="1">
        <f>(Table2[[#This Row],[Close Price]]/Table2[[#This Row],[Current Week Low]])-1</f>
        <v>5.1511066172340136E-2</v>
      </c>
      <c r="AF539" s="1">
        <f>(Table2[[#This Row],[Current Week High]]/Table2[[#This Row],[Close Price]])-1</f>
        <v>1.8216785084673282E-2</v>
      </c>
      <c r="AG539" s="1">
        <f>(Table2[[#This Row],[Close Price]]/Table2[[#This Row],[Current Month Low]])-1</f>
        <v>5.1511066172340136E-2</v>
      </c>
      <c r="AH539" s="1">
        <f>(Table2[[#This Row],[Current Month High]]/Table2[[#This Row],[Close Price]])-1</f>
        <v>5.1712164111330727E-2</v>
      </c>
      <c r="AI539">
        <v>28.105133821251101</v>
      </c>
      <c r="AJ539">
        <v>49.751999999999903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-0.09</v>
      </c>
      <c r="AM539" t="s">
        <v>3113</v>
      </c>
      <c r="AN539">
        <v>-5.61</v>
      </c>
      <c r="AO539" t="s">
        <v>3113</v>
      </c>
      <c r="AP539">
        <v>2.3472070111479001E-2</v>
      </c>
      <c r="AQ539">
        <f>(Table2[[#This Row],[Sharpe Ratio]]-AVERAGE(Table2[Sharpe Ratio]))/_xlfn.STDEV.P(Table2[Sharpe Ratio])</f>
        <v>-0.42811308416111798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378</v>
      </c>
      <c r="AT539">
        <f>_xlfn.RANK.AVG(Table2[[#This Row],[6M Return vs Nifty Z-Score]],Table2[6M Return vs Nifty Z-Score])</f>
        <v>628</v>
      </c>
      <c r="AU539">
        <f>_xlfn.RANK.AVG(Table2[[#This Row],[Sharpe Ratio Z-Score]],Table2[Sharpe Ratio Z-Score])</f>
        <v>458</v>
      </c>
      <c r="AV539">
        <f>(Table2[[#This Row],[Rank 1Y]]+Table2[[#This Row],[Rank 6M]]+Table2[[#This Row],[Rank Sharpe]])/3</f>
        <v>488</v>
      </c>
    </row>
    <row r="540" spans="1:48" x14ac:dyDescent="0.3">
      <c r="A540" t="s">
        <v>1577</v>
      </c>
      <c r="B540" t="s">
        <v>1578</v>
      </c>
      <c r="C540" t="s">
        <v>3081</v>
      </c>
      <c r="D540" t="s">
        <v>349</v>
      </c>
      <c r="E540">
        <v>5803.5524527999996</v>
      </c>
      <c r="F540">
        <v>272</v>
      </c>
      <c r="G540">
        <v>-9.8958570186442305</v>
      </c>
      <c r="H540">
        <f>(Table2[[#This Row],[1Y Return vs Nifty]]-AVERAGE(Table2[1Y Return vs Nifty]))/_xlfn.STDEV.P(Table2[1Y Return vs Nifty])</f>
        <v>-0.67452200589706302</v>
      </c>
      <c r="I540">
        <v>-3.5630724721712599</v>
      </c>
      <c r="J540">
        <f>(Table2[[#This Row],[1M Return vs Nifty]]-AVERAGE(Table2[1M Return vs Nifty]))/_xlfn.STDEV.P(Table2[1M Return vs Nifty])</f>
        <v>-0.3095723197038443</v>
      </c>
      <c r="K540">
        <v>17.164778840819299</v>
      </c>
      <c r="L540">
        <f>(Table2[[#This Row],[6M Return vs Nifty]]-AVERAGE(Table2[6M Return vs Nifty]))/_xlfn.STDEV.P(Table2[6M Return vs Nifty])</f>
        <v>0.45297594219387993</v>
      </c>
      <c r="M540">
        <v>-7.19228778673207</v>
      </c>
      <c r="N540">
        <f>(Table2[[#This Row],[1W Return vs Nifty]]-AVERAGE(Table2[1W Return vs Nifty]))/_xlfn.STDEV.P(Table2[1W Return vs Nifty])</f>
        <v>-1.4195135195352979</v>
      </c>
      <c r="O540">
        <v>269.25</v>
      </c>
      <c r="P540">
        <v>259.09661811636698</v>
      </c>
      <c r="Q540">
        <v>236.94647938603899</v>
      </c>
      <c r="R540">
        <v>52.395493783261898</v>
      </c>
      <c r="S540" s="1">
        <f>(Table2[[#This Row],[Close Price]]-Table2[[#This Row],[20D EMA]])/Table2[[#This Row],[20D EMA]]</f>
        <v>1.021355617455896E-2</v>
      </c>
      <c r="T540" s="1">
        <f>(Table2[[#This Row],[Close Price]]-Table2[[#This Row],[50D EMA]])/Table2[[#This Row],[50D EMA]]</f>
        <v>4.9801429202127892E-2</v>
      </c>
      <c r="U540" s="1">
        <f>(Table2[[#This Row],[Close Price]]-Table2[[#This Row],[200D EMA]])/Table2[[#This Row],[200D EMA]]</f>
        <v>0.14793855855039298</v>
      </c>
      <c r="V540">
        <v>0.91345200829385798</v>
      </c>
      <c r="W540">
        <v>271</v>
      </c>
      <c r="X540">
        <v>284</v>
      </c>
      <c r="Y540">
        <v>253.1</v>
      </c>
      <c r="Z540">
        <v>275.95</v>
      </c>
      <c r="AA540">
        <v>253.1</v>
      </c>
      <c r="AB540">
        <v>292.3</v>
      </c>
      <c r="AC540" s="1">
        <f>(Table2[[#This Row],[Close Price]]/Table2[[#This Row],[Day Low]])-1</f>
        <v>3.6900369003689537E-3</v>
      </c>
      <c r="AD540" s="1">
        <f>(Table2[[#This Row],[Day High]]/Table2[[#This Row],[Close Price]])-1</f>
        <v>4.4117647058823595E-2</v>
      </c>
      <c r="AE540" s="1">
        <f>(Table2[[#This Row],[Close Price]]/Table2[[#This Row],[Current Week Low]])-1</f>
        <v>7.4674041880679498E-2</v>
      </c>
      <c r="AF540" s="1">
        <f>(Table2[[#This Row],[Current Week High]]/Table2[[#This Row],[Close Price]])-1</f>
        <v>1.4522058823529305E-2</v>
      </c>
      <c r="AG540" s="1">
        <f>(Table2[[#This Row],[Close Price]]/Table2[[#This Row],[Current Month Low]])-1</f>
        <v>7.4674041880679498E-2</v>
      </c>
      <c r="AH540" s="1">
        <f>(Table2[[#This Row],[Current Month High]]/Table2[[#This Row],[Close Price]])-1</f>
        <v>7.4632352941176539E-2</v>
      </c>
      <c r="AI540">
        <v>9.2279411764705799</v>
      </c>
      <c r="AJ540">
        <v>43.915343915343897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0.13</v>
      </c>
      <c r="AM540" t="s">
        <v>3114</v>
      </c>
      <c r="AN540">
        <v>0.83</v>
      </c>
      <c r="AO540" t="s">
        <v>3114</v>
      </c>
      <c r="AP540">
        <v>-8.2383310751987002E-2</v>
      </c>
      <c r="AQ540">
        <f>(Table2[[#This Row],[Sharpe Ratio]]-AVERAGE(Table2[Sharpe Ratio]))/_xlfn.STDEV.P(Table2[Sharpe Ratio])</f>
        <v>-1.6623811124347896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-3.6130130153771152</v>
      </c>
      <c r="AS540">
        <f>_xlfn.RANK.AVG(Table2[[#This Row],[1Y Return vs Nifty Z-Score]],Table2[1Y Return vs Nifty Z-Score])</f>
        <v>569</v>
      </c>
      <c r="AT540">
        <f>_xlfn.RANK.AVG(Table2[[#This Row],[6M Return vs Nifty Z-Score]],Table2[6M Return vs Nifty Z-Score])</f>
        <v>193</v>
      </c>
      <c r="AU540">
        <f>_xlfn.RANK.AVG(Table2[[#This Row],[Sharpe Ratio Z-Score]],Table2[Sharpe Ratio Z-Score])</f>
        <v>703</v>
      </c>
      <c r="AV540">
        <f>(Table2[[#This Row],[Rank 1Y]]+Table2[[#This Row],[Rank 6M]]+Table2[[#This Row],[Rank Sharpe]])/3</f>
        <v>488.33333333333331</v>
      </c>
    </row>
    <row r="541" spans="1:48" x14ac:dyDescent="0.3">
      <c r="A541" t="s">
        <v>568</v>
      </c>
      <c r="B541" t="s">
        <v>569</v>
      </c>
      <c r="C541" t="s">
        <v>3073</v>
      </c>
      <c r="D541" t="s">
        <v>198</v>
      </c>
      <c r="E541">
        <v>33722.016416699997</v>
      </c>
      <c r="F541">
        <v>841.35</v>
      </c>
      <c r="G541">
        <v>-20.962264376530801</v>
      </c>
      <c r="H541">
        <f>(Table2[[#This Row],[1Y Return vs Nifty]]-AVERAGE(Table2[1Y Return vs Nifty]))/_xlfn.STDEV.P(Table2[1Y Return vs Nifty])</f>
        <v>-0.84295913849830151</v>
      </c>
      <c r="I541">
        <v>17.152454936955401</v>
      </c>
      <c r="J541">
        <f>(Table2[[#This Row],[1M Return vs Nifty]]-AVERAGE(Table2[1M Return vs Nifty]))/_xlfn.STDEV.P(Table2[1M Return vs Nifty])</f>
        <v>1.7029138712832166</v>
      </c>
      <c r="K541">
        <v>3.3685119670475299</v>
      </c>
      <c r="L541">
        <f>(Table2[[#This Row],[6M Return vs Nifty]]-AVERAGE(Table2[6M Return vs Nifty]))/_xlfn.STDEV.P(Table2[6M Return vs Nifty])</f>
        <v>-3.2697038383582636E-2</v>
      </c>
      <c r="M541">
        <v>8.5903926772729893</v>
      </c>
      <c r="N541">
        <f>(Table2[[#This Row],[1W Return vs Nifty]]-AVERAGE(Table2[1W Return vs Nifty]))/_xlfn.STDEV.P(Table2[1W Return vs Nifty])</f>
        <v>1.7997420103717299</v>
      </c>
      <c r="O541">
        <v>790.66</v>
      </c>
      <c r="P541">
        <v>752.79902839022498</v>
      </c>
      <c r="Q541">
        <v>722.15938271285199</v>
      </c>
      <c r="R541">
        <v>69.267717685502006</v>
      </c>
      <c r="S541" s="1">
        <f>(Table2[[#This Row],[Close Price]]-Table2[[#This Row],[20D EMA]])/Table2[[#This Row],[20D EMA]]</f>
        <v>6.4110995876862434E-2</v>
      </c>
      <c r="T541" s="1">
        <f>(Table2[[#This Row],[Close Price]]-Table2[[#This Row],[50D EMA]])/Table2[[#This Row],[50D EMA]]</f>
        <v>0.11762896639111134</v>
      </c>
      <c r="U541" s="1">
        <f>(Table2[[#This Row],[Close Price]]-Table2[[#This Row],[200D EMA]])/Table2[[#This Row],[200D EMA]]</f>
        <v>0.16504752294347894</v>
      </c>
      <c r="V541">
        <v>1.27325474951466</v>
      </c>
      <c r="W541">
        <v>792.35</v>
      </c>
      <c r="X541">
        <v>850.65</v>
      </c>
      <c r="Y541">
        <v>796.95</v>
      </c>
      <c r="Z541">
        <v>874.55</v>
      </c>
      <c r="AA541">
        <v>796.95</v>
      </c>
      <c r="AB541">
        <v>874.55</v>
      </c>
      <c r="AC541" s="1">
        <f>(Table2[[#This Row],[Close Price]]/Table2[[#This Row],[Day Low]])-1</f>
        <v>6.1841357985738643E-2</v>
      </c>
      <c r="AD541" s="1">
        <f>(Table2[[#This Row],[Day High]]/Table2[[#This Row],[Close Price]])-1</f>
        <v>1.1053663754679866E-2</v>
      </c>
      <c r="AE541" s="1">
        <f>(Table2[[#This Row],[Close Price]]/Table2[[#This Row],[Current Week Low]])-1</f>
        <v>5.5712403538490385E-2</v>
      </c>
      <c r="AF541" s="1">
        <f>(Table2[[#This Row],[Current Week High]]/Table2[[#This Row],[Close Price]])-1</f>
        <v>3.9460391038212306E-2</v>
      </c>
      <c r="AG541" s="1">
        <f>(Table2[[#This Row],[Close Price]]/Table2[[#This Row],[Current Month Low]])-1</f>
        <v>5.5712403538490385E-2</v>
      </c>
      <c r="AH541" s="1">
        <f>(Table2[[#This Row],[Current Month High]]/Table2[[#This Row],[Close Price]])-1</f>
        <v>3.9460391038212306E-2</v>
      </c>
      <c r="AI541">
        <v>3.9460391038212301</v>
      </c>
      <c r="AJ541">
        <v>38.459639595161697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0.05</v>
      </c>
      <c r="AM541" t="s">
        <v>3114</v>
      </c>
      <c r="AN541">
        <v>11.03</v>
      </c>
      <c r="AO541" t="s">
        <v>3114</v>
      </c>
      <c r="AP541">
        <v>2.747570872255E-3</v>
      </c>
      <c r="AQ541">
        <f>(Table2[[#This Row],[Sharpe Ratio]]-AVERAGE(Table2[Sharpe Ratio]))/_xlfn.STDEV.P(Table2[Sharpe Ratio])</f>
        <v>-0.6697596268715843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1.9572400779014782</v>
      </c>
      <c r="AS541">
        <f>_xlfn.RANK.AVG(Table2[[#This Row],[1Y Return vs Nifty Z-Score]],Table2[1Y Return vs Nifty Z-Score])</f>
        <v>621</v>
      </c>
      <c r="AT541">
        <f>_xlfn.RANK.AVG(Table2[[#This Row],[6M Return vs Nifty Z-Score]],Table2[6M Return vs Nifty Z-Score])</f>
        <v>332</v>
      </c>
      <c r="AU541">
        <f>_xlfn.RANK.AVG(Table2[[#This Row],[Sharpe Ratio Z-Score]],Table2[Sharpe Ratio Z-Score])</f>
        <v>518</v>
      </c>
      <c r="AV541">
        <f>(Table2[[#This Row],[Rank 1Y]]+Table2[[#This Row],[Rank 6M]]+Table2[[#This Row],[Rank Sharpe]])/3</f>
        <v>490.33333333333331</v>
      </c>
    </row>
    <row r="542" spans="1:48" x14ac:dyDescent="0.3">
      <c r="A542" t="s">
        <v>93</v>
      </c>
      <c r="B542" t="s">
        <v>94</v>
      </c>
      <c r="C542" t="s">
        <v>3081</v>
      </c>
      <c r="D542" t="s">
        <v>95</v>
      </c>
      <c r="E542">
        <v>292419.84325400001</v>
      </c>
      <c r="F542">
        <v>3296.5</v>
      </c>
      <c r="G542">
        <v>-10.383661896693001</v>
      </c>
      <c r="H542">
        <f>(Table2[[#This Row],[1Y Return vs Nifty]]-AVERAGE(Table2[1Y Return vs Nifty]))/_xlfn.STDEV.P(Table2[1Y Return vs Nifty])</f>
        <v>-0.68194667880763282</v>
      </c>
      <c r="I542">
        <v>4.9682622157324099</v>
      </c>
      <c r="J542">
        <f>(Table2[[#This Row],[1M Return vs Nifty]]-AVERAGE(Table2[1M Return vs Nifty]))/_xlfn.STDEV.P(Table2[1M Return vs Nifty])</f>
        <v>0.51923560350311171</v>
      </c>
      <c r="K542">
        <v>-18.163689843201301</v>
      </c>
      <c r="L542">
        <f>(Table2[[#This Row],[6M Return vs Nifty]]-AVERAGE(Table2[6M Return vs Nifty]))/_xlfn.STDEV.P(Table2[6M Return vs Nifty])</f>
        <v>-0.79069981748754847</v>
      </c>
      <c r="M542">
        <v>-0.77890452739584104</v>
      </c>
      <c r="N542">
        <f>(Table2[[#This Row],[1W Return vs Nifty]]-AVERAGE(Table2[1W Return vs Nifty]))/_xlfn.STDEV.P(Table2[1W Return vs Nifty])</f>
        <v>-0.11135046256163841</v>
      </c>
      <c r="O542">
        <v>3370.52</v>
      </c>
      <c r="P542">
        <v>3381.57202333245</v>
      </c>
      <c r="Q542">
        <v>3389.95263207465</v>
      </c>
      <c r="R542">
        <v>34.944503018988001</v>
      </c>
      <c r="S542" s="1">
        <f>(Table2[[#This Row],[Close Price]]-Table2[[#This Row],[20D EMA]])/Table2[[#This Row],[20D EMA]]</f>
        <v>-2.1961003049974479E-2</v>
      </c>
      <c r="T542" s="1">
        <f>(Table2[[#This Row],[Close Price]]-Table2[[#This Row],[50D EMA]])/Table2[[#This Row],[50D EMA]]</f>
        <v>-2.5157537011030098E-2</v>
      </c>
      <c r="U542" s="1">
        <f>(Table2[[#This Row],[Close Price]]-Table2[[#This Row],[200D EMA]])/Table2[[#This Row],[200D EMA]]</f>
        <v>-2.7567533301330223E-2</v>
      </c>
      <c r="V542">
        <v>0.91188170844182803</v>
      </c>
      <c r="W542">
        <v>3312.05</v>
      </c>
      <c r="X542">
        <v>3350</v>
      </c>
      <c r="Y542">
        <v>3283.9</v>
      </c>
      <c r="Z542">
        <v>3459</v>
      </c>
      <c r="AA542">
        <v>3283.9</v>
      </c>
      <c r="AB542">
        <v>3492</v>
      </c>
      <c r="AC542" s="1">
        <f>(Table2[[#This Row],[Close Price]]/Table2[[#This Row],[Day Low]])-1</f>
        <v>-4.6949774308963077E-3</v>
      </c>
      <c r="AD542" s="1">
        <f>(Table2[[#This Row],[Day High]]/Table2[[#This Row],[Close Price]])-1</f>
        <v>1.6229334142272123E-2</v>
      </c>
      <c r="AE542" s="1">
        <f>(Table2[[#This Row],[Close Price]]/Table2[[#This Row],[Current Week Low]])-1</f>
        <v>3.8369012454702034E-3</v>
      </c>
      <c r="AF542" s="1">
        <f>(Table2[[#This Row],[Current Week High]]/Table2[[#This Row],[Close Price]])-1</f>
        <v>4.9294706506901154E-2</v>
      </c>
      <c r="AG542" s="1">
        <f>(Table2[[#This Row],[Close Price]]/Table2[[#This Row],[Current Month Low]])-1</f>
        <v>3.8369012454702034E-3</v>
      </c>
      <c r="AH542" s="1">
        <f>(Table2[[#This Row],[Current Month High]]/Table2[[#This Row],[Close Price]])-1</f>
        <v>5.9305323828302781E-2</v>
      </c>
      <c r="AI542">
        <v>17.911421204307501</v>
      </c>
      <c r="AJ542">
        <v>13.4923913791916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</v>
      </c>
      <c r="AM542" t="s">
        <v>3113</v>
      </c>
      <c r="AN542">
        <v>-4.91</v>
      </c>
      <c r="AO542" t="s">
        <v>3113</v>
      </c>
      <c r="AP542">
        <v>6.7012095810792996E-2</v>
      </c>
      <c r="AQ542">
        <f>(Table2[[#This Row],[Sharpe Ratio]]-AVERAGE(Table2[Sharpe Ratio]))/_xlfn.STDEV.P(Table2[Sharpe Ratio])</f>
        <v>7.9561265810680654E-2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572</v>
      </c>
      <c r="AT542">
        <f>_xlfn.RANK.AVG(Table2[[#This Row],[6M Return vs Nifty Z-Score]],Table2[6M Return vs Nifty Z-Score])</f>
        <v>585</v>
      </c>
      <c r="AU542">
        <f>_xlfn.RANK.AVG(Table2[[#This Row],[Sharpe Ratio Z-Score]],Table2[Sharpe Ratio Z-Score])</f>
        <v>316</v>
      </c>
      <c r="AV542">
        <f>(Table2[[#This Row],[Rank 1Y]]+Table2[[#This Row],[Rank 6M]]+Table2[[#This Row],[Rank Sharpe]])/3</f>
        <v>491</v>
      </c>
    </row>
    <row r="543" spans="1:48" x14ac:dyDescent="0.3">
      <c r="A543" t="s">
        <v>1689</v>
      </c>
      <c r="B543" t="s">
        <v>1690</v>
      </c>
      <c r="C543" t="s">
        <v>3073</v>
      </c>
      <c r="D543" t="s">
        <v>535</v>
      </c>
      <c r="E543">
        <v>4672.0098534999997</v>
      </c>
      <c r="F543">
        <v>417.8</v>
      </c>
      <c r="G543">
        <v>1.67364970781317</v>
      </c>
      <c r="H543">
        <f>(Table2[[#This Row],[1Y Return vs Nifty]]-AVERAGE(Table2[1Y Return vs Nifty]))/_xlfn.STDEV.P(Table2[1Y Return vs Nifty])</f>
        <v>-0.49842740937686125</v>
      </c>
      <c r="I543">
        <v>7.5198297824714704</v>
      </c>
      <c r="J543">
        <f>(Table2[[#This Row],[1M Return vs Nifty]]-AVERAGE(Table2[1M Return vs Nifty]))/_xlfn.STDEV.P(Table2[1M Return vs Nifty])</f>
        <v>0.76711703041626311</v>
      </c>
      <c r="K543">
        <v>-0.89611567448134299</v>
      </c>
      <c r="L543">
        <f>(Table2[[#This Row],[6M Return vs Nifty]]-AVERAGE(Table2[6M Return vs Nifty]))/_xlfn.STDEV.P(Table2[6M Return vs Nifty])</f>
        <v>-0.18282565191830413</v>
      </c>
      <c r="M543">
        <v>5.3213375694691898</v>
      </c>
      <c r="N543">
        <f>(Table2[[#This Row],[1W Return vs Nifty]]-AVERAGE(Table2[1W Return vs Nifty]))/_xlfn.STDEV.P(Table2[1W Return vs Nifty])</f>
        <v>1.1329399574904275</v>
      </c>
      <c r="O543">
        <v>405.33</v>
      </c>
      <c r="P543">
        <v>391.73190013199502</v>
      </c>
      <c r="Q543">
        <v>367.24643824885499</v>
      </c>
      <c r="R543">
        <v>56.379791596435098</v>
      </c>
      <c r="S543" s="1">
        <f>(Table2[[#This Row],[Close Price]]-Table2[[#This Row],[20D EMA]])/Table2[[#This Row],[20D EMA]]</f>
        <v>3.0765055633681267E-2</v>
      </c>
      <c r="T543" s="1">
        <f>(Table2[[#This Row],[Close Price]]-Table2[[#This Row],[50D EMA]])/Table2[[#This Row],[50D EMA]]</f>
        <v>6.6545767294471758E-2</v>
      </c>
      <c r="U543" s="1">
        <f>(Table2[[#This Row],[Close Price]]-Table2[[#This Row],[200D EMA]])/Table2[[#This Row],[200D EMA]]</f>
        <v>0.13765568971124703</v>
      </c>
      <c r="V543">
        <v>2.0270613227208698</v>
      </c>
      <c r="W543">
        <v>415.7</v>
      </c>
      <c r="X543">
        <v>423.2</v>
      </c>
      <c r="Y543">
        <v>408.6</v>
      </c>
      <c r="Z543">
        <v>438</v>
      </c>
      <c r="AA543">
        <v>408.6</v>
      </c>
      <c r="AB543">
        <v>441.95</v>
      </c>
      <c r="AC543" s="1">
        <f>(Table2[[#This Row],[Close Price]]/Table2[[#This Row],[Day Low]])-1</f>
        <v>5.0517199903776788E-3</v>
      </c>
      <c r="AD543" s="1">
        <f>(Table2[[#This Row],[Day High]]/Table2[[#This Row],[Close Price]])-1</f>
        <v>1.292484442316888E-2</v>
      </c>
      <c r="AE543" s="1">
        <f>(Table2[[#This Row],[Close Price]]/Table2[[#This Row],[Current Week Low]])-1</f>
        <v>2.2515907978462923E-2</v>
      </c>
      <c r="AF543" s="1">
        <f>(Table2[[#This Row],[Current Week High]]/Table2[[#This Row],[Close Price]])-1</f>
        <v>4.8348492101483842E-2</v>
      </c>
      <c r="AG543" s="1">
        <f>(Table2[[#This Row],[Close Price]]/Table2[[#This Row],[Current Month Low]])-1</f>
        <v>2.2515907978462923E-2</v>
      </c>
      <c r="AH543" s="1">
        <f>(Table2[[#This Row],[Current Month High]]/Table2[[#This Row],[Close Price]])-1</f>
        <v>5.780277644806131E-2</v>
      </c>
      <c r="AI543">
        <v>5.7802776448061302</v>
      </c>
      <c r="AJ543">
        <v>43.524562006183402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-0.02</v>
      </c>
      <c r="AM543" t="s">
        <v>3113</v>
      </c>
      <c r="AN543">
        <v>12.06</v>
      </c>
      <c r="AO543" t="s">
        <v>3114</v>
      </c>
      <c r="AP543">
        <v>-3.01095657856E-2</v>
      </c>
      <c r="AQ543">
        <f>(Table2[[#This Row],[Sharpe Ratio]]-AVERAGE(Table2[Sharpe Ratio]))/_xlfn.STDEV.P(Table2[Sharpe Ratio])</f>
        <v>-1.0528720671330496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0.16593185947847566</v>
      </c>
      <c r="AS543">
        <f>_xlfn.RANK.AVG(Table2[[#This Row],[1Y Return vs Nifty Z-Score]],Table2[1Y Return vs Nifty Z-Score])</f>
        <v>475</v>
      </c>
      <c r="AT543">
        <f>_xlfn.RANK.AVG(Table2[[#This Row],[6M Return vs Nifty Z-Score]],Table2[6M Return vs Nifty Z-Score])</f>
        <v>379</v>
      </c>
      <c r="AU543">
        <f>_xlfn.RANK.AVG(Table2[[#This Row],[Sharpe Ratio Z-Score]],Table2[Sharpe Ratio Z-Score])</f>
        <v>621</v>
      </c>
      <c r="AV543">
        <f>(Table2[[#This Row],[Rank 1Y]]+Table2[[#This Row],[Rank 6M]]+Table2[[#This Row],[Rank Sharpe]])/3</f>
        <v>491.66666666666669</v>
      </c>
    </row>
    <row r="544" spans="1:48" x14ac:dyDescent="0.3">
      <c r="A544" t="s">
        <v>1029</v>
      </c>
      <c r="B544" t="s">
        <v>1030</v>
      </c>
      <c r="C544" t="s">
        <v>3069</v>
      </c>
      <c r="D544" t="s">
        <v>251</v>
      </c>
      <c r="E544">
        <v>12673.695288999999</v>
      </c>
      <c r="F544">
        <v>995</v>
      </c>
      <c r="G544">
        <v>4.7057689976159303</v>
      </c>
      <c r="H544">
        <f>(Table2[[#This Row],[1Y Return vs Nifty]]-AVERAGE(Table2[1Y Return vs Nifty]))/_xlfn.STDEV.P(Table2[1Y Return vs Nifty])</f>
        <v>-0.45227679677399957</v>
      </c>
      <c r="I544">
        <v>-5.03006514362065</v>
      </c>
      <c r="J544">
        <f>(Table2[[#This Row],[1M Return vs Nifty]]-AVERAGE(Table2[1M Return vs Nifty]))/_xlfn.STDEV.P(Table2[1M Return vs Nifty])</f>
        <v>-0.45208872468180383</v>
      </c>
      <c r="K544">
        <v>-2.6290675206433498</v>
      </c>
      <c r="L544">
        <f>(Table2[[#This Row],[6M Return vs Nifty]]-AVERAGE(Table2[6M Return vs Nifty]))/_xlfn.STDEV.P(Table2[6M Return vs Nifty])</f>
        <v>-0.2438311323155255</v>
      </c>
      <c r="M544">
        <v>-1.73149386809837</v>
      </c>
      <c r="N544">
        <f>(Table2[[#This Row],[1W Return vs Nifty]]-AVERAGE(Table2[1W Return vs Nifty]))/_xlfn.STDEV.P(Table2[1W Return vs Nifty])</f>
        <v>-0.30565386430515373</v>
      </c>
      <c r="O544">
        <v>1014.82</v>
      </c>
      <c r="P544">
        <v>1000.00124388912</v>
      </c>
      <c r="Q544">
        <v>913.23915728282998</v>
      </c>
      <c r="R544">
        <v>42.933056295202299</v>
      </c>
      <c r="S544" s="1">
        <f>(Table2[[#This Row],[Close Price]]-Table2[[#This Row],[20D EMA]])/Table2[[#This Row],[20D EMA]]</f>
        <v>-1.9530557143138734E-2</v>
      </c>
      <c r="T544" s="1">
        <f>(Table2[[#This Row],[Close Price]]-Table2[[#This Row],[50D EMA]])/Table2[[#This Row],[50D EMA]]</f>
        <v>-5.0012376681348968E-3</v>
      </c>
      <c r="U544" s="1">
        <f>(Table2[[#This Row],[Close Price]]-Table2[[#This Row],[200D EMA]])/Table2[[#This Row],[200D EMA]]</f>
        <v>8.9528402352384795E-2</v>
      </c>
      <c r="V544">
        <v>1.23440188360933</v>
      </c>
      <c r="W544">
        <v>998.55</v>
      </c>
      <c r="X544">
        <v>1020.2</v>
      </c>
      <c r="Y544">
        <v>970</v>
      </c>
      <c r="Z544">
        <v>1019.95</v>
      </c>
      <c r="AA544">
        <v>970</v>
      </c>
      <c r="AB544">
        <v>1053.1500000000001</v>
      </c>
      <c r="AC544" s="1">
        <f>(Table2[[#This Row],[Close Price]]/Table2[[#This Row],[Day Low]])-1</f>
        <v>-3.5551549747132594E-3</v>
      </c>
      <c r="AD544" s="1">
        <f>(Table2[[#This Row],[Day High]]/Table2[[#This Row],[Close Price]])-1</f>
        <v>2.5326633165829282E-2</v>
      </c>
      <c r="AE544" s="1">
        <f>(Table2[[#This Row],[Close Price]]/Table2[[#This Row],[Current Week Low]])-1</f>
        <v>2.5773195876288568E-2</v>
      </c>
      <c r="AF544" s="1">
        <f>(Table2[[#This Row],[Current Week High]]/Table2[[#This Row],[Close Price]])-1</f>
        <v>2.5075376884422074E-2</v>
      </c>
      <c r="AG544" s="1">
        <f>(Table2[[#This Row],[Close Price]]/Table2[[#This Row],[Current Month Low]])-1</f>
        <v>2.5773195876288568E-2</v>
      </c>
      <c r="AH544" s="1">
        <f>(Table2[[#This Row],[Current Month High]]/Table2[[#This Row],[Close Price]])-1</f>
        <v>5.8442211055276472E-2</v>
      </c>
      <c r="AI544">
        <v>11.758793969849201</v>
      </c>
      <c r="AJ544">
        <v>36.077680525164098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0.01</v>
      </c>
      <c r="AM544" t="s">
        <v>3114</v>
      </c>
      <c r="AN544">
        <v>2.56</v>
      </c>
      <c r="AO544" t="s">
        <v>3114</v>
      </c>
      <c r="AP544">
        <v>-3.4623475149179003E-2</v>
      </c>
      <c r="AQ544">
        <f>(Table2[[#This Row],[Sharpe Ratio]]-AVERAGE(Table2[Sharpe Ratio]))/_xlfn.STDEV.P(Table2[Sharpe Ratio])</f>
        <v>-1.1055040067146262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-2.5593545247911087</v>
      </c>
      <c r="AS544">
        <f>_xlfn.RANK.AVG(Table2[[#This Row],[1Y Return vs Nifty Z-Score]],Table2[1Y Return vs Nifty Z-Score])</f>
        <v>451</v>
      </c>
      <c r="AT544">
        <f>_xlfn.RANK.AVG(Table2[[#This Row],[6M Return vs Nifty Z-Score]],Table2[6M Return vs Nifty Z-Score])</f>
        <v>392</v>
      </c>
      <c r="AU544">
        <f>_xlfn.RANK.AVG(Table2[[#This Row],[Sharpe Ratio Z-Score]],Table2[Sharpe Ratio Z-Score])</f>
        <v>633</v>
      </c>
      <c r="AV544">
        <f>(Table2[[#This Row],[Rank 1Y]]+Table2[[#This Row],[Rank 6M]]+Table2[[#This Row],[Rank Sharpe]])/3</f>
        <v>492</v>
      </c>
    </row>
    <row r="545" spans="1:48" x14ac:dyDescent="0.3">
      <c r="A545" t="s">
        <v>1550</v>
      </c>
      <c r="B545" t="s">
        <v>1551</v>
      </c>
      <c r="C545" t="s">
        <v>3069</v>
      </c>
      <c r="D545" t="s">
        <v>529</v>
      </c>
      <c r="E545">
        <v>6068.1263614999998</v>
      </c>
      <c r="F545">
        <v>291.55</v>
      </c>
      <c r="G545">
        <v>-5.7018795122952097</v>
      </c>
      <c r="H545">
        <f>(Table2[[#This Row],[1Y Return vs Nifty]]-AVERAGE(Table2[1Y Return vs Nifty]))/_xlfn.STDEV.P(Table2[1Y Return vs Nifty])</f>
        <v>-0.61068723798025704</v>
      </c>
      <c r="I545">
        <v>-1.36448433724247</v>
      </c>
      <c r="J545">
        <f>(Table2[[#This Row],[1M Return vs Nifty]]-AVERAGE(Table2[1M Return vs Nifty]))/_xlfn.STDEV.P(Table2[1M Return vs Nifty])</f>
        <v>-9.5982379470759827E-2</v>
      </c>
      <c r="K545">
        <v>-36.393347997729201</v>
      </c>
      <c r="L545">
        <f>(Table2[[#This Row],[6M Return vs Nifty]]-AVERAGE(Table2[6M Return vs Nifty]))/_xlfn.STDEV.P(Table2[6M Return vs Nifty])</f>
        <v>-1.4324424346624587</v>
      </c>
      <c r="M545">
        <v>1.65351191648653</v>
      </c>
      <c r="N545">
        <f>(Table2[[#This Row],[1W Return vs Nifty]]-AVERAGE(Table2[1W Return vs Nifty]))/_xlfn.STDEV.P(Table2[1W Return vs Nifty])</f>
        <v>0.38479910505230297</v>
      </c>
      <c r="O545">
        <v>301.5</v>
      </c>
      <c r="P545">
        <v>306.941559265656</v>
      </c>
      <c r="Q545">
        <v>316.71911771407702</v>
      </c>
      <c r="R545">
        <v>30.6087371503959</v>
      </c>
      <c r="S545" s="1">
        <f>(Table2[[#This Row],[Close Price]]-Table2[[#This Row],[20D EMA]])/Table2[[#This Row],[20D EMA]]</f>
        <v>-3.3001658374792665E-2</v>
      </c>
      <c r="T545" s="1">
        <f>(Table2[[#This Row],[Close Price]]-Table2[[#This Row],[50D EMA]])/Table2[[#This Row],[50D EMA]]</f>
        <v>-5.014491782240113E-2</v>
      </c>
      <c r="U545" s="1">
        <f>(Table2[[#This Row],[Close Price]]-Table2[[#This Row],[200D EMA]])/Table2[[#This Row],[200D EMA]]</f>
        <v>-7.9468261643740767E-2</v>
      </c>
      <c r="V545">
        <v>0.76908779531870497</v>
      </c>
      <c r="W545">
        <v>291.95</v>
      </c>
      <c r="X545">
        <v>294.89999999999998</v>
      </c>
      <c r="Y545">
        <v>285.55</v>
      </c>
      <c r="Z545">
        <v>302.5</v>
      </c>
      <c r="AA545">
        <v>285.55</v>
      </c>
      <c r="AB545">
        <v>306</v>
      </c>
      <c r="AC545" s="1">
        <f>(Table2[[#This Row],[Close Price]]/Table2[[#This Row],[Day Low]])-1</f>
        <v>-1.3700976194552794E-3</v>
      </c>
      <c r="AD545" s="1">
        <f>(Table2[[#This Row],[Day High]]/Table2[[#This Row],[Close Price]])-1</f>
        <v>1.1490310409878024E-2</v>
      </c>
      <c r="AE545" s="1">
        <f>(Table2[[#This Row],[Close Price]]/Table2[[#This Row],[Current Week Low]])-1</f>
        <v>2.1012081947119565E-2</v>
      </c>
      <c r="AF545" s="1">
        <f>(Table2[[#This Row],[Current Week High]]/Table2[[#This Row],[Close Price]])-1</f>
        <v>3.7557880294975199E-2</v>
      </c>
      <c r="AG545" s="1">
        <f>(Table2[[#This Row],[Close Price]]/Table2[[#This Row],[Current Month Low]])-1</f>
        <v>2.1012081947119565E-2</v>
      </c>
      <c r="AH545" s="1">
        <f>(Table2[[#This Row],[Current Month High]]/Table2[[#This Row],[Close Price]])-1</f>
        <v>4.9562682215743337E-2</v>
      </c>
      <c r="AI545">
        <v>39.008746355685098</v>
      </c>
      <c r="AJ545">
        <v>20.5200281096275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-0.13</v>
      </c>
      <c r="AM545" t="s">
        <v>3113</v>
      </c>
      <c r="AN545">
        <v>-4.6399999999999997</v>
      </c>
      <c r="AO545" t="s">
        <v>3113</v>
      </c>
      <c r="AP545">
        <v>0.10202404527598399</v>
      </c>
      <c r="AQ545">
        <f>(Table2[[#This Row],[Sharpe Ratio]]-AVERAGE(Table2[Sharpe Ratio]))/_xlfn.STDEV.P(Table2[Sharpe Ratio])</f>
        <v>0.48779870711899748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542</v>
      </c>
      <c r="AT545">
        <f>_xlfn.RANK.AVG(Table2[[#This Row],[6M Return vs Nifty Z-Score]],Table2[6M Return vs Nifty Z-Score])</f>
        <v>713</v>
      </c>
      <c r="AU545">
        <f>_xlfn.RANK.AVG(Table2[[#This Row],[Sharpe Ratio Z-Score]],Table2[Sharpe Ratio Z-Score])</f>
        <v>221</v>
      </c>
      <c r="AV545">
        <f>(Table2[[#This Row],[Rank 1Y]]+Table2[[#This Row],[Rank 6M]]+Table2[[#This Row],[Rank Sharpe]])/3</f>
        <v>492</v>
      </c>
    </row>
    <row r="546" spans="1:48" x14ac:dyDescent="0.3">
      <c r="A546" t="s">
        <v>1122</v>
      </c>
      <c r="B546" t="s">
        <v>1123</v>
      </c>
      <c r="C546" t="s">
        <v>3075</v>
      </c>
      <c r="D546" t="s">
        <v>392</v>
      </c>
      <c r="E546">
        <v>10680.03779076</v>
      </c>
      <c r="F546">
        <v>2640.3</v>
      </c>
      <c r="G546">
        <v>-12.9478796571589</v>
      </c>
      <c r="H546">
        <f>(Table2[[#This Row],[1Y Return vs Nifty]]-AVERAGE(Table2[1Y Return vs Nifty]))/_xlfn.STDEV.P(Table2[1Y Return vs Nifty])</f>
        <v>-0.72097555900064714</v>
      </c>
      <c r="I546">
        <v>0.39790168638583601</v>
      </c>
      <c r="J546">
        <f>(Table2[[#This Row],[1M Return vs Nifty]]-AVERAGE(Table2[1M Return vs Nifty]))/_xlfn.STDEV.P(Table2[1M Return vs Nifty])</f>
        <v>7.5231100432144038E-2</v>
      </c>
      <c r="K546">
        <v>-16.213139981490801</v>
      </c>
      <c r="L546">
        <f>(Table2[[#This Row],[6M Return vs Nifty]]-AVERAGE(Table2[6M Return vs Nifty]))/_xlfn.STDEV.P(Table2[6M Return vs Nifty])</f>
        <v>-0.72203418686663945</v>
      </c>
      <c r="M546">
        <v>3.3047502329934999</v>
      </c>
      <c r="N546">
        <f>(Table2[[#This Row],[1W Return vs Nifty]]-AVERAGE(Table2[1W Return vs Nifty]))/_xlfn.STDEV.P(Table2[1W Return vs Nifty])</f>
        <v>0.72160869159451779</v>
      </c>
      <c r="O546">
        <v>2642.64</v>
      </c>
      <c r="P546">
        <v>2606.7237938857302</v>
      </c>
      <c r="Q546">
        <v>2471.36026735015</v>
      </c>
      <c r="R546">
        <v>49.4637791045512</v>
      </c>
      <c r="S546" s="1">
        <f>(Table2[[#This Row],[Close Price]]-Table2[[#This Row],[20D EMA]])/Table2[[#This Row],[20D EMA]]</f>
        <v>-8.8547815820531396E-4</v>
      </c>
      <c r="T546" s="1">
        <f>(Table2[[#This Row],[Close Price]]-Table2[[#This Row],[50D EMA]])/Table2[[#This Row],[50D EMA]]</f>
        <v>1.2880615197139629E-2</v>
      </c>
      <c r="U546" s="1">
        <f>(Table2[[#This Row],[Close Price]]-Table2[[#This Row],[200D EMA]])/Table2[[#This Row],[200D EMA]]</f>
        <v>6.8359006528413299E-2</v>
      </c>
      <c r="V546">
        <v>0.81568743778753305</v>
      </c>
      <c r="W546">
        <v>2616.65</v>
      </c>
      <c r="X546">
        <v>2716.8</v>
      </c>
      <c r="Y546">
        <v>2512.25</v>
      </c>
      <c r="Z546">
        <v>2693.95</v>
      </c>
      <c r="AA546">
        <v>2512.25</v>
      </c>
      <c r="AB546">
        <v>2707.55</v>
      </c>
      <c r="AC546" s="1">
        <f>(Table2[[#This Row],[Close Price]]/Table2[[#This Row],[Day Low]])-1</f>
        <v>9.0382741291346047E-3</v>
      </c>
      <c r="AD546" s="1">
        <f>(Table2[[#This Row],[Day High]]/Table2[[#This Row],[Close Price]])-1</f>
        <v>2.8973980229519469E-2</v>
      </c>
      <c r="AE546" s="1">
        <f>(Table2[[#This Row],[Close Price]]/Table2[[#This Row],[Current Week Low]])-1</f>
        <v>5.097024579560161E-2</v>
      </c>
      <c r="AF546" s="1">
        <f>(Table2[[#This Row],[Current Week High]]/Table2[[#This Row],[Close Price]])-1</f>
        <v>2.0319660644623649E-2</v>
      </c>
      <c r="AG546" s="1">
        <f>(Table2[[#This Row],[Close Price]]/Table2[[#This Row],[Current Month Low]])-1</f>
        <v>5.097024579560161E-2</v>
      </c>
      <c r="AH546" s="1">
        <f>(Table2[[#This Row],[Current Month High]]/Table2[[#This Row],[Close Price]])-1</f>
        <v>2.5470590463204879E-2</v>
      </c>
      <c r="AI546">
        <v>13.5647464303298</v>
      </c>
      <c r="AJ546">
        <v>28.3974031658035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0.04</v>
      </c>
      <c r="AM546" t="s">
        <v>3114</v>
      </c>
      <c r="AN546">
        <v>2.5299999999999998</v>
      </c>
      <c r="AO546" t="s">
        <v>3114</v>
      </c>
      <c r="AP546">
        <v>6.5037028734451996E-2</v>
      </c>
      <c r="AQ546">
        <f>(Table2[[#This Row],[Sharpe Ratio]]-AVERAGE(Table2[Sharpe Ratio]))/_xlfn.STDEV.P(Table2[Sharpe Ratio])</f>
        <v>5.6532090287067766E-2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-0.58963786355355696</v>
      </c>
      <c r="AS546">
        <f>_xlfn.RANK.AVG(Table2[[#This Row],[1Y Return vs Nifty Z-Score]],Table2[1Y Return vs Nifty Z-Score])</f>
        <v>586</v>
      </c>
      <c r="AT546">
        <f>_xlfn.RANK.AVG(Table2[[#This Row],[6M Return vs Nifty Z-Score]],Table2[6M Return vs Nifty Z-Score])</f>
        <v>566</v>
      </c>
      <c r="AU546">
        <f>_xlfn.RANK.AVG(Table2[[#This Row],[Sharpe Ratio Z-Score]],Table2[Sharpe Ratio Z-Score])</f>
        <v>326</v>
      </c>
      <c r="AV546">
        <f>(Table2[[#This Row],[Rank 1Y]]+Table2[[#This Row],[Rank 6M]]+Table2[[#This Row],[Rank Sharpe]])/3</f>
        <v>492.66666666666669</v>
      </c>
    </row>
    <row r="547" spans="1:48" x14ac:dyDescent="0.3">
      <c r="A547" t="s">
        <v>182</v>
      </c>
      <c r="B547" t="s">
        <v>183</v>
      </c>
      <c r="C547" t="s">
        <v>3068</v>
      </c>
      <c r="D547" t="s">
        <v>21</v>
      </c>
      <c r="E547">
        <v>143441.28891875999</v>
      </c>
      <c r="F547">
        <v>1466.45</v>
      </c>
      <c r="G547">
        <v>-1.5724788869037301</v>
      </c>
      <c r="H547">
        <f>(Table2[[#This Row],[1Y Return vs Nifty]]-AVERAGE(Table2[1Y Return vs Nifty]))/_xlfn.STDEV.P(Table2[1Y Return vs Nifty])</f>
        <v>-0.54783536761177509</v>
      </c>
      <c r="I547">
        <v>1.4975086097227901</v>
      </c>
      <c r="J547">
        <f>(Table2[[#This Row],[1M Return vs Nifty]]-AVERAGE(Table2[1M Return vs Nifty]))/_xlfn.STDEV.P(Table2[1M Return vs Nifty])</f>
        <v>0.18205646408445583</v>
      </c>
      <c r="K547">
        <v>0.96048166438510096</v>
      </c>
      <c r="L547">
        <f>(Table2[[#This Row],[6M Return vs Nifty]]-AVERAGE(Table2[6M Return vs Nifty]))/_xlfn.STDEV.P(Table2[6M Return vs Nifty])</f>
        <v>-0.11746745237421724</v>
      </c>
      <c r="M547">
        <v>-1.40581323786986</v>
      </c>
      <c r="N547">
        <f>(Table2[[#This Row],[1W Return vs Nifty]]-AVERAGE(Table2[1W Return vs Nifty]))/_xlfn.STDEV.P(Table2[1W Return vs Nifty])</f>
        <v>-0.23922350273014159</v>
      </c>
      <c r="O547">
        <v>1492.64</v>
      </c>
      <c r="P547">
        <v>1443.6641497237799</v>
      </c>
      <c r="Q547">
        <v>1321.3768864558799</v>
      </c>
      <c r="R547">
        <v>37.876097516097602</v>
      </c>
      <c r="S547" s="1">
        <f>(Table2[[#This Row],[Close Price]]-Table2[[#This Row],[20D EMA]])/Table2[[#This Row],[20D EMA]]</f>
        <v>-1.7546092828813413E-2</v>
      </c>
      <c r="T547" s="1">
        <f>(Table2[[#This Row],[Close Price]]-Table2[[#This Row],[50D EMA]])/Table2[[#This Row],[50D EMA]]</f>
        <v>1.5783345649041568E-2</v>
      </c>
      <c r="U547" s="1">
        <f>(Table2[[#This Row],[Close Price]]-Table2[[#This Row],[200D EMA]])/Table2[[#This Row],[200D EMA]]</f>
        <v>0.10978935308398408</v>
      </c>
      <c r="V547">
        <v>1.22026519827212</v>
      </c>
      <c r="W547">
        <v>1480.55</v>
      </c>
      <c r="X547">
        <v>1509.25</v>
      </c>
      <c r="Y547">
        <v>1426.75</v>
      </c>
      <c r="Z547">
        <v>1515.25</v>
      </c>
      <c r="AA547">
        <v>1426.75</v>
      </c>
      <c r="AB547">
        <v>1569</v>
      </c>
      <c r="AC547" s="1">
        <f>(Table2[[#This Row],[Close Price]]/Table2[[#This Row],[Day Low]])-1</f>
        <v>-9.5234878930127165E-3</v>
      </c>
      <c r="AD547" s="1">
        <f>(Table2[[#This Row],[Day High]]/Table2[[#This Row],[Close Price]])-1</f>
        <v>2.9186129769170455E-2</v>
      </c>
      <c r="AE547" s="1">
        <f>(Table2[[#This Row],[Close Price]]/Table2[[#This Row],[Current Week Low]])-1</f>
        <v>2.7825477483791827E-2</v>
      </c>
      <c r="AF547" s="1">
        <f>(Table2[[#This Row],[Current Week High]]/Table2[[#This Row],[Close Price]])-1</f>
        <v>3.3277643288212921E-2</v>
      </c>
      <c r="AG547" s="1">
        <f>(Table2[[#This Row],[Close Price]]/Table2[[#This Row],[Current Month Low]])-1</f>
        <v>2.7825477483791827E-2</v>
      </c>
      <c r="AH547" s="1">
        <f>(Table2[[#This Row],[Current Month High]]/Table2[[#This Row],[Close Price]])-1</f>
        <v>6.993078522963625E-2</v>
      </c>
      <c r="AI547">
        <v>6.9930785229636196</v>
      </c>
      <c r="AJ547">
        <v>33.538223375677198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-0.04</v>
      </c>
      <c r="AM547" t="s">
        <v>3113</v>
      </c>
      <c r="AN547">
        <v>-1.8</v>
      </c>
      <c r="AO547" t="s">
        <v>3113</v>
      </c>
      <c r="AP547">
        <v>-2.9745057842607E-2</v>
      </c>
      <c r="AQ547">
        <f>(Table2[[#This Row],[Sharpe Ratio]]-AVERAGE(Table2[Sharpe Ratio]))/_xlfn.STDEV.P(Table2[Sharpe Ratio])</f>
        <v>-1.0486219241887969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-1.7710917828204749</v>
      </c>
      <c r="AS547">
        <f>_xlfn.RANK.AVG(Table2[[#This Row],[1Y Return vs Nifty Z-Score]],Table2[1Y Return vs Nifty Z-Score])</f>
        <v>506</v>
      </c>
      <c r="AT547">
        <f>_xlfn.RANK.AVG(Table2[[#This Row],[6M Return vs Nifty Z-Score]],Table2[6M Return vs Nifty Z-Score])</f>
        <v>357</v>
      </c>
      <c r="AU547">
        <f>_xlfn.RANK.AVG(Table2[[#This Row],[Sharpe Ratio Z-Score]],Table2[Sharpe Ratio Z-Score])</f>
        <v>620</v>
      </c>
      <c r="AV547">
        <f>(Table2[[#This Row],[Rank 1Y]]+Table2[[#This Row],[Rank 6M]]+Table2[[#This Row],[Rank Sharpe]])/3</f>
        <v>494.33333333333331</v>
      </c>
    </row>
    <row r="548" spans="1:48" x14ac:dyDescent="0.3">
      <c r="A548" t="s">
        <v>866</v>
      </c>
      <c r="B548" t="s">
        <v>867</v>
      </c>
      <c r="C548" t="s">
        <v>3069</v>
      </c>
      <c r="D548" t="s">
        <v>420</v>
      </c>
      <c r="E548">
        <v>17055.834087759999</v>
      </c>
      <c r="F548">
        <v>106.6</v>
      </c>
      <c r="G548">
        <v>-33.536300154249297</v>
      </c>
      <c r="H548">
        <f>(Table2[[#This Row],[1Y Return vs Nifty]]-AVERAGE(Table2[1Y Return vs Nifty]))/_xlfn.STDEV.P(Table2[1Y Return vs Nifty])</f>
        <v>-1.0343432492697999</v>
      </c>
      <c r="I548">
        <v>-10.578250030121399</v>
      </c>
      <c r="J548">
        <f>(Table2[[#This Row],[1M Return vs Nifty]]-AVERAGE(Table2[1M Return vs Nifty]))/_xlfn.STDEV.P(Table2[1M Return vs Nifty])</f>
        <v>-0.99108757557307359</v>
      </c>
      <c r="K548">
        <v>-19.030855167455002</v>
      </c>
      <c r="L548">
        <f>(Table2[[#This Row],[6M Return vs Nifty]]-AVERAGE(Table2[6M Return vs Nifty]))/_xlfn.STDEV.P(Table2[6M Return vs Nifty])</f>
        <v>-0.82122682682544312</v>
      </c>
      <c r="M548">
        <v>-1.4617388281735799</v>
      </c>
      <c r="N548">
        <f>(Table2[[#This Row],[1W Return vs Nifty]]-AVERAGE(Table2[1W Return vs Nifty]))/_xlfn.STDEV.P(Table2[1W Return vs Nifty])</f>
        <v>-0.25063086577339477</v>
      </c>
      <c r="O548">
        <v>111.47</v>
      </c>
      <c r="P548">
        <v>114.45100569351</v>
      </c>
      <c r="Q548">
        <v>115.015575374824</v>
      </c>
      <c r="R548">
        <v>30.394954496585001</v>
      </c>
      <c r="S548" s="1">
        <f>(Table2[[#This Row],[Close Price]]-Table2[[#This Row],[20D EMA]])/Table2[[#This Row],[20D EMA]]</f>
        <v>-4.3688884901767332E-2</v>
      </c>
      <c r="T548" s="1">
        <f>(Table2[[#This Row],[Close Price]]-Table2[[#This Row],[50D EMA]])/Table2[[#This Row],[50D EMA]]</f>
        <v>-6.8597087862507081E-2</v>
      </c>
      <c r="U548" s="1">
        <f>(Table2[[#This Row],[Close Price]]-Table2[[#This Row],[200D EMA]])/Table2[[#This Row],[200D EMA]]</f>
        <v>-7.3169006435854472E-2</v>
      </c>
      <c r="V548">
        <v>1.16470813421372</v>
      </c>
      <c r="W548">
        <v>107.21</v>
      </c>
      <c r="X548">
        <v>109.21</v>
      </c>
      <c r="Y548">
        <v>104.5</v>
      </c>
      <c r="Z548">
        <v>108.34</v>
      </c>
      <c r="AA548">
        <v>104.5</v>
      </c>
      <c r="AB548">
        <v>113.4</v>
      </c>
      <c r="AC548" s="1">
        <f>(Table2[[#This Row],[Close Price]]/Table2[[#This Row],[Day Low]])-1</f>
        <v>-5.6897677455460816E-3</v>
      </c>
      <c r="AD548" s="1">
        <f>(Table2[[#This Row],[Day High]]/Table2[[#This Row],[Close Price]])-1</f>
        <v>2.4484052532832923E-2</v>
      </c>
      <c r="AE548" s="1">
        <f>(Table2[[#This Row],[Close Price]]/Table2[[#This Row],[Current Week Low]])-1</f>
        <v>2.0095693779904167E-2</v>
      </c>
      <c r="AF548" s="1">
        <f>(Table2[[#This Row],[Current Week High]]/Table2[[#This Row],[Close Price]])-1</f>
        <v>1.632270168855543E-2</v>
      </c>
      <c r="AG548" s="1">
        <f>(Table2[[#This Row],[Close Price]]/Table2[[#This Row],[Current Month Low]])-1</f>
        <v>2.0095693779904167E-2</v>
      </c>
      <c r="AH548" s="1">
        <f>(Table2[[#This Row],[Current Month High]]/Table2[[#This Row],[Close Price]])-1</f>
        <v>6.3789868667917471E-2</v>
      </c>
      <c r="AI548">
        <v>28.5178236397748</v>
      </c>
      <c r="AJ548">
        <v>2.00956937799041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-0.13</v>
      </c>
      <c r="AM548" t="s">
        <v>3113</v>
      </c>
      <c r="AN548">
        <v>-6.32</v>
      </c>
      <c r="AO548" t="s">
        <v>3113</v>
      </c>
      <c r="AP548">
        <v>0.105326880040019</v>
      </c>
      <c r="AQ548">
        <f>(Table2[[#This Row],[Sharpe Ratio]]-AVERAGE(Table2[Sharpe Ratio]))/_xlfn.STDEV.P(Table2[Sharpe Ratio])</f>
        <v>0.5263095822267756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672</v>
      </c>
      <c r="AT548">
        <f>_xlfn.RANK.AVG(Table2[[#This Row],[6M Return vs Nifty Z-Score]],Table2[6M Return vs Nifty Z-Score])</f>
        <v>600</v>
      </c>
      <c r="AU548">
        <f>_xlfn.RANK.AVG(Table2[[#This Row],[Sharpe Ratio Z-Score]],Table2[Sharpe Ratio Z-Score])</f>
        <v>211</v>
      </c>
      <c r="AV548">
        <f>(Table2[[#This Row],[Rank 1Y]]+Table2[[#This Row],[Rank 6M]]+Table2[[#This Row],[Rank Sharpe]])/3</f>
        <v>494.33333333333331</v>
      </c>
    </row>
    <row r="549" spans="1:48" x14ac:dyDescent="0.3">
      <c r="A549" t="s">
        <v>1677</v>
      </c>
      <c r="B549" t="s">
        <v>1678</v>
      </c>
      <c r="C549" t="s">
        <v>3083</v>
      </c>
      <c r="D549" t="s">
        <v>295</v>
      </c>
      <c r="E549">
        <v>4758.59137775</v>
      </c>
      <c r="F549">
        <v>285.5</v>
      </c>
      <c r="G549">
        <v>4.2261667908795699</v>
      </c>
      <c r="H549">
        <f>(Table2[[#This Row],[1Y Return vs Nifty]]-AVERAGE(Table2[1Y Return vs Nifty]))/_xlfn.STDEV.P(Table2[1Y Return vs Nifty])</f>
        <v>-0.45957662027401996</v>
      </c>
      <c r="I549">
        <v>-0.48833809069598899</v>
      </c>
      <c r="J549">
        <f>(Table2[[#This Row],[1M Return vs Nifty]]-AVERAGE(Table2[1M Return vs Nifty]))/_xlfn.STDEV.P(Table2[1M Return vs Nifty])</f>
        <v>-1.0865926114949596E-2</v>
      </c>
      <c r="K549">
        <v>-5.3448004972510903</v>
      </c>
      <c r="L549">
        <f>(Table2[[#This Row],[6M Return vs Nifty]]-AVERAGE(Table2[6M Return vs Nifty]))/_xlfn.STDEV.P(Table2[6M Return vs Nifty])</f>
        <v>-0.3394336703984232</v>
      </c>
      <c r="M549">
        <v>-5.6449659272196904</v>
      </c>
      <c r="N549">
        <f>(Table2[[#This Row],[1W Return vs Nifty]]-AVERAGE(Table2[1W Return vs Nifty]))/_xlfn.STDEV.P(Table2[1W Return vs Nifty])</f>
        <v>-1.1039001822354815</v>
      </c>
      <c r="O549">
        <v>300.93</v>
      </c>
      <c r="P549">
        <v>290.72488958693401</v>
      </c>
      <c r="Q549">
        <v>266.96744704397003</v>
      </c>
      <c r="R549">
        <v>37.3433242075997</v>
      </c>
      <c r="S549" s="1">
        <f>(Table2[[#This Row],[Close Price]]-Table2[[#This Row],[20D EMA]])/Table2[[#This Row],[20D EMA]]</f>
        <v>-5.1274382746818219E-2</v>
      </c>
      <c r="T549" s="1">
        <f>(Table2[[#This Row],[Close Price]]-Table2[[#This Row],[50D EMA]])/Table2[[#This Row],[50D EMA]]</f>
        <v>-1.7971937643032929E-2</v>
      </c>
      <c r="U549" s="1">
        <f>(Table2[[#This Row],[Close Price]]-Table2[[#This Row],[200D EMA]])/Table2[[#This Row],[200D EMA]]</f>
        <v>6.9418774315872414E-2</v>
      </c>
      <c r="V549">
        <v>1.6910079433193601</v>
      </c>
      <c r="W549">
        <v>285</v>
      </c>
      <c r="X549">
        <v>296.39999999999998</v>
      </c>
      <c r="Y549">
        <v>283.05</v>
      </c>
      <c r="Z549">
        <v>310.85000000000002</v>
      </c>
      <c r="AA549">
        <v>283.05</v>
      </c>
      <c r="AB549">
        <v>336</v>
      </c>
      <c r="AC549" s="1">
        <f>(Table2[[#This Row],[Close Price]]/Table2[[#This Row],[Day Low]])-1</f>
        <v>1.7543859649122862E-3</v>
      </c>
      <c r="AD549" s="1">
        <f>(Table2[[#This Row],[Day High]]/Table2[[#This Row],[Close Price]])-1</f>
        <v>3.8178633975481491E-2</v>
      </c>
      <c r="AE549" s="1">
        <f>(Table2[[#This Row],[Close Price]]/Table2[[#This Row],[Current Week Low]])-1</f>
        <v>8.6557145380674605E-3</v>
      </c>
      <c r="AF549" s="1">
        <f>(Table2[[#This Row],[Current Week High]]/Table2[[#This Row],[Close Price]])-1</f>
        <v>8.8791593695271454E-2</v>
      </c>
      <c r="AG549" s="1">
        <f>(Table2[[#This Row],[Close Price]]/Table2[[#This Row],[Current Month Low]])-1</f>
        <v>8.6557145380674605E-3</v>
      </c>
      <c r="AH549" s="1">
        <f>(Table2[[#This Row],[Current Month High]]/Table2[[#This Row],[Close Price]])-1</f>
        <v>0.17688266199649738</v>
      </c>
      <c r="AI549">
        <v>17.6882661996497</v>
      </c>
      <c r="AJ549">
        <v>36.114421930870002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0.06</v>
      </c>
      <c r="AM549" t="s">
        <v>3114</v>
      </c>
      <c r="AN549">
        <v>-2.29</v>
      </c>
      <c r="AO549" t="s">
        <v>3113</v>
      </c>
      <c r="AP549">
        <v>-2.1621065805941E-2</v>
      </c>
      <c r="AQ549">
        <f>(Table2[[#This Row],[Sharpe Ratio]]-AVERAGE(Table2[Sharpe Ratio]))/_xlfn.STDEV.P(Table2[Sharpe Ratio])</f>
        <v>-0.95389661546084481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-2.867673014483719</v>
      </c>
      <c r="AS549">
        <f>_xlfn.RANK.AVG(Table2[[#This Row],[1Y Return vs Nifty Z-Score]],Table2[1Y Return vs Nifty Z-Score])</f>
        <v>455</v>
      </c>
      <c r="AT549">
        <f>_xlfn.RANK.AVG(Table2[[#This Row],[6M Return vs Nifty Z-Score]],Table2[6M Return vs Nifty Z-Score])</f>
        <v>423</v>
      </c>
      <c r="AU549">
        <f>_xlfn.RANK.AVG(Table2[[#This Row],[Sharpe Ratio Z-Score]],Table2[Sharpe Ratio Z-Score])</f>
        <v>606</v>
      </c>
      <c r="AV549">
        <f>(Table2[[#This Row],[Rank 1Y]]+Table2[[#This Row],[Rank 6M]]+Table2[[#This Row],[Rank Sharpe]])/3</f>
        <v>494.66666666666669</v>
      </c>
    </row>
    <row r="550" spans="1:48" x14ac:dyDescent="0.3">
      <c r="A550" t="s">
        <v>2054</v>
      </c>
      <c r="B550" t="s">
        <v>2055</v>
      </c>
      <c r="C550" t="s">
        <v>3069</v>
      </c>
      <c r="D550" t="s">
        <v>558</v>
      </c>
      <c r="E550">
        <v>2960.5234492049999</v>
      </c>
      <c r="F550">
        <v>990.15</v>
      </c>
      <c r="G550">
        <v>12.0834164126278</v>
      </c>
      <c r="H550">
        <f>(Table2[[#This Row],[1Y Return vs Nifty]]-AVERAGE(Table2[1Y Return vs Nifty]))/_xlfn.STDEV.P(Table2[1Y Return vs Nifty])</f>
        <v>-0.33998472801674928</v>
      </c>
      <c r="I550">
        <v>-13.2691341818428</v>
      </c>
      <c r="J550">
        <f>(Table2[[#This Row],[1M Return vs Nifty]]-AVERAGE(Table2[1M Return vs Nifty]))/_xlfn.STDEV.P(Table2[1M Return vs Nifty])</f>
        <v>-1.2525034251400702</v>
      </c>
      <c r="K550">
        <v>-24.217787247439599</v>
      </c>
      <c r="L550">
        <f>(Table2[[#This Row],[6M Return vs Nifty]]-AVERAGE(Table2[6M Return vs Nifty]))/_xlfn.STDEV.P(Table2[6M Return vs Nifty])</f>
        <v>-1.003823523916608</v>
      </c>
      <c r="M550">
        <v>-0.78896002738965798</v>
      </c>
      <c r="N550">
        <f>(Table2[[#This Row],[1W Return vs Nifty]]-AVERAGE(Table2[1W Return vs Nifty]))/_xlfn.STDEV.P(Table2[1W Return vs Nifty])</f>
        <v>-0.11340152252163083</v>
      </c>
      <c r="O550">
        <v>1005.13</v>
      </c>
      <c r="P550">
        <v>1039.19372176602</v>
      </c>
      <c r="Q550">
        <v>1011.6799464856</v>
      </c>
      <c r="R550">
        <v>48.737971638825698</v>
      </c>
      <c r="S550" s="1">
        <f>(Table2[[#This Row],[Close Price]]-Table2[[#This Row],[20D EMA]])/Table2[[#This Row],[20D EMA]]</f>
        <v>-1.4903544815098563E-2</v>
      </c>
      <c r="T550" s="1">
        <f>(Table2[[#This Row],[Close Price]]-Table2[[#This Row],[50D EMA]])/Table2[[#This Row],[50D EMA]]</f>
        <v>-4.7194012760849266E-2</v>
      </c>
      <c r="U550" s="1">
        <f>(Table2[[#This Row],[Close Price]]-Table2[[#This Row],[200D EMA]])/Table2[[#This Row],[200D EMA]]</f>
        <v>-2.1281381093290724E-2</v>
      </c>
      <c r="V550">
        <v>1.56767052043433</v>
      </c>
      <c r="W550">
        <v>980.5</v>
      </c>
      <c r="X550">
        <v>1007.5</v>
      </c>
      <c r="Y550">
        <v>921.8</v>
      </c>
      <c r="Z550">
        <v>1002</v>
      </c>
      <c r="AA550">
        <v>921.8</v>
      </c>
      <c r="AB550">
        <v>1009.05</v>
      </c>
      <c r="AC550" s="1">
        <f>(Table2[[#This Row],[Close Price]]/Table2[[#This Row],[Day Low]])-1</f>
        <v>9.8419173890871292E-3</v>
      </c>
      <c r="AD550" s="1">
        <f>(Table2[[#This Row],[Day High]]/Table2[[#This Row],[Close Price]])-1</f>
        <v>1.752259758622432E-2</v>
      </c>
      <c r="AE550" s="1">
        <f>(Table2[[#This Row],[Close Price]]/Table2[[#This Row],[Current Week Low]])-1</f>
        <v>7.4148405293990027E-2</v>
      </c>
      <c r="AF550" s="1">
        <f>(Table2[[#This Row],[Current Week High]]/Table2[[#This Row],[Close Price]])-1</f>
        <v>1.1967883653991818E-2</v>
      </c>
      <c r="AG550" s="1">
        <f>(Table2[[#This Row],[Close Price]]/Table2[[#This Row],[Current Month Low]])-1</f>
        <v>7.4148405293990027E-2</v>
      </c>
      <c r="AH550" s="1">
        <f>(Table2[[#This Row],[Current Month High]]/Table2[[#This Row],[Close Price]])-1</f>
        <v>1.9088016967126142E-2</v>
      </c>
      <c r="AI550">
        <v>27.652375902641001</v>
      </c>
      <c r="AJ550">
        <v>39.2616033755274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-0.16</v>
      </c>
      <c r="AM550" t="s">
        <v>3113</v>
      </c>
      <c r="AN550">
        <v>-2.57</v>
      </c>
      <c r="AO550" t="s">
        <v>3113</v>
      </c>
      <c r="AP550">
        <v>2.4756552245347001E-2</v>
      </c>
      <c r="AQ550">
        <f>(Table2[[#This Row],[Sharpe Ratio]]-AVERAGE(Table2[Sharpe Ratio]))/_xlfn.STDEV.P(Table2[Sharpe Ratio])</f>
        <v>-0.41313609179861466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400</v>
      </c>
      <c r="AT550">
        <f>_xlfn.RANK.AVG(Table2[[#This Row],[6M Return vs Nifty Z-Score]],Table2[6M Return vs Nifty Z-Score])</f>
        <v>642</v>
      </c>
      <c r="AU550">
        <f>_xlfn.RANK.AVG(Table2[[#This Row],[Sharpe Ratio Z-Score]],Table2[Sharpe Ratio Z-Score])</f>
        <v>453</v>
      </c>
      <c r="AV550">
        <f>(Table2[[#This Row],[Rank 1Y]]+Table2[[#This Row],[Rank 6M]]+Table2[[#This Row],[Rank Sharpe]])/3</f>
        <v>498.33333333333331</v>
      </c>
    </row>
    <row r="551" spans="1:48" x14ac:dyDescent="0.3">
      <c r="A551" t="s">
        <v>2159</v>
      </c>
      <c r="B551" t="s">
        <v>2160</v>
      </c>
      <c r="C551" t="s">
        <v>3068</v>
      </c>
      <c r="D551" t="s">
        <v>309</v>
      </c>
      <c r="E551">
        <v>2627.6936177450002</v>
      </c>
      <c r="F551">
        <v>1760.45</v>
      </c>
      <c r="G551">
        <v>6.6310243051979496</v>
      </c>
      <c r="H551">
        <f>(Table2[[#This Row],[1Y Return vs Nifty]]-AVERAGE(Table2[1Y Return vs Nifty]))/_xlfn.STDEV.P(Table2[1Y Return vs Nifty])</f>
        <v>-0.42297329537132194</v>
      </c>
      <c r="I551">
        <v>-4.8104460173574601</v>
      </c>
      <c r="J551">
        <f>(Table2[[#This Row],[1M Return vs Nifty]]-AVERAGE(Table2[1M Return vs Nifty]))/_xlfn.STDEV.P(Table2[1M Return vs Nifty])</f>
        <v>-0.43075301595702431</v>
      </c>
      <c r="K551">
        <v>-17.480089018948</v>
      </c>
      <c r="L551">
        <f>(Table2[[#This Row],[6M Return vs Nifty]]-AVERAGE(Table2[6M Return vs Nifty]))/_xlfn.STDEV.P(Table2[6M Return vs Nifty])</f>
        <v>-0.76663486913028733</v>
      </c>
      <c r="M551">
        <v>0.420083458949989</v>
      </c>
      <c r="N551">
        <f>(Table2[[#This Row],[1W Return vs Nifty]]-AVERAGE(Table2[1W Return vs Nifty]))/_xlfn.STDEV.P(Table2[1W Return vs Nifty])</f>
        <v>0.13321184193023236</v>
      </c>
      <c r="O551">
        <v>1796.67</v>
      </c>
      <c r="P551">
        <v>1775.98681310762</v>
      </c>
      <c r="Q551">
        <v>1678.3043383982699</v>
      </c>
      <c r="R551">
        <v>42.588758247981097</v>
      </c>
      <c r="S551" s="1">
        <f>(Table2[[#This Row],[Close Price]]-Table2[[#This Row],[20D EMA]])/Table2[[#This Row],[20D EMA]]</f>
        <v>-2.0159517329281406E-2</v>
      </c>
      <c r="T551" s="1">
        <f>(Table2[[#This Row],[Close Price]]-Table2[[#This Row],[50D EMA]])/Table2[[#This Row],[50D EMA]]</f>
        <v>-8.7482705349786298E-3</v>
      </c>
      <c r="U551" s="1">
        <f>(Table2[[#This Row],[Close Price]]-Table2[[#This Row],[200D EMA]])/Table2[[#This Row],[200D EMA]]</f>
        <v>4.8945629062800262E-2</v>
      </c>
      <c r="V551">
        <v>1.2673199605839001</v>
      </c>
      <c r="W551">
        <v>1760</v>
      </c>
      <c r="X551">
        <v>1781.55</v>
      </c>
      <c r="Y551">
        <v>1695</v>
      </c>
      <c r="Z551">
        <v>1814.35</v>
      </c>
      <c r="AA551">
        <v>1695</v>
      </c>
      <c r="AB551">
        <v>1851.4</v>
      </c>
      <c r="AC551" s="1">
        <f>(Table2[[#This Row],[Close Price]]/Table2[[#This Row],[Day Low]])-1</f>
        <v>2.5568181818180769E-4</v>
      </c>
      <c r="AD551" s="1">
        <f>(Table2[[#This Row],[Day High]]/Table2[[#This Row],[Close Price]])-1</f>
        <v>1.1985571870828382E-2</v>
      </c>
      <c r="AE551" s="1">
        <f>(Table2[[#This Row],[Close Price]]/Table2[[#This Row],[Current Week Low]])-1</f>
        <v>3.8613569321533925E-2</v>
      </c>
      <c r="AF551" s="1">
        <f>(Table2[[#This Row],[Current Week High]]/Table2[[#This Row],[Close Price]])-1</f>
        <v>3.0617171745860317E-2</v>
      </c>
      <c r="AG551" s="1">
        <f>(Table2[[#This Row],[Close Price]]/Table2[[#This Row],[Current Month Low]])-1</f>
        <v>3.8613569321533925E-2</v>
      </c>
      <c r="AH551" s="1">
        <f>(Table2[[#This Row],[Current Month High]]/Table2[[#This Row],[Close Price]])-1</f>
        <v>5.1662927092504862E-2</v>
      </c>
      <c r="AI551">
        <v>20.844102360192</v>
      </c>
      <c r="AJ551">
        <v>34.385496183206101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-0.06</v>
      </c>
      <c r="AM551" t="s">
        <v>3113</v>
      </c>
      <c r="AN551">
        <v>-3.85</v>
      </c>
      <c r="AO551" t="s">
        <v>3113</v>
      </c>
      <c r="AP551">
        <v>1.4152155923738001E-2</v>
      </c>
      <c r="AQ551">
        <f>(Table2[[#This Row],[Sharpe Ratio]]-AVERAGE(Table2[Sharpe Ratio]))/_xlfn.STDEV.P(Table2[Sharpe Ratio])</f>
        <v>-0.53678278063143736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-2.0239321191598387</v>
      </c>
      <c r="AS551">
        <f>_xlfn.RANK.AVG(Table2[[#This Row],[1Y Return vs Nifty Z-Score]],Table2[1Y Return vs Nifty Z-Score])</f>
        <v>435</v>
      </c>
      <c r="AT551">
        <f>_xlfn.RANK.AVG(Table2[[#This Row],[6M Return vs Nifty Z-Score]],Table2[6M Return vs Nifty Z-Score])</f>
        <v>577</v>
      </c>
      <c r="AU551">
        <f>_xlfn.RANK.AVG(Table2[[#This Row],[Sharpe Ratio Z-Score]],Table2[Sharpe Ratio Z-Score])</f>
        <v>486</v>
      </c>
      <c r="AV551">
        <f>(Table2[[#This Row],[Rank 1Y]]+Table2[[#This Row],[Rank 6M]]+Table2[[#This Row],[Rank Sharpe]])/3</f>
        <v>499.33333333333331</v>
      </c>
    </row>
    <row r="552" spans="1:48" x14ac:dyDescent="0.3">
      <c r="A552" t="s">
        <v>1742</v>
      </c>
      <c r="B552" t="s">
        <v>1743</v>
      </c>
      <c r="C552" t="s">
        <v>3072</v>
      </c>
      <c r="D552" t="s">
        <v>46</v>
      </c>
      <c r="E552">
        <v>4404.5299209120003</v>
      </c>
      <c r="F552">
        <v>54.56</v>
      </c>
      <c r="G552">
        <v>-14.4355712094052</v>
      </c>
      <c r="H552">
        <f>(Table2[[#This Row],[1Y Return vs Nifty]]-AVERAGE(Table2[1Y Return vs Nifty]))/_xlfn.STDEV.P(Table2[1Y Return vs Nifty])</f>
        <v>-0.74361908649350339</v>
      </c>
      <c r="I552">
        <v>-10.0502695025279</v>
      </c>
      <c r="J552">
        <f>(Table2[[#This Row],[1M Return vs Nifty]]-AVERAGE(Table2[1M Return vs Nifty]))/_xlfn.STDEV.P(Table2[1M Return vs Nifty])</f>
        <v>-0.93979496303626453</v>
      </c>
      <c r="K552">
        <v>-35.583045335620902</v>
      </c>
      <c r="L552">
        <f>(Table2[[#This Row],[6M Return vs Nifty]]-AVERAGE(Table2[6M Return vs Nifty]))/_xlfn.STDEV.P(Table2[6M Return vs Nifty])</f>
        <v>-1.4039171739758771</v>
      </c>
      <c r="M552">
        <v>-3.1840713634870501</v>
      </c>
      <c r="N552">
        <f>(Table2[[#This Row],[1W Return vs Nifty]]-AVERAGE(Table2[1W Return vs Nifty]))/_xlfn.STDEV.P(Table2[1W Return vs Nifty])</f>
        <v>-0.60194182029041077</v>
      </c>
      <c r="O552">
        <v>58.57</v>
      </c>
      <c r="P552">
        <v>60.736670598639698</v>
      </c>
      <c r="Q552">
        <v>57.914275501058803</v>
      </c>
      <c r="R552">
        <v>31.334196281342599</v>
      </c>
      <c r="S552" s="1">
        <f>(Table2[[#This Row],[Close Price]]-Table2[[#This Row],[20D EMA]])/Table2[[#This Row],[20D EMA]]</f>
        <v>-6.8465084514256411E-2</v>
      </c>
      <c r="T552" s="1">
        <f>(Table2[[#This Row],[Close Price]]-Table2[[#This Row],[50D EMA]])/Table2[[#This Row],[50D EMA]]</f>
        <v>-0.10169590360749924</v>
      </c>
      <c r="U552" s="1">
        <f>(Table2[[#This Row],[Close Price]]-Table2[[#This Row],[200D EMA]])/Table2[[#This Row],[200D EMA]]</f>
        <v>-5.7917939437876195E-2</v>
      </c>
      <c r="V552">
        <v>0.65077394907603903</v>
      </c>
      <c r="W552">
        <v>53.94</v>
      </c>
      <c r="X552">
        <v>56</v>
      </c>
      <c r="Y552">
        <v>52.8</v>
      </c>
      <c r="Z552">
        <v>57.26</v>
      </c>
      <c r="AA552">
        <v>52.8</v>
      </c>
      <c r="AB552">
        <v>59.98</v>
      </c>
      <c r="AC552" s="1">
        <f>(Table2[[#This Row],[Close Price]]/Table2[[#This Row],[Day Low]])-1</f>
        <v>1.1494252873563315E-2</v>
      </c>
      <c r="AD552" s="1">
        <f>(Table2[[#This Row],[Day High]]/Table2[[#This Row],[Close Price]])-1</f>
        <v>2.6392961876832821E-2</v>
      </c>
      <c r="AE552" s="1">
        <f>(Table2[[#This Row],[Close Price]]/Table2[[#This Row],[Current Week Low]])-1</f>
        <v>3.3333333333333437E-2</v>
      </c>
      <c r="AF552" s="1">
        <f>(Table2[[#This Row],[Current Week High]]/Table2[[#This Row],[Close Price]])-1</f>
        <v>4.9486803519061429E-2</v>
      </c>
      <c r="AG552" s="1">
        <f>(Table2[[#This Row],[Close Price]]/Table2[[#This Row],[Current Month Low]])-1</f>
        <v>3.3333333333333437E-2</v>
      </c>
      <c r="AH552" s="1">
        <f>(Table2[[#This Row],[Current Month High]]/Table2[[#This Row],[Close Price]])-1</f>
        <v>9.934017595307898E-2</v>
      </c>
      <c r="AI552">
        <v>44.7947214076246</v>
      </c>
      <c r="AJ552">
        <v>29.750297265160501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-0.16</v>
      </c>
      <c r="AM552" t="s">
        <v>3113</v>
      </c>
      <c r="AN552">
        <v>-7.24</v>
      </c>
      <c r="AO552" t="s">
        <v>3113</v>
      </c>
      <c r="AP552">
        <v>0.112482174192294</v>
      </c>
      <c r="AQ552">
        <f>(Table2[[#This Row],[Sharpe Ratio]]-AVERAGE(Table2[Sharpe Ratio]))/_xlfn.STDEV.P(Table2[Sharpe Ratio])</f>
        <v>0.60973992589950476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595</v>
      </c>
      <c r="AT552">
        <f>_xlfn.RANK.AVG(Table2[[#This Row],[6M Return vs Nifty Z-Score]],Table2[6M Return vs Nifty Z-Score])</f>
        <v>709</v>
      </c>
      <c r="AU552">
        <f>_xlfn.RANK.AVG(Table2[[#This Row],[Sharpe Ratio Z-Score]],Table2[Sharpe Ratio Z-Score])</f>
        <v>196</v>
      </c>
      <c r="AV552">
        <f>(Table2[[#This Row],[Rank 1Y]]+Table2[[#This Row],[Rank 6M]]+Table2[[#This Row],[Rank Sharpe]])/3</f>
        <v>500</v>
      </c>
    </row>
    <row r="553" spans="1:48" x14ac:dyDescent="0.3">
      <c r="A553" t="s">
        <v>1758</v>
      </c>
      <c r="B553" t="s">
        <v>1759</v>
      </c>
      <c r="C553" t="s">
        <v>3079</v>
      </c>
      <c r="D553" t="s">
        <v>306</v>
      </c>
      <c r="E553">
        <v>4251.4169275199902</v>
      </c>
      <c r="F553">
        <v>193.2</v>
      </c>
      <c r="G553">
        <v>11.4988431208257</v>
      </c>
      <c r="H553">
        <f>(Table2[[#This Row],[1Y Return vs Nifty]]-AVERAGE(Table2[1Y Return vs Nifty]))/_xlfn.STDEV.P(Table2[1Y Return vs Nifty])</f>
        <v>-0.34888227225871515</v>
      </c>
      <c r="I553">
        <v>-0.12946301038692801</v>
      </c>
      <c r="J553">
        <f>(Table2[[#This Row],[1M Return vs Nifty]]-AVERAGE(Table2[1M Return vs Nifty]))/_xlfn.STDEV.P(Table2[1M Return vs Nifty])</f>
        <v>2.3998315048090434E-2</v>
      </c>
      <c r="K553">
        <v>-14.325491373804899</v>
      </c>
      <c r="L553">
        <f>(Table2[[#This Row],[6M Return vs Nifty]]-AVERAGE(Table2[6M Return vs Nifty]))/_xlfn.STDEV.P(Table2[6M Return vs Nifty])</f>
        <v>-0.65558288275910526</v>
      </c>
      <c r="M553">
        <v>7.1579769333943197</v>
      </c>
      <c r="N553">
        <f>(Table2[[#This Row],[1W Return vs Nifty]]-AVERAGE(Table2[1W Return vs Nifty]))/_xlfn.STDEV.P(Table2[1W Return vs Nifty])</f>
        <v>1.507566526294476</v>
      </c>
      <c r="O553">
        <v>184.01</v>
      </c>
      <c r="P553">
        <v>186.31104758693101</v>
      </c>
      <c r="Q553">
        <v>183.25783334676299</v>
      </c>
      <c r="R553">
        <v>72.298363133036005</v>
      </c>
      <c r="S553" s="1">
        <f>(Table2[[#This Row],[Close Price]]-Table2[[#This Row],[20D EMA]])/Table2[[#This Row],[20D EMA]]</f>
        <v>4.9942937883810649E-2</v>
      </c>
      <c r="T553" s="1">
        <f>(Table2[[#This Row],[Close Price]]-Table2[[#This Row],[50D EMA]])/Table2[[#This Row],[50D EMA]]</f>
        <v>3.6975544404336286E-2</v>
      </c>
      <c r="U553" s="1">
        <f>(Table2[[#This Row],[Close Price]]-Table2[[#This Row],[200D EMA]])/Table2[[#This Row],[200D EMA]]</f>
        <v>5.4252342023624667E-2</v>
      </c>
      <c r="V553">
        <v>1.3605968273553399</v>
      </c>
      <c r="W553">
        <v>193.65</v>
      </c>
      <c r="X553">
        <v>203.95</v>
      </c>
      <c r="Y553">
        <v>177.06</v>
      </c>
      <c r="Z553">
        <v>196</v>
      </c>
      <c r="AA553">
        <v>175</v>
      </c>
      <c r="AB553">
        <v>196</v>
      </c>
      <c r="AC553" s="1">
        <f>(Table2[[#This Row],[Close Price]]/Table2[[#This Row],[Day Low]])-1</f>
        <v>-2.3237800154919386E-3</v>
      </c>
      <c r="AD553" s="1">
        <f>(Table2[[#This Row],[Day High]]/Table2[[#This Row],[Close Price]])-1</f>
        <v>5.5641821946169845E-2</v>
      </c>
      <c r="AE553" s="1">
        <f>(Table2[[#This Row],[Close Price]]/Table2[[#This Row],[Current Week Low]])-1</f>
        <v>9.11555404947475E-2</v>
      </c>
      <c r="AF553" s="1">
        <f>(Table2[[#This Row],[Current Week High]]/Table2[[#This Row],[Close Price]])-1</f>
        <v>1.449275362318847E-2</v>
      </c>
      <c r="AG553" s="1">
        <f>(Table2[[#This Row],[Close Price]]/Table2[[#This Row],[Current Month Low]])-1</f>
        <v>0.10399999999999987</v>
      </c>
      <c r="AH553" s="1">
        <f>(Table2[[#This Row],[Current Month High]]/Table2[[#This Row],[Close Price]])-1</f>
        <v>1.449275362318847E-2</v>
      </c>
      <c r="AI553">
        <v>23.110766045548601</v>
      </c>
      <c r="AJ553">
        <v>51.827111984282801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-0.12</v>
      </c>
      <c r="AM553" t="s">
        <v>3113</v>
      </c>
      <c r="AN553">
        <v>9.6</v>
      </c>
      <c r="AO553" t="s">
        <v>3114</v>
      </c>
      <c r="AQ553">
        <f>(Table2[[#This Row],[Sharpe Ratio]]-AVERAGE(Table2[Sharpe Ratio]))/_xlfn.STDEV.P(Table2[Sharpe Ratio])</f>
        <v>-0.70179615496659375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406</v>
      </c>
      <c r="AT553">
        <f>_xlfn.RANK.AVG(Table2[[#This Row],[6M Return vs Nifty Z-Score]],Table2[6M Return vs Nifty Z-Score])</f>
        <v>549</v>
      </c>
      <c r="AU553">
        <f>_xlfn.RANK.AVG(Table2[[#This Row],[Sharpe Ratio Z-Score]],Table2[Sharpe Ratio Z-Score])</f>
        <v>545.5</v>
      </c>
      <c r="AV553">
        <f>(Table2[[#This Row],[Rank 1Y]]+Table2[[#This Row],[Rank 6M]]+Table2[[#This Row],[Rank Sharpe]])/3</f>
        <v>500.16666666666669</v>
      </c>
    </row>
    <row r="554" spans="1:48" x14ac:dyDescent="0.3">
      <c r="A554" t="s">
        <v>1257</v>
      </c>
      <c r="B554" t="s">
        <v>1258</v>
      </c>
      <c r="C554" t="s">
        <v>3071</v>
      </c>
      <c r="D554" t="s">
        <v>219</v>
      </c>
      <c r="E554">
        <v>8838.2130247999994</v>
      </c>
      <c r="F554">
        <v>661.9</v>
      </c>
      <c r="G554">
        <v>-13.352032317449</v>
      </c>
      <c r="H554">
        <f>(Table2[[#This Row],[1Y Return vs Nifty]]-AVERAGE(Table2[1Y Return vs Nifty]))/_xlfn.STDEV.P(Table2[1Y Return vs Nifty])</f>
        <v>-0.72712699668325809</v>
      </c>
      <c r="I554">
        <v>10.826021770611799</v>
      </c>
      <c r="J554">
        <f>(Table2[[#This Row],[1M Return vs Nifty]]-AVERAGE(Table2[1M Return vs Nifty]))/_xlfn.STDEV.P(Table2[1M Return vs Nifty])</f>
        <v>1.0883092255014366</v>
      </c>
      <c r="K554">
        <v>-11.174645989462199</v>
      </c>
      <c r="L554">
        <f>(Table2[[#This Row],[6M Return vs Nifty]]-AVERAGE(Table2[6M Return vs Nifty]))/_xlfn.STDEV.P(Table2[6M Return vs Nifty])</f>
        <v>-0.54466298804021629</v>
      </c>
      <c r="M554">
        <v>1.2475932799615199</v>
      </c>
      <c r="N554">
        <f>(Table2[[#This Row],[1W Return vs Nifty]]-AVERAGE(Table2[1W Return vs Nifty]))/_xlfn.STDEV.P(Table2[1W Return vs Nifty])</f>
        <v>0.30200228113473548</v>
      </c>
      <c r="O554">
        <v>627.13</v>
      </c>
      <c r="P554">
        <v>610.31134341864595</v>
      </c>
      <c r="Q554">
        <v>606.16086437447905</v>
      </c>
      <c r="R554">
        <v>67.457358421240698</v>
      </c>
      <c r="S554" s="1">
        <f>(Table2[[#This Row],[Close Price]]-Table2[[#This Row],[20D EMA]])/Table2[[#This Row],[20D EMA]]</f>
        <v>5.544305008530924E-2</v>
      </c>
      <c r="T554" s="1">
        <f>(Table2[[#This Row],[Close Price]]-Table2[[#This Row],[50D EMA]])/Table2[[#This Row],[50D EMA]]</f>
        <v>8.4528424938624391E-2</v>
      </c>
      <c r="U554" s="1">
        <f>(Table2[[#This Row],[Close Price]]-Table2[[#This Row],[200D EMA]])/Table2[[#This Row],[200D EMA]]</f>
        <v>9.1954362119765529E-2</v>
      </c>
      <c r="V554">
        <v>2.3330788252973398</v>
      </c>
      <c r="W554">
        <v>657.15</v>
      </c>
      <c r="X554">
        <v>669.85</v>
      </c>
      <c r="Y554">
        <v>622.04999999999995</v>
      </c>
      <c r="Z554">
        <v>692</v>
      </c>
      <c r="AA554">
        <v>622.04999999999995</v>
      </c>
      <c r="AB554">
        <v>692</v>
      </c>
      <c r="AC554" s="1">
        <f>(Table2[[#This Row],[Close Price]]/Table2[[#This Row],[Day Low]])-1</f>
        <v>7.2281823023663261E-3</v>
      </c>
      <c r="AD554" s="1">
        <f>(Table2[[#This Row],[Day High]]/Table2[[#This Row],[Close Price]])-1</f>
        <v>1.2010877776099216E-2</v>
      </c>
      <c r="AE554" s="1">
        <f>(Table2[[#This Row],[Close Price]]/Table2[[#This Row],[Current Week Low]])-1</f>
        <v>6.4062374407201972E-2</v>
      </c>
      <c r="AF554" s="1">
        <f>(Table2[[#This Row],[Current Week High]]/Table2[[#This Row],[Close Price]])-1</f>
        <v>4.5475147303218E-2</v>
      </c>
      <c r="AG554" s="1">
        <f>(Table2[[#This Row],[Close Price]]/Table2[[#This Row],[Current Month Low]])-1</f>
        <v>6.4062374407201972E-2</v>
      </c>
      <c r="AH554" s="1">
        <f>(Table2[[#This Row],[Current Month High]]/Table2[[#This Row],[Close Price]])-1</f>
        <v>4.5475147303218E-2</v>
      </c>
      <c r="AI554">
        <v>4.5475147303218</v>
      </c>
      <c r="AJ554">
        <v>19.996374184191399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0.06</v>
      </c>
      <c r="AM554" t="s">
        <v>3114</v>
      </c>
      <c r="AN554">
        <v>9.7799999999999994</v>
      </c>
      <c r="AO554" t="s">
        <v>3114</v>
      </c>
      <c r="AP554">
        <v>3.9625659853011003E-2</v>
      </c>
      <c r="AQ554">
        <f>(Table2[[#This Row],[Sharpe Ratio]]-AVERAGE(Table2[Sharpe Ratio]))/_xlfn.STDEV.P(Table2[Sharpe Ratio])</f>
        <v>-0.23976309951991503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-0.12124157760721732</v>
      </c>
      <c r="AS554">
        <f>_xlfn.RANK.AVG(Table2[[#This Row],[1Y Return vs Nifty Z-Score]],Table2[1Y Return vs Nifty Z-Score])</f>
        <v>589</v>
      </c>
      <c r="AT554">
        <f>_xlfn.RANK.AVG(Table2[[#This Row],[6M Return vs Nifty Z-Score]],Table2[6M Return vs Nifty Z-Score])</f>
        <v>509</v>
      </c>
      <c r="AU554">
        <f>_xlfn.RANK.AVG(Table2[[#This Row],[Sharpe Ratio Z-Score]],Table2[Sharpe Ratio Z-Score])</f>
        <v>404</v>
      </c>
      <c r="AV554">
        <f>(Table2[[#This Row],[Rank 1Y]]+Table2[[#This Row],[Rank 6M]]+Table2[[#This Row],[Rank Sharpe]])/3</f>
        <v>500.66666666666669</v>
      </c>
    </row>
    <row r="555" spans="1:48" x14ac:dyDescent="0.3">
      <c r="A555" t="s">
        <v>1312</v>
      </c>
      <c r="B555" t="s">
        <v>1313</v>
      </c>
      <c r="C555" t="s">
        <v>3083</v>
      </c>
      <c r="D555" t="s">
        <v>411</v>
      </c>
      <c r="E555">
        <v>8294.4282520399993</v>
      </c>
      <c r="F555">
        <v>524.6</v>
      </c>
      <c r="G555">
        <v>-6.1179056103769298</v>
      </c>
      <c r="H555">
        <f>(Table2[[#This Row],[1Y Return vs Nifty]]-AVERAGE(Table2[1Y Return vs Nifty]))/_xlfn.STDEV.P(Table2[1Y Return vs Nifty])</f>
        <v>-0.61701939626631797</v>
      </c>
      <c r="I555">
        <v>2.1524181247340102</v>
      </c>
      <c r="J555">
        <f>(Table2[[#This Row],[1M Return vs Nifty]]-AVERAGE(Table2[1M Return vs Nifty]))/_xlfn.STDEV.P(Table2[1M Return vs Nifty])</f>
        <v>0.24568006049482011</v>
      </c>
      <c r="K555">
        <v>-3.1685061846642798E-2</v>
      </c>
      <c r="L555">
        <f>(Table2[[#This Row],[6M Return vs Nifty]]-AVERAGE(Table2[6M Return vs Nifty]))/_xlfn.STDEV.P(Table2[6M Return vs Nifty])</f>
        <v>-0.15239491322776449</v>
      </c>
      <c r="M555">
        <v>5.3796854887937098</v>
      </c>
      <c r="N555">
        <f>(Table2[[#This Row],[1W Return vs Nifty]]-AVERAGE(Table2[1W Return vs Nifty]))/_xlfn.STDEV.P(Table2[1W Return vs Nifty])</f>
        <v>1.1448414125298565</v>
      </c>
      <c r="O555">
        <v>538.94000000000005</v>
      </c>
      <c r="P555">
        <v>529.80033481435703</v>
      </c>
      <c r="Q555">
        <v>495.23874181752399</v>
      </c>
      <c r="R555">
        <v>40.750181296204602</v>
      </c>
      <c r="S555" s="1">
        <f>(Table2[[#This Row],[Close Price]]-Table2[[#This Row],[20D EMA]])/Table2[[#This Row],[20D EMA]]</f>
        <v>-2.6607785653319536E-2</v>
      </c>
      <c r="T555" s="1">
        <f>(Table2[[#This Row],[Close Price]]-Table2[[#This Row],[50D EMA]])/Table2[[#This Row],[50D EMA]]</f>
        <v>-9.8156502981056309E-3</v>
      </c>
      <c r="U555" s="1">
        <f>(Table2[[#This Row],[Close Price]]-Table2[[#This Row],[200D EMA]])/Table2[[#This Row],[200D EMA]]</f>
        <v>5.9287078540584986E-2</v>
      </c>
      <c r="V555">
        <v>1.2288252364663701</v>
      </c>
      <c r="W555">
        <v>517.20000000000005</v>
      </c>
      <c r="X555">
        <v>541</v>
      </c>
      <c r="Y555">
        <v>517</v>
      </c>
      <c r="Z555">
        <v>602.35</v>
      </c>
      <c r="AA555">
        <v>517</v>
      </c>
      <c r="AB555">
        <v>602.35</v>
      </c>
      <c r="AC555" s="1">
        <f>(Table2[[#This Row],[Close Price]]/Table2[[#This Row],[Day Low]])-1</f>
        <v>1.4307811291569994E-2</v>
      </c>
      <c r="AD555" s="1">
        <f>(Table2[[#This Row],[Day High]]/Table2[[#This Row],[Close Price]])-1</f>
        <v>3.1261913839115474E-2</v>
      </c>
      <c r="AE555" s="1">
        <f>(Table2[[#This Row],[Close Price]]/Table2[[#This Row],[Current Week Low]])-1</f>
        <v>1.4700193423597741E-2</v>
      </c>
      <c r="AF555" s="1">
        <f>(Table2[[#This Row],[Current Week High]]/Table2[[#This Row],[Close Price]])-1</f>
        <v>0.1482081585970263</v>
      </c>
      <c r="AG555" s="1">
        <f>(Table2[[#This Row],[Close Price]]/Table2[[#This Row],[Current Month Low]])-1</f>
        <v>1.4700193423597741E-2</v>
      </c>
      <c r="AH555" s="1">
        <f>(Table2[[#This Row],[Current Month High]]/Table2[[#This Row],[Close Price]])-1</f>
        <v>0.1482081585970263</v>
      </c>
      <c r="AI555">
        <v>20.834921845215302</v>
      </c>
      <c r="AJ555">
        <v>30.238331678252202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0.08</v>
      </c>
      <c r="AM555" t="s">
        <v>3114</v>
      </c>
      <c r="AN555">
        <v>-0.46</v>
      </c>
      <c r="AO555" t="s">
        <v>3113</v>
      </c>
      <c r="AP555">
        <v>-1.1594200449834001E-2</v>
      </c>
      <c r="AQ555">
        <f>(Table2[[#This Row],[Sharpe Ratio]]-AVERAGE(Table2[Sharpe Ratio]))/_xlfn.STDEV.P(Table2[Sharpe Ratio])</f>
        <v>-0.83698390651872367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-0.21587674298812942</v>
      </c>
      <c r="AS555">
        <f>_xlfn.RANK.AVG(Table2[[#This Row],[1Y Return vs Nifty Z-Score]],Table2[1Y Return vs Nifty Z-Score])</f>
        <v>544</v>
      </c>
      <c r="AT555">
        <f>_xlfn.RANK.AVG(Table2[[#This Row],[6M Return vs Nifty Z-Score]],Table2[6M Return vs Nifty Z-Score])</f>
        <v>367</v>
      </c>
      <c r="AU555">
        <f>_xlfn.RANK.AVG(Table2[[#This Row],[Sharpe Ratio Z-Score]],Table2[Sharpe Ratio Z-Score])</f>
        <v>591</v>
      </c>
      <c r="AV555">
        <f>(Table2[[#This Row],[Rank 1Y]]+Table2[[#This Row],[Rank 6M]]+Table2[[#This Row],[Rank Sharpe]])/3</f>
        <v>500.66666666666669</v>
      </c>
    </row>
    <row r="556" spans="1:48" x14ac:dyDescent="0.3">
      <c r="A556" t="s">
        <v>876</v>
      </c>
      <c r="B556" t="s">
        <v>877</v>
      </c>
      <c r="C556" t="s">
        <v>3083</v>
      </c>
      <c r="D556" t="s">
        <v>535</v>
      </c>
      <c r="E556">
        <v>16902.037536299998</v>
      </c>
      <c r="F556">
        <v>1590.75</v>
      </c>
      <c r="G556">
        <v>-7.8445749673621803</v>
      </c>
      <c r="H556">
        <f>(Table2[[#This Row],[1Y Return vs Nifty]]-AVERAGE(Table2[1Y Return vs Nifty]))/_xlfn.STDEV.P(Table2[1Y Return vs Nifty])</f>
        <v>-0.6433003044269735</v>
      </c>
      <c r="I556">
        <v>6.2266802087177204</v>
      </c>
      <c r="J556">
        <f>(Table2[[#This Row],[1M Return vs Nifty]]-AVERAGE(Table2[1M Return vs Nifty]))/_xlfn.STDEV.P(Table2[1M Return vs Nifty])</f>
        <v>0.64148925330672824</v>
      </c>
      <c r="K556">
        <v>4.88903494676613</v>
      </c>
      <c r="L556">
        <f>(Table2[[#This Row],[6M Return vs Nifty]]-AVERAGE(Table2[6M Return vs Nifty]))/_xlfn.STDEV.P(Table2[6M Return vs Nifty])</f>
        <v>2.0830262469112786E-2</v>
      </c>
      <c r="M556">
        <v>0.17610107577591499</v>
      </c>
      <c r="N556">
        <f>(Table2[[#This Row],[1W Return vs Nifty]]-AVERAGE(Table2[1W Return vs Nifty]))/_xlfn.STDEV.P(Table2[1W Return vs Nifty])</f>
        <v>8.3445793759621592E-2</v>
      </c>
      <c r="O556">
        <v>1540.16</v>
      </c>
      <c r="P556">
        <v>1477.24036931722</v>
      </c>
      <c r="Q556">
        <v>1420.59839066687</v>
      </c>
      <c r="R556">
        <v>57.226551323801097</v>
      </c>
      <c r="S556" s="1">
        <f>(Table2[[#This Row],[Close Price]]-Table2[[#This Row],[20D EMA]])/Table2[[#This Row],[20D EMA]]</f>
        <v>3.2847236650737528E-2</v>
      </c>
      <c r="T556" s="1">
        <f>(Table2[[#This Row],[Close Price]]-Table2[[#This Row],[50D EMA]])/Table2[[#This Row],[50D EMA]]</f>
        <v>7.6838971531250591E-2</v>
      </c>
      <c r="U556" s="1">
        <f>(Table2[[#This Row],[Close Price]]-Table2[[#This Row],[200D EMA]])/Table2[[#This Row],[200D EMA]]</f>
        <v>0.11977460375219477</v>
      </c>
      <c r="V556">
        <v>2.5683487027835601</v>
      </c>
      <c r="W556">
        <v>1585.15</v>
      </c>
      <c r="X556">
        <v>1611.65</v>
      </c>
      <c r="Y556">
        <v>1545.2</v>
      </c>
      <c r="Z556">
        <v>1688.8</v>
      </c>
      <c r="AA556">
        <v>1518.05</v>
      </c>
      <c r="AB556">
        <v>1690</v>
      </c>
      <c r="AC556" s="1">
        <f>(Table2[[#This Row],[Close Price]]/Table2[[#This Row],[Day Low]])-1</f>
        <v>3.5327886950762277E-3</v>
      </c>
      <c r="AD556" s="1">
        <f>(Table2[[#This Row],[Day High]]/Table2[[#This Row],[Close Price]])-1</f>
        <v>1.3138456702813217E-2</v>
      </c>
      <c r="AE556" s="1">
        <f>(Table2[[#This Row],[Close Price]]/Table2[[#This Row],[Current Week Low]])-1</f>
        <v>2.9478384675122982E-2</v>
      </c>
      <c r="AF556" s="1">
        <f>(Table2[[#This Row],[Current Week High]]/Table2[[#This Row],[Close Price]])-1</f>
        <v>6.1637592330661573E-2</v>
      </c>
      <c r="AG556" s="1">
        <f>(Table2[[#This Row],[Close Price]]/Table2[[#This Row],[Current Month Low]])-1</f>
        <v>4.7890385692170856E-2</v>
      </c>
      <c r="AH556" s="1">
        <f>(Table2[[#This Row],[Current Month High]]/Table2[[#This Row],[Close Price]])-1</f>
        <v>6.2391953481062412E-2</v>
      </c>
      <c r="AI556">
        <v>6.2391953481062403</v>
      </c>
      <c r="AJ556">
        <v>27.976669348350701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0.18</v>
      </c>
      <c r="AM556" t="s">
        <v>3114</v>
      </c>
      <c r="AN556">
        <v>8.81</v>
      </c>
      <c r="AO556" t="s">
        <v>3114</v>
      </c>
      <c r="AP556">
        <v>-3.5942291214042001E-2</v>
      </c>
      <c r="AQ556">
        <f>(Table2[[#This Row],[Sharpe Ratio]]-AVERAGE(Table2[Sharpe Ratio]))/_xlfn.STDEV.P(Table2[Sharpe Ratio])</f>
        <v>-1.1208813308596652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-1.018416325751176</v>
      </c>
      <c r="AS556">
        <f>_xlfn.RANK.AVG(Table2[[#This Row],[1Y Return vs Nifty Z-Score]],Table2[1Y Return vs Nifty Z-Score])</f>
        <v>554</v>
      </c>
      <c r="AT556">
        <f>_xlfn.RANK.AVG(Table2[[#This Row],[6M Return vs Nifty Z-Score]],Table2[6M Return vs Nifty Z-Score])</f>
        <v>314</v>
      </c>
      <c r="AU556">
        <f>_xlfn.RANK.AVG(Table2[[#This Row],[Sharpe Ratio Z-Score]],Table2[Sharpe Ratio Z-Score])</f>
        <v>635</v>
      </c>
      <c r="AV556">
        <f>(Table2[[#This Row],[Rank 1Y]]+Table2[[#This Row],[Rank 6M]]+Table2[[#This Row],[Rank Sharpe]])/3</f>
        <v>501</v>
      </c>
    </row>
    <row r="557" spans="1:48" x14ac:dyDescent="0.3">
      <c r="A557" t="s">
        <v>171</v>
      </c>
      <c r="B557" t="s">
        <v>172</v>
      </c>
      <c r="C557" t="s">
        <v>3069</v>
      </c>
      <c r="D557" t="s">
        <v>37</v>
      </c>
      <c r="E557">
        <v>152756.470805955</v>
      </c>
      <c r="F557">
        <v>710.35</v>
      </c>
      <c r="G557">
        <v>-13.1741899646508</v>
      </c>
      <c r="H557">
        <f>(Table2[[#This Row],[1Y Return vs Nifty]]-AVERAGE(Table2[1Y Return vs Nifty]))/_xlfn.STDEV.P(Table2[1Y Return vs Nifty])</f>
        <v>-0.72442013301995378</v>
      </c>
      <c r="I557">
        <v>14.953510577003</v>
      </c>
      <c r="J557">
        <f>(Table2[[#This Row],[1M Return vs Nifty]]-AVERAGE(Table2[1M Return vs Nifty]))/_xlfn.STDEV.P(Table2[1M Return vs Nifty])</f>
        <v>1.4892893242584853</v>
      </c>
      <c r="K557">
        <v>9.0059989143552297</v>
      </c>
      <c r="L557">
        <f>(Table2[[#This Row],[6M Return vs Nifty]]-AVERAGE(Table2[6M Return vs Nifty]))/_xlfn.STDEV.P(Table2[6M Return vs Nifty])</f>
        <v>0.16576063960397971</v>
      </c>
      <c r="M557">
        <v>1.09348674619028</v>
      </c>
      <c r="N557">
        <f>(Table2[[#This Row],[1W Return vs Nifty]]-AVERAGE(Table2[1W Return vs Nifty]))/_xlfn.STDEV.P(Table2[1W Return vs Nifty])</f>
        <v>0.2705685641454495</v>
      </c>
      <c r="O557">
        <v>676.77</v>
      </c>
      <c r="P557">
        <v>639.90308283057595</v>
      </c>
      <c r="Q557">
        <v>613.97778655260697</v>
      </c>
      <c r="R557">
        <v>64.262091758984695</v>
      </c>
      <c r="S557" s="1">
        <f>(Table2[[#This Row],[Close Price]]-Table2[[#This Row],[20D EMA]])/Table2[[#This Row],[20D EMA]]</f>
        <v>4.961803862464359E-2</v>
      </c>
      <c r="T557" s="1">
        <f>(Table2[[#This Row],[Close Price]]-Table2[[#This Row],[50D EMA]])/Table2[[#This Row],[50D EMA]]</f>
        <v>0.11008997934156844</v>
      </c>
      <c r="U557" s="1">
        <f>(Table2[[#This Row],[Close Price]]-Table2[[#This Row],[200D EMA]])/Table2[[#This Row],[200D EMA]]</f>
        <v>0.1569636810290948</v>
      </c>
      <c r="V557">
        <v>1.06063387346702</v>
      </c>
      <c r="W557">
        <v>705</v>
      </c>
      <c r="X557">
        <v>715</v>
      </c>
      <c r="Y557">
        <v>677.3</v>
      </c>
      <c r="Z557">
        <v>719</v>
      </c>
      <c r="AA557">
        <v>677.3</v>
      </c>
      <c r="AB557">
        <v>722.5</v>
      </c>
      <c r="AC557" s="1">
        <f>(Table2[[#This Row],[Close Price]]/Table2[[#This Row],[Day Low]])-1</f>
        <v>7.5886524822694756E-3</v>
      </c>
      <c r="AD557" s="1">
        <f>(Table2[[#This Row],[Day High]]/Table2[[#This Row],[Close Price]])-1</f>
        <v>6.5460688393046418E-3</v>
      </c>
      <c r="AE557" s="1">
        <f>(Table2[[#This Row],[Close Price]]/Table2[[#This Row],[Current Week Low]])-1</f>
        <v>4.879669275062759E-2</v>
      </c>
      <c r="AF557" s="1">
        <f>(Table2[[#This Row],[Current Week High]]/Table2[[#This Row],[Close Price]])-1</f>
        <v>1.2177095797846205E-2</v>
      </c>
      <c r="AG557" s="1">
        <f>(Table2[[#This Row],[Close Price]]/Table2[[#This Row],[Current Month Low]])-1</f>
        <v>4.879669275062759E-2</v>
      </c>
      <c r="AH557" s="1">
        <f>(Table2[[#This Row],[Current Month High]]/Table2[[#This Row],[Close Price]])-1</f>
        <v>1.7104244386569878E-2</v>
      </c>
      <c r="AI557">
        <v>1.71042443865698</v>
      </c>
      <c r="AJ557">
        <v>38.903011341415699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0.18</v>
      </c>
      <c r="AM557" t="s">
        <v>3114</v>
      </c>
      <c r="AN557">
        <v>10.31</v>
      </c>
      <c r="AO557" t="s">
        <v>3114</v>
      </c>
      <c r="AP557">
        <v>-4.5895555664099003E-2</v>
      </c>
      <c r="AQ557">
        <f>(Table2[[#This Row],[Sharpe Ratio]]-AVERAGE(Table2[Sharpe Ratio]))/_xlfn.STDEV.P(Table2[Sharpe Ratio])</f>
        <v>-1.236935857209192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-3.5737462221231309E-2</v>
      </c>
      <c r="AS557">
        <f>_xlfn.RANK.AVG(Table2[[#This Row],[1Y Return vs Nifty Z-Score]],Table2[1Y Return vs Nifty Z-Score])</f>
        <v>588</v>
      </c>
      <c r="AT557">
        <f>_xlfn.RANK.AVG(Table2[[#This Row],[6M Return vs Nifty Z-Score]],Table2[6M Return vs Nifty Z-Score])</f>
        <v>272</v>
      </c>
      <c r="AU557">
        <f>_xlfn.RANK.AVG(Table2[[#This Row],[Sharpe Ratio Z-Score]],Table2[Sharpe Ratio Z-Score])</f>
        <v>652</v>
      </c>
      <c r="AV557">
        <f>(Table2[[#This Row],[Rank 1Y]]+Table2[[#This Row],[Rank 6M]]+Table2[[#This Row],[Rank Sharpe]])/3</f>
        <v>504</v>
      </c>
    </row>
    <row r="558" spans="1:48" x14ac:dyDescent="0.3">
      <c r="A558" t="s">
        <v>1271</v>
      </c>
      <c r="B558" t="s">
        <v>1272</v>
      </c>
      <c r="C558" t="s">
        <v>3068</v>
      </c>
      <c r="D558" t="s">
        <v>21</v>
      </c>
      <c r="E558">
        <v>8679.81138026999</v>
      </c>
      <c r="F558">
        <v>2812.9</v>
      </c>
      <c r="G558">
        <v>14.075864196139401</v>
      </c>
      <c r="H558">
        <f>(Table2[[#This Row],[1Y Return vs Nifty]]-AVERAGE(Table2[1Y Return vs Nifty]))/_xlfn.STDEV.P(Table2[1Y Return vs Nifty])</f>
        <v>-0.30965851819462326</v>
      </c>
      <c r="I558">
        <v>0.71804723132090398</v>
      </c>
      <c r="J558">
        <f>(Table2[[#This Row],[1M Return vs Nifty]]-AVERAGE(Table2[1M Return vs Nifty]))/_xlfn.STDEV.P(Table2[1M Return vs Nifty])</f>
        <v>0.106332818267433</v>
      </c>
      <c r="K558">
        <v>-15.549795939299001</v>
      </c>
      <c r="L558">
        <f>(Table2[[#This Row],[6M Return vs Nifty]]-AVERAGE(Table2[6M Return vs Nifty]))/_xlfn.STDEV.P(Table2[6M Return vs Nifty])</f>
        <v>-0.69868234240992844</v>
      </c>
      <c r="M558">
        <v>3.6004543536160001</v>
      </c>
      <c r="N558">
        <f>(Table2[[#This Row],[1W Return vs Nifty]]-AVERAGE(Table2[1W Return vs Nifty]))/_xlfn.STDEV.P(Table2[1W Return vs Nifty])</f>
        <v>0.78192462637513671</v>
      </c>
      <c r="O558">
        <v>2804.46</v>
      </c>
      <c r="P558">
        <v>2747.2270361160499</v>
      </c>
      <c r="Q558">
        <v>2602.2717689787501</v>
      </c>
      <c r="R558">
        <v>48.911409401674099</v>
      </c>
      <c r="S558" s="1">
        <f>(Table2[[#This Row],[Close Price]]-Table2[[#This Row],[20D EMA]])/Table2[[#This Row],[20D EMA]]</f>
        <v>3.009492023419858E-3</v>
      </c>
      <c r="T558" s="1">
        <f>(Table2[[#This Row],[Close Price]]-Table2[[#This Row],[50D EMA]])/Table2[[#This Row],[50D EMA]]</f>
        <v>2.3905182578865668E-2</v>
      </c>
      <c r="U558" s="1">
        <f>(Table2[[#This Row],[Close Price]]-Table2[[#This Row],[200D EMA]])/Table2[[#This Row],[200D EMA]]</f>
        <v>8.0940136050398043E-2</v>
      </c>
      <c r="V558">
        <v>0.67893765543815499</v>
      </c>
      <c r="W558">
        <v>2823.25</v>
      </c>
      <c r="X558">
        <v>2862</v>
      </c>
      <c r="Y558">
        <v>2730.1</v>
      </c>
      <c r="Z558">
        <v>2917.9</v>
      </c>
      <c r="AA558">
        <v>2730.1</v>
      </c>
      <c r="AB558">
        <v>2917.9</v>
      </c>
      <c r="AC558" s="1">
        <f>(Table2[[#This Row],[Close Price]]/Table2[[#This Row],[Day Low]])-1</f>
        <v>-3.6659877800406804E-3</v>
      </c>
      <c r="AD558" s="1">
        <f>(Table2[[#This Row],[Day High]]/Table2[[#This Row],[Close Price]])-1</f>
        <v>1.7455295246898261E-2</v>
      </c>
      <c r="AE558" s="1">
        <f>(Table2[[#This Row],[Close Price]]/Table2[[#This Row],[Current Week Low]])-1</f>
        <v>3.0328559393428822E-2</v>
      </c>
      <c r="AF558" s="1">
        <f>(Table2[[#This Row],[Current Week High]]/Table2[[#This Row],[Close Price]])-1</f>
        <v>3.7328024458743725E-2</v>
      </c>
      <c r="AG558" s="1">
        <f>(Table2[[#This Row],[Close Price]]/Table2[[#This Row],[Current Month Low]])-1</f>
        <v>3.0328559393428822E-2</v>
      </c>
      <c r="AH558" s="1">
        <f>(Table2[[#This Row],[Current Month High]]/Table2[[#This Row],[Close Price]])-1</f>
        <v>3.7328024458743725E-2</v>
      </c>
      <c r="AI558">
        <v>11.8063208788083</v>
      </c>
      <c r="AJ558">
        <v>39.511469311841203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-0.02</v>
      </c>
      <c r="AM558" t="s">
        <v>3113</v>
      </c>
      <c r="AN558">
        <v>5.59</v>
      </c>
      <c r="AO558" t="s">
        <v>3114</v>
      </c>
      <c r="AP558">
        <v>-9.9841040433599993E-4</v>
      </c>
      <c r="AQ558">
        <f>(Table2[[#This Row],[Sharpe Ratio]]-AVERAGE(Table2[Sharpe Ratio]))/_xlfn.STDEV.P(Table2[Sharpe Ratio])</f>
        <v>-0.71343756640090872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-0.83352098236289063</v>
      </c>
      <c r="AS558">
        <f>_xlfn.RANK.AVG(Table2[[#This Row],[1Y Return vs Nifty Z-Score]],Table2[1Y Return vs Nifty Z-Score])</f>
        <v>386</v>
      </c>
      <c r="AT558">
        <f>_xlfn.RANK.AVG(Table2[[#This Row],[6M Return vs Nifty Z-Score]],Table2[6M Return vs Nifty Z-Score])</f>
        <v>558</v>
      </c>
      <c r="AU558">
        <f>_xlfn.RANK.AVG(Table2[[#This Row],[Sharpe Ratio Z-Score]],Table2[Sharpe Ratio Z-Score])</f>
        <v>569</v>
      </c>
      <c r="AV558">
        <f>(Table2[[#This Row],[Rank 1Y]]+Table2[[#This Row],[Rank 6M]]+Table2[[#This Row],[Rank Sharpe]])/3</f>
        <v>504.33333333333331</v>
      </c>
    </row>
    <row r="559" spans="1:48" x14ac:dyDescent="0.3">
      <c r="A559" t="s">
        <v>443</v>
      </c>
      <c r="B559" t="s">
        <v>444</v>
      </c>
      <c r="C559" t="s">
        <v>3071</v>
      </c>
      <c r="D559" t="s">
        <v>121</v>
      </c>
      <c r="E559">
        <v>50362.545943750003</v>
      </c>
      <c r="F559">
        <v>387.5</v>
      </c>
      <c r="G559">
        <v>-24.616135255909299</v>
      </c>
      <c r="H559">
        <f>(Table2[[#This Row],[1Y Return vs Nifty]]-AVERAGE(Table2[1Y Return vs Nifty]))/_xlfn.STDEV.P(Table2[1Y Return vs Nifty])</f>
        <v>-0.89857317057882835</v>
      </c>
      <c r="I559">
        <v>12.9046893164153</v>
      </c>
      <c r="J559">
        <f>(Table2[[#This Row],[1M Return vs Nifty]]-AVERAGE(Table2[1M Return vs Nifty]))/_xlfn.STDEV.P(Table2[1M Return vs Nifty])</f>
        <v>1.2902490385201228</v>
      </c>
      <c r="K559">
        <v>9.6587565755788404E-2</v>
      </c>
      <c r="L559">
        <f>(Table2[[#This Row],[6M Return vs Nifty]]-AVERAGE(Table2[6M Return vs Nifty]))/_xlfn.STDEV.P(Table2[6M Return vs Nifty])</f>
        <v>-0.14787930404564495</v>
      </c>
      <c r="M559">
        <v>14.3615901326725</v>
      </c>
      <c r="N559">
        <f>(Table2[[#This Row],[1W Return vs Nifty]]-AVERAGE(Table2[1W Return vs Nifty]))/_xlfn.STDEV.P(Table2[1W Return vs Nifty])</f>
        <v>2.9769158982200294</v>
      </c>
      <c r="O559">
        <v>353.75</v>
      </c>
      <c r="P559">
        <v>345.14530276250002</v>
      </c>
      <c r="Q559">
        <v>355.50848406239999</v>
      </c>
      <c r="R559">
        <v>72.982438439803303</v>
      </c>
      <c r="S559" s="1">
        <f>(Table2[[#This Row],[Close Price]]-Table2[[#This Row],[20D EMA]])/Table2[[#This Row],[20D EMA]]</f>
        <v>9.5406360424028266E-2</v>
      </c>
      <c r="T559" s="1">
        <f>(Table2[[#This Row],[Close Price]]-Table2[[#This Row],[50D EMA]])/Table2[[#This Row],[50D EMA]]</f>
        <v>0.12271555457512605</v>
      </c>
      <c r="U559" s="1">
        <f>(Table2[[#This Row],[Close Price]]-Table2[[#This Row],[200D EMA]])/Table2[[#This Row],[200D EMA]]</f>
        <v>8.9988051964421639E-2</v>
      </c>
      <c r="V559">
        <v>3.4015204904810599</v>
      </c>
      <c r="W559">
        <v>385.65</v>
      </c>
      <c r="X559">
        <v>395.95</v>
      </c>
      <c r="Y559">
        <v>360.35</v>
      </c>
      <c r="Z559">
        <v>403.95</v>
      </c>
      <c r="AA559">
        <v>342.5</v>
      </c>
      <c r="AB559">
        <v>403.95</v>
      </c>
      <c r="AC559" s="1">
        <f>(Table2[[#This Row],[Close Price]]/Table2[[#This Row],[Day Low]])-1</f>
        <v>4.797095812265173E-3</v>
      </c>
      <c r="AD559" s="1">
        <f>(Table2[[#This Row],[Day High]]/Table2[[#This Row],[Close Price]])-1</f>
        <v>2.1806451612903288E-2</v>
      </c>
      <c r="AE559" s="1">
        <f>(Table2[[#This Row],[Close Price]]/Table2[[#This Row],[Current Week Low]])-1</f>
        <v>7.534341612321338E-2</v>
      </c>
      <c r="AF559" s="1">
        <f>(Table2[[#This Row],[Current Week High]]/Table2[[#This Row],[Close Price]])-1</f>
        <v>4.2451612903225744E-2</v>
      </c>
      <c r="AG559" s="1">
        <f>(Table2[[#This Row],[Close Price]]/Table2[[#This Row],[Current Month Low]])-1</f>
        <v>0.13138686131386867</v>
      </c>
      <c r="AH559" s="1">
        <f>(Table2[[#This Row],[Current Month High]]/Table2[[#This Row],[Close Price]])-1</f>
        <v>4.2451612903225744E-2</v>
      </c>
      <c r="AI559">
        <v>5.9354838709677296</v>
      </c>
      <c r="AJ559">
        <v>35.5843247025892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0</v>
      </c>
      <c r="AM559" t="s">
        <v>3115</v>
      </c>
      <c r="AN559">
        <v>20.21</v>
      </c>
      <c r="AO559" t="s">
        <v>3114</v>
      </c>
      <c r="AP559">
        <v>4.571674112497E-3</v>
      </c>
      <c r="AQ559">
        <f>(Table2[[#This Row],[Sharpe Ratio]]-AVERAGE(Table2[Sharpe Ratio]))/_xlfn.STDEV.P(Table2[Sharpe Ratio])</f>
        <v>-0.64849068152996736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639</v>
      </c>
      <c r="AT559">
        <f>_xlfn.RANK.AVG(Table2[[#This Row],[6M Return vs Nifty Z-Score]],Table2[6M Return vs Nifty Z-Score])</f>
        <v>364</v>
      </c>
      <c r="AU559">
        <f>_xlfn.RANK.AVG(Table2[[#This Row],[Sharpe Ratio Z-Score]],Table2[Sharpe Ratio Z-Score])</f>
        <v>514</v>
      </c>
      <c r="AV559">
        <f>(Table2[[#This Row],[Rank 1Y]]+Table2[[#This Row],[Rank 6M]]+Table2[[#This Row],[Rank Sharpe]])/3</f>
        <v>505.66666666666669</v>
      </c>
    </row>
    <row r="560" spans="1:48" x14ac:dyDescent="0.3">
      <c r="A560" t="s">
        <v>2041</v>
      </c>
      <c r="B560" t="s">
        <v>2042</v>
      </c>
      <c r="C560" t="s">
        <v>3069</v>
      </c>
      <c r="D560" t="s">
        <v>529</v>
      </c>
      <c r="E560">
        <v>2980.788129042</v>
      </c>
      <c r="F560">
        <v>51.97</v>
      </c>
      <c r="G560">
        <v>-10.6181394310674</v>
      </c>
      <c r="H560">
        <f>(Table2[[#This Row],[1Y Return vs Nifty]]-AVERAGE(Table2[1Y Return vs Nifty]))/_xlfn.STDEV.P(Table2[1Y Return vs Nifty])</f>
        <v>-0.68551556275272696</v>
      </c>
      <c r="I560">
        <v>-5.5450386758621697</v>
      </c>
      <c r="J560">
        <f>(Table2[[#This Row],[1M Return vs Nifty]]-AVERAGE(Table2[1M Return vs Nifty]))/_xlfn.STDEV.P(Table2[1M Return vs Nifty])</f>
        <v>-0.50211772475946015</v>
      </c>
      <c r="K560">
        <v>9.6737004150019192</v>
      </c>
      <c r="L560">
        <f>(Table2[[#This Row],[6M Return vs Nifty]]-AVERAGE(Table2[6M Return vs Nifty]))/_xlfn.STDEV.P(Table2[6M Return vs Nifty])</f>
        <v>0.18926588061751962</v>
      </c>
      <c r="M560">
        <v>-1.5408182965464601</v>
      </c>
      <c r="N560">
        <f>(Table2[[#This Row],[1W Return vs Nifty]]-AVERAGE(Table2[1W Return vs Nifty]))/_xlfn.STDEV.P(Table2[1W Return vs Nifty])</f>
        <v>-0.26676101657015622</v>
      </c>
      <c r="O560">
        <v>54.03</v>
      </c>
      <c r="P560">
        <v>52.366037169882802</v>
      </c>
      <c r="Q560">
        <v>46.363563850282297</v>
      </c>
      <c r="R560">
        <v>41.037615437248803</v>
      </c>
      <c r="S560" s="1">
        <f>(Table2[[#This Row],[Close Price]]-Table2[[#This Row],[20D EMA]])/Table2[[#This Row],[20D EMA]]</f>
        <v>-3.8126966500092584E-2</v>
      </c>
      <c r="T560" s="1">
        <f>(Table2[[#This Row],[Close Price]]-Table2[[#This Row],[50D EMA]])/Table2[[#This Row],[50D EMA]]</f>
        <v>-7.5628630938408097E-3</v>
      </c>
      <c r="U560" s="1">
        <f>(Table2[[#This Row],[Close Price]]-Table2[[#This Row],[200D EMA]])/Table2[[#This Row],[200D EMA]]</f>
        <v>0.12092332176668005</v>
      </c>
      <c r="V560">
        <v>0.87745878878618699</v>
      </c>
      <c r="W560">
        <v>51.7</v>
      </c>
      <c r="X560">
        <v>52.78</v>
      </c>
      <c r="Y560">
        <v>49.2</v>
      </c>
      <c r="Z560">
        <v>53.75</v>
      </c>
      <c r="AA560">
        <v>49.2</v>
      </c>
      <c r="AB560">
        <v>57.73</v>
      </c>
      <c r="AC560" s="1">
        <f>(Table2[[#This Row],[Close Price]]/Table2[[#This Row],[Day Low]])-1</f>
        <v>5.2224371373306155E-3</v>
      </c>
      <c r="AD560" s="1">
        <f>(Table2[[#This Row],[Day High]]/Table2[[#This Row],[Close Price]])-1</f>
        <v>1.55859149509332E-2</v>
      </c>
      <c r="AE560" s="1">
        <f>(Table2[[#This Row],[Close Price]]/Table2[[#This Row],[Current Week Low]])-1</f>
        <v>5.6300813008129946E-2</v>
      </c>
      <c r="AF560" s="1">
        <f>(Table2[[#This Row],[Current Week High]]/Table2[[#This Row],[Close Price]])-1</f>
        <v>3.4250529151433451E-2</v>
      </c>
      <c r="AG560" s="1">
        <f>(Table2[[#This Row],[Close Price]]/Table2[[#This Row],[Current Month Low]])-1</f>
        <v>5.6300813008129946E-2</v>
      </c>
      <c r="AH560" s="1">
        <f>(Table2[[#This Row],[Current Month High]]/Table2[[#This Row],[Close Price]])-1</f>
        <v>0.11083317298441409</v>
      </c>
      <c r="AI560">
        <v>19.799884548778099</v>
      </c>
      <c r="AJ560">
        <v>56.300751879699199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0.04</v>
      </c>
      <c r="AM560" t="s">
        <v>3114</v>
      </c>
      <c r="AN560">
        <v>-9.98</v>
      </c>
      <c r="AO560" t="s">
        <v>3113</v>
      </c>
      <c r="AP560">
        <v>-6.3060293293611E-2</v>
      </c>
      <c r="AQ560">
        <f>(Table2[[#This Row],[Sharpe Ratio]]-AVERAGE(Table2[Sharpe Ratio]))/_xlfn.STDEV.P(Table2[Sharpe Ratio])</f>
        <v>-1.4370757716566074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-2.7022041951214311</v>
      </c>
      <c r="AS560">
        <f>_xlfn.RANK.AVG(Table2[[#This Row],[1Y Return vs Nifty Z-Score]],Table2[1Y Return vs Nifty Z-Score])</f>
        <v>574</v>
      </c>
      <c r="AT560">
        <f>_xlfn.RANK.AVG(Table2[[#This Row],[6M Return vs Nifty Z-Score]],Table2[6M Return vs Nifty Z-Score])</f>
        <v>265</v>
      </c>
      <c r="AU560">
        <f>_xlfn.RANK.AVG(Table2[[#This Row],[Sharpe Ratio Z-Score]],Table2[Sharpe Ratio Z-Score])</f>
        <v>680</v>
      </c>
      <c r="AV560">
        <f>(Table2[[#This Row],[Rank 1Y]]+Table2[[#This Row],[Rank 6M]]+Table2[[#This Row],[Rank Sharpe]])/3</f>
        <v>506.33333333333331</v>
      </c>
    </row>
    <row r="561" spans="1:48" x14ac:dyDescent="0.3">
      <c r="A561" t="s">
        <v>16</v>
      </c>
      <c r="B561" t="s">
        <v>17</v>
      </c>
      <c r="C561" t="s">
        <v>3067</v>
      </c>
      <c r="D561" t="s">
        <v>18</v>
      </c>
      <c r="E561">
        <v>1960901.3458107</v>
      </c>
      <c r="F561">
        <v>2898.25</v>
      </c>
      <c r="G561">
        <v>-7.6989250698537104</v>
      </c>
      <c r="H561">
        <f>(Table2[[#This Row],[1Y Return vs Nifty]]-AVERAGE(Table2[1Y Return vs Nifty]))/_xlfn.STDEV.P(Table2[1Y Return vs Nifty])</f>
        <v>-0.64108342858763367</v>
      </c>
      <c r="I561">
        <v>-7.0065167329463103</v>
      </c>
      <c r="J561">
        <f>(Table2[[#This Row],[1M Return vs Nifty]]-AVERAGE(Table2[1M Return vs Nifty]))/_xlfn.STDEV.P(Table2[1M Return vs Nifty])</f>
        <v>-0.64409839221843213</v>
      </c>
      <c r="K561">
        <v>-11.115352072663599</v>
      </c>
      <c r="L561">
        <f>(Table2[[#This Row],[6M Return vs Nifty]]-AVERAGE(Table2[6M Return vs Nifty]))/_xlfn.STDEV.P(Table2[6M Return vs Nifty])</f>
        <v>-0.5425756514030543</v>
      </c>
      <c r="M561">
        <v>0.656595022096914</v>
      </c>
      <c r="N561">
        <f>(Table2[[#This Row],[1W Return vs Nifty]]-AVERAGE(Table2[1W Return vs Nifty]))/_xlfn.STDEV.P(Table2[1W Return vs Nifty])</f>
        <v>0.18145403749924033</v>
      </c>
      <c r="O561">
        <v>3001.08</v>
      </c>
      <c r="P561">
        <v>3001.4599946897802</v>
      </c>
      <c r="Q561">
        <v>2819.57039165268</v>
      </c>
      <c r="R561">
        <v>29.606764267075899</v>
      </c>
      <c r="S561" s="1">
        <f>(Table2[[#This Row],[Close Price]]-Table2[[#This Row],[20D EMA]])/Table2[[#This Row],[20D EMA]]</f>
        <v>-3.4264331507324004E-2</v>
      </c>
      <c r="T561" s="1">
        <f>(Table2[[#This Row],[Close Price]]-Table2[[#This Row],[50D EMA]])/Table2[[#This Row],[50D EMA]]</f>
        <v>-3.4386596813677527E-2</v>
      </c>
      <c r="U561" s="1">
        <f>(Table2[[#This Row],[Close Price]]-Table2[[#This Row],[200D EMA]])/Table2[[#This Row],[200D EMA]]</f>
        <v>2.790482145090277E-2</v>
      </c>
      <c r="V561">
        <v>0.859818865280773</v>
      </c>
      <c r="W561">
        <v>2912</v>
      </c>
      <c r="X561">
        <v>2944.35</v>
      </c>
      <c r="Y561">
        <v>2866.5</v>
      </c>
      <c r="Z561">
        <v>2967.8</v>
      </c>
      <c r="AA561">
        <v>2866.5</v>
      </c>
      <c r="AB561">
        <v>3036</v>
      </c>
      <c r="AC561" s="1">
        <f>(Table2[[#This Row],[Close Price]]/Table2[[#This Row],[Day Low]])-1</f>
        <v>-4.7218406593406703E-3</v>
      </c>
      <c r="AD561" s="1">
        <f>(Table2[[#This Row],[Day High]]/Table2[[#This Row],[Close Price]])-1</f>
        <v>1.5906150263089724E-2</v>
      </c>
      <c r="AE561" s="1">
        <f>(Table2[[#This Row],[Close Price]]/Table2[[#This Row],[Current Week Low]])-1</f>
        <v>1.107622536193964E-2</v>
      </c>
      <c r="AF561" s="1">
        <f>(Table2[[#This Row],[Current Week High]]/Table2[[#This Row],[Close Price]])-1</f>
        <v>2.3997239713620333E-2</v>
      </c>
      <c r="AG561" s="1">
        <f>(Table2[[#This Row],[Close Price]]/Table2[[#This Row],[Current Month Low]])-1</f>
        <v>1.107622536193964E-2</v>
      </c>
      <c r="AH561" s="1">
        <f>(Table2[[#This Row],[Current Month High]]/Table2[[#This Row],[Close Price]])-1</f>
        <v>4.7528681100664105E-2</v>
      </c>
      <c r="AI561">
        <v>11.0187181920124</v>
      </c>
      <c r="AJ561">
        <v>30.5341620501733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-0.03</v>
      </c>
      <c r="AM561" t="s">
        <v>3113</v>
      </c>
      <c r="AN561">
        <v>-2.61</v>
      </c>
      <c r="AO561" t="s">
        <v>3113</v>
      </c>
      <c r="AP561">
        <v>2.2470263943137E-2</v>
      </c>
      <c r="AQ561">
        <f>(Table2[[#This Row],[Sharpe Ratio]]-AVERAGE(Table2[Sharpe Ratio]))/_xlfn.STDEV.P(Table2[Sharpe Ratio])</f>
        <v>-0.43979409002048697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553</v>
      </c>
      <c r="AT561">
        <f>_xlfn.RANK.AVG(Table2[[#This Row],[6M Return vs Nifty Z-Score]],Table2[6M Return vs Nifty Z-Score])</f>
        <v>508</v>
      </c>
      <c r="AU561">
        <f>_xlfn.RANK.AVG(Table2[[#This Row],[Sharpe Ratio Z-Score]],Table2[Sharpe Ratio Z-Score])</f>
        <v>462</v>
      </c>
      <c r="AV561">
        <f>(Table2[[#This Row],[Rank 1Y]]+Table2[[#This Row],[Rank 6M]]+Table2[[#This Row],[Rank Sharpe]])/3</f>
        <v>507.66666666666669</v>
      </c>
    </row>
    <row r="562" spans="1:48" x14ac:dyDescent="0.3">
      <c r="A562" t="s">
        <v>862</v>
      </c>
      <c r="B562" t="s">
        <v>863</v>
      </c>
      <c r="C562" t="s">
        <v>3068</v>
      </c>
      <c r="D562" t="s">
        <v>21</v>
      </c>
      <c r="E562">
        <v>17164.779391079999</v>
      </c>
      <c r="F562">
        <v>618.29999999999995</v>
      </c>
      <c r="G562">
        <v>-1.8272661422779799</v>
      </c>
      <c r="H562">
        <f>(Table2[[#This Row],[1Y Return vs Nifty]]-AVERAGE(Table2[1Y Return vs Nifty]))/_xlfn.STDEV.P(Table2[1Y Return vs Nifty])</f>
        <v>-0.55171337727929326</v>
      </c>
      <c r="I562">
        <v>1.2626722515017399</v>
      </c>
      <c r="J562">
        <f>(Table2[[#This Row],[1M Return vs Nifty]]-AVERAGE(Table2[1M Return vs Nifty]))/_xlfn.STDEV.P(Table2[1M Return vs Nifty])</f>
        <v>0.15924242132668667</v>
      </c>
      <c r="K562">
        <v>-33.589455450416501</v>
      </c>
      <c r="L562">
        <f>(Table2[[#This Row],[6M Return vs Nifty]]-AVERAGE(Table2[6M Return vs Nifty]))/_xlfn.STDEV.P(Table2[6M Return vs Nifty])</f>
        <v>-1.3337363960556543</v>
      </c>
      <c r="M562">
        <v>-4.2876611729428404</v>
      </c>
      <c r="N562">
        <f>(Table2[[#This Row],[1W Return vs Nifty]]-AVERAGE(Table2[1W Return vs Nifty]))/_xlfn.STDEV.P(Table2[1W Return vs Nifty])</f>
        <v>-0.82704538270125649</v>
      </c>
      <c r="O562">
        <v>665.05</v>
      </c>
      <c r="P562">
        <v>646.44780717129697</v>
      </c>
      <c r="Q562">
        <v>636.97935223226602</v>
      </c>
      <c r="R562">
        <v>34.025955272573398</v>
      </c>
      <c r="S562" s="1">
        <f>(Table2[[#This Row],[Close Price]]-Table2[[#This Row],[20D EMA]])/Table2[[#This Row],[20D EMA]]</f>
        <v>-7.0295466506277729E-2</v>
      </c>
      <c r="T562" s="1">
        <f>(Table2[[#This Row],[Close Price]]-Table2[[#This Row],[50D EMA]])/Table2[[#This Row],[50D EMA]]</f>
        <v>-4.3542273419512674E-2</v>
      </c>
      <c r="U562" s="1">
        <f>(Table2[[#This Row],[Close Price]]-Table2[[#This Row],[200D EMA]])/Table2[[#This Row],[200D EMA]]</f>
        <v>-2.9324894389127533E-2</v>
      </c>
      <c r="V562">
        <v>0.91363543911508005</v>
      </c>
      <c r="W562">
        <v>615.1</v>
      </c>
      <c r="X562">
        <v>632.95000000000005</v>
      </c>
      <c r="Y562">
        <v>615</v>
      </c>
      <c r="Z562">
        <v>664.2</v>
      </c>
      <c r="AA562">
        <v>615</v>
      </c>
      <c r="AB562">
        <v>730</v>
      </c>
      <c r="AC562" s="1">
        <f>(Table2[[#This Row],[Close Price]]/Table2[[#This Row],[Day Low]])-1</f>
        <v>5.2024061128270738E-3</v>
      </c>
      <c r="AD562" s="1">
        <f>(Table2[[#This Row],[Day High]]/Table2[[#This Row],[Close Price]])-1</f>
        <v>2.3693999676532629E-2</v>
      </c>
      <c r="AE562" s="1">
        <f>(Table2[[#This Row],[Close Price]]/Table2[[#This Row],[Current Week Low]])-1</f>
        <v>5.3658536585365901E-3</v>
      </c>
      <c r="AF562" s="1">
        <f>(Table2[[#This Row],[Current Week High]]/Table2[[#This Row],[Close Price]])-1</f>
        <v>7.4235807860262071E-2</v>
      </c>
      <c r="AG562" s="1">
        <f>(Table2[[#This Row],[Close Price]]/Table2[[#This Row],[Current Month Low]])-1</f>
        <v>5.3658536585365901E-3</v>
      </c>
      <c r="AH562" s="1">
        <f>(Table2[[#This Row],[Current Month High]]/Table2[[#This Row],[Close Price]])-1</f>
        <v>0.18065663917192309</v>
      </c>
      <c r="AI562">
        <v>40.7083939835031</v>
      </c>
      <c r="AJ562">
        <v>31.665247018739301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0.02</v>
      </c>
      <c r="AM562" t="s">
        <v>3114</v>
      </c>
      <c r="AN562">
        <v>-9.5399999999999991</v>
      </c>
      <c r="AO562" t="s">
        <v>3113</v>
      </c>
      <c r="AP562">
        <v>6.7865513262384006E-2</v>
      </c>
      <c r="AQ562">
        <f>(Table2[[#This Row],[Sharpe Ratio]]-AVERAGE(Table2[Sharpe Ratio]))/_xlfn.STDEV.P(Table2[Sharpe Ratio])</f>
        <v>8.95120672406826E-2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-2.4637406674688349</v>
      </c>
      <c r="AS562">
        <f>_xlfn.RANK.AVG(Table2[[#This Row],[1Y Return vs Nifty Z-Score]],Table2[1Y Return vs Nifty Z-Score])</f>
        <v>509</v>
      </c>
      <c r="AT562">
        <f>_xlfn.RANK.AVG(Table2[[#This Row],[6M Return vs Nifty Z-Score]],Table2[6M Return vs Nifty Z-Score])</f>
        <v>700</v>
      </c>
      <c r="AU562">
        <f>_xlfn.RANK.AVG(Table2[[#This Row],[Sharpe Ratio Z-Score]],Table2[Sharpe Ratio Z-Score])</f>
        <v>314</v>
      </c>
      <c r="AV562">
        <f>(Table2[[#This Row],[Rank 1Y]]+Table2[[#This Row],[Rank 6M]]+Table2[[#This Row],[Rank Sharpe]])/3</f>
        <v>507.66666666666669</v>
      </c>
    </row>
    <row r="563" spans="1:48" x14ac:dyDescent="0.3">
      <c r="A563" t="s">
        <v>226</v>
      </c>
      <c r="B563" t="s">
        <v>227</v>
      </c>
      <c r="C563" t="s">
        <v>3071</v>
      </c>
      <c r="D563" t="s">
        <v>176</v>
      </c>
      <c r="E563">
        <v>112975.988981844</v>
      </c>
      <c r="F563">
        <v>637.45000000000005</v>
      </c>
      <c r="G563">
        <v>-9.8845957573829502</v>
      </c>
      <c r="H563">
        <f>(Table2[[#This Row],[1Y Return vs Nifty]]-AVERAGE(Table2[1Y Return vs Nifty]))/_xlfn.STDEV.P(Table2[1Y Return vs Nifty])</f>
        <v>-0.67435060297514082</v>
      </c>
      <c r="I563">
        <v>4.7324728375008096</v>
      </c>
      <c r="J563">
        <f>(Table2[[#This Row],[1M Return vs Nifty]]-AVERAGE(Table2[1M Return vs Nifty]))/_xlfn.STDEV.P(Table2[1M Return vs Nifty])</f>
        <v>0.49632897610711024</v>
      </c>
      <c r="K563">
        <v>8.3374449377493995</v>
      </c>
      <c r="L563">
        <f>(Table2[[#This Row],[6M Return vs Nifty]]-AVERAGE(Table2[6M Return vs Nifty]))/_xlfn.STDEV.P(Table2[6M Return vs Nifty])</f>
        <v>0.14222538869401385</v>
      </c>
      <c r="M563">
        <v>3.2223418350443298</v>
      </c>
      <c r="N563">
        <f>(Table2[[#This Row],[1W Return vs Nifty]]-AVERAGE(Table2[1W Return vs Nifty]))/_xlfn.STDEV.P(Table2[1W Return vs Nifty])</f>
        <v>0.7047995259135873</v>
      </c>
      <c r="O563">
        <v>631.78</v>
      </c>
      <c r="P563">
        <v>612.213046640475</v>
      </c>
      <c r="Q563">
        <v>569.41440360492902</v>
      </c>
      <c r="R563">
        <v>53.505159367560601</v>
      </c>
      <c r="S563" s="1">
        <f>(Table2[[#This Row],[Close Price]]-Table2[[#This Row],[20D EMA]])/Table2[[#This Row],[20D EMA]]</f>
        <v>8.9746430719555431E-3</v>
      </c>
      <c r="T563" s="1">
        <f>(Table2[[#This Row],[Close Price]]-Table2[[#This Row],[50D EMA]])/Table2[[#This Row],[50D EMA]]</f>
        <v>4.1222501705922586E-2</v>
      </c>
      <c r="U563" s="1">
        <f>(Table2[[#This Row],[Close Price]]-Table2[[#This Row],[200D EMA]])/Table2[[#This Row],[200D EMA]]</f>
        <v>0.11948344819579848</v>
      </c>
      <c r="V563">
        <v>0.77083859310595404</v>
      </c>
      <c r="W563">
        <v>634.9</v>
      </c>
      <c r="X563">
        <v>642.20000000000005</v>
      </c>
      <c r="Y563">
        <v>614.04999999999995</v>
      </c>
      <c r="Z563">
        <v>643</v>
      </c>
      <c r="AA563">
        <v>614.04999999999995</v>
      </c>
      <c r="AB563">
        <v>655.85</v>
      </c>
      <c r="AC563" s="1">
        <f>(Table2[[#This Row],[Close Price]]/Table2[[#This Row],[Day Low]])-1</f>
        <v>4.016380532367414E-3</v>
      </c>
      <c r="AD563" s="1">
        <f>(Table2[[#This Row],[Day High]]/Table2[[#This Row],[Close Price]])-1</f>
        <v>7.4515648286139768E-3</v>
      </c>
      <c r="AE563" s="1">
        <f>(Table2[[#This Row],[Close Price]]/Table2[[#This Row],[Current Week Low]])-1</f>
        <v>3.8107645957169867E-2</v>
      </c>
      <c r="AF563" s="1">
        <f>(Table2[[#This Row],[Current Week High]]/Table2[[#This Row],[Close Price]])-1</f>
        <v>8.7065652208015987E-3</v>
      </c>
      <c r="AG563" s="1">
        <f>(Table2[[#This Row],[Close Price]]/Table2[[#This Row],[Current Month Low]])-1</f>
        <v>3.8107645957169867E-2</v>
      </c>
      <c r="AH563" s="1">
        <f>(Table2[[#This Row],[Current Month High]]/Table2[[#This Row],[Close Price]])-1</f>
        <v>2.8865009020315302E-2</v>
      </c>
      <c r="AI563">
        <v>3.9061887206839701</v>
      </c>
      <c r="AJ563">
        <v>30.304578904333599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0.05</v>
      </c>
      <c r="AM563" t="s">
        <v>3114</v>
      </c>
      <c r="AN563">
        <v>-2.2799999999999998</v>
      </c>
      <c r="AO563" t="s">
        <v>3113</v>
      </c>
      <c r="AP563">
        <v>-6.2845379402898999E-2</v>
      </c>
      <c r="AQ563">
        <f>(Table2[[#This Row],[Sharpe Ratio]]-AVERAGE(Table2[Sharpe Ratio]))/_xlfn.STDEV.P(Table2[Sharpe Ratio])</f>
        <v>-1.4345698872889543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-0.76556659954938344</v>
      </c>
      <c r="AS563">
        <f>_xlfn.RANK.AVG(Table2[[#This Row],[1Y Return vs Nifty Z-Score]],Table2[1Y Return vs Nifty Z-Score])</f>
        <v>568</v>
      </c>
      <c r="AT563">
        <f>_xlfn.RANK.AVG(Table2[[#This Row],[6M Return vs Nifty Z-Score]],Table2[6M Return vs Nifty Z-Score])</f>
        <v>277</v>
      </c>
      <c r="AU563">
        <f>_xlfn.RANK.AVG(Table2[[#This Row],[Sharpe Ratio Z-Score]],Table2[Sharpe Ratio Z-Score])</f>
        <v>679</v>
      </c>
      <c r="AV563">
        <f>(Table2[[#This Row],[Rank 1Y]]+Table2[[#This Row],[Rank 6M]]+Table2[[#This Row],[Rank Sharpe]])/3</f>
        <v>508</v>
      </c>
    </row>
    <row r="564" spans="1:48" x14ac:dyDescent="0.3">
      <c r="A564" t="s">
        <v>1627</v>
      </c>
      <c r="B564" t="s">
        <v>1628</v>
      </c>
      <c r="C564" t="s">
        <v>3073</v>
      </c>
      <c r="D564" t="s">
        <v>51</v>
      </c>
      <c r="E564">
        <v>5214.8454440850001</v>
      </c>
      <c r="F564">
        <v>1274.8499999999999</v>
      </c>
      <c r="G564">
        <v>-18.9128496269959</v>
      </c>
      <c r="H564">
        <f>(Table2[[#This Row],[1Y Return vs Nifty]]-AVERAGE(Table2[1Y Return vs Nifty]))/_xlfn.STDEV.P(Table2[1Y Return vs Nifty])</f>
        <v>-0.81176585844284299</v>
      </c>
      <c r="I564">
        <v>-9.0245462235809093</v>
      </c>
      <c r="J564">
        <f>(Table2[[#This Row],[1M Return vs Nifty]]-AVERAGE(Table2[1M Return vs Nifty]))/_xlfn.STDEV.P(Table2[1M Return vs Nifty])</f>
        <v>-0.84014729808010524</v>
      </c>
      <c r="K564">
        <v>4.14222281489885</v>
      </c>
      <c r="L564">
        <f>(Table2[[#This Row],[6M Return vs Nifty]]-AVERAGE(Table2[6M Return vs Nifty]))/_xlfn.STDEV.P(Table2[6M Return vs Nifty])</f>
        <v>-5.4599272854023335E-3</v>
      </c>
      <c r="M564">
        <v>-0.40289500602100797</v>
      </c>
      <c r="N564">
        <f>(Table2[[#This Row],[1W Return vs Nifty]]-AVERAGE(Table2[1W Return vs Nifty]))/_xlfn.STDEV.P(Table2[1W Return vs Nifty])</f>
        <v>-3.4654318725722867E-2</v>
      </c>
      <c r="O564">
        <v>1316.48</v>
      </c>
      <c r="P564">
        <v>1302.09635852873</v>
      </c>
      <c r="Q564">
        <v>1216.5530875475299</v>
      </c>
      <c r="R564">
        <v>38.006193154622501</v>
      </c>
      <c r="S564" s="1">
        <f>(Table2[[#This Row],[Close Price]]-Table2[[#This Row],[20D EMA]])/Table2[[#This Row],[20D EMA]]</f>
        <v>-3.1622204666990845E-2</v>
      </c>
      <c r="T564" s="1">
        <f>(Table2[[#This Row],[Close Price]]-Table2[[#This Row],[50D EMA]])/Table2[[#This Row],[50D EMA]]</f>
        <v>-2.0924994030024312E-2</v>
      </c>
      <c r="U564" s="1">
        <f>(Table2[[#This Row],[Close Price]]-Table2[[#This Row],[200D EMA]])/Table2[[#This Row],[200D EMA]]</f>
        <v>4.7919743946391799E-2</v>
      </c>
      <c r="V564">
        <v>0.64789120000473399</v>
      </c>
      <c r="W564">
        <v>1275.05</v>
      </c>
      <c r="X564">
        <v>1294</v>
      </c>
      <c r="Y564">
        <v>1220.2</v>
      </c>
      <c r="Z564">
        <v>1340</v>
      </c>
      <c r="AA564">
        <v>1220.2</v>
      </c>
      <c r="AB564">
        <v>1365.9</v>
      </c>
      <c r="AC564" s="1">
        <f>(Table2[[#This Row],[Close Price]]/Table2[[#This Row],[Day Low]])-1</f>
        <v>-1.5685659385911155E-4</v>
      </c>
      <c r="AD564" s="1">
        <f>(Table2[[#This Row],[Day High]]/Table2[[#This Row],[Close Price]])-1</f>
        <v>1.5021375063733133E-2</v>
      </c>
      <c r="AE564" s="1">
        <f>(Table2[[#This Row],[Close Price]]/Table2[[#This Row],[Current Week Low]])-1</f>
        <v>4.4787739714800656E-2</v>
      </c>
      <c r="AF564" s="1">
        <f>(Table2[[#This Row],[Current Week High]]/Table2[[#This Row],[Close Price]])-1</f>
        <v>5.1104051457034227E-2</v>
      </c>
      <c r="AG564" s="1">
        <f>(Table2[[#This Row],[Close Price]]/Table2[[#This Row],[Current Month Low]])-1</f>
        <v>4.4787739714800656E-2</v>
      </c>
      <c r="AH564" s="1">
        <f>(Table2[[#This Row],[Current Month High]]/Table2[[#This Row],[Close Price]])-1</f>
        <v>7.1420167078479979E-2</v>
      </c>
      <c r="AI564">
        <v>15.2292426559987</v>
      </c>
      <c r="AJ564">
        <v>26.9202050873612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-0.1</v>
      </c>
      <c r="AM564" t="s">
        <v>3113</v>
      </c>
      <c r="AN564">
        <v>-0.77</v>
      </c>
      <c r="AO564" t="s">
        <v>3113</v>
      </c>
      <c r="AP564">
        <v>-1.0872008342888999E-2</v>
      </c>
      <c r="AQ564">
        <f>(Table2[[#This Row],[Sharpe Ratio]]-AVERAGE(Table2[Sharpe Ratio]))/_xlfn.STDEV.P(Table2[Sharpe Ratio])</f>
        <v>-0.82856318552558372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-2.5205905880596573</v>
      </c>
      <c r="AS564">
        <f>_xlfn.RANK.AVG(Table2[[#This Row],[1Y Return vs Nifty Z-Score]],Table2[1Y Return vs Nifty Z-Score])</f>
        <v>614</v>
      </c>
      <c r="AT564">
        <f>_xlfn.RANK.AVG(Table2[[#This Row],[6M Return vs Nifty Z-Score]],Table2[6M Return vs Nifty Z-Score])</f>
        <v>323</v>
      </c>
      <c r="AU564">
        <f>_xlfn.RANK.AVG(Table2[[#This Row],[Sharpe Ratio Z-Score]],Table2[Sharpe Ratio Z-Score])</f>
        <v>588</v>
      </c>
      <c r="AV564">
        <f>(Table2[[#This Row],[Rank 1Y]]+Table2[[#This Row],[Rank 6M]]+Table2[[#This Row],[Rank Sharpe]])/3</f>
        <v>508.33333333333331</v>
      </c>
    </row>
    <row r="565" spans="1:48" x14ac:dyDescent="0.3">
      <c r="A565" t="s">
        <v>145</v>
      </c>
      <c r="B565" t="s">
        <v>146</v>
      </c>
      <c r="C565" t="s">
        <v>3076</v>
      </c>
      <c r="D565" t="s">
        <v>133</v>
      </c>
      <c r="E565">
        <v>187602.51199814799</v>
      </c>
      <c r="F565">
        <v>150.28</v>
      </c>
      <c r="G565">
        <v>3.96505425233897</v>
      </c>
      <c r="H565">
        <f>(Table2[[#This Row],[1Y Return vs Nifty]]-AVERAGE(Table2[1Y Return vs Nifty]))/_xlfn.STDEV.P(Table2[1Y Return vs Nifty])</f>
        <v>-0.46355090441662072</v>
      </c>
      <c r="I565">
        <v>-10.618077511859701</v>
      </c>
      <c r="J565">
        <f>(Table2[[#This Row],[1M Return vs Nifty]]-AVERAGE(Table2[1M Return vs Nifty]))/_xlfn.STDEV.P(Table2[1M Return vs Nifty])</f>
        <v>-0.99495676294335544</v>
      </c>
      <c r="K565">
        <v>-6.4310078848283396</v>
      </c>
      <c r="L565">
        <f>(Table2[[#This Row],[6M Return vs Nifty]]-AVERAGE(Table2[6M Return vs Nifty]))/_xlfn.STDEV.P(Table2[6M Return vs Nifty])</f>
        <v>-0.37767166508761096</v>
      </c>
      <c r="M565">
        <v>-4.1505091803925502</v>
      </c>
      <c r="N565">
        <f>(Table2[[#This Row],[1W Return vs Nifty]]-AVERAGE(Table2[1W Return vs Nifty]))/_xlfn.STDEV.P(Table2[1W Return vs Nifty])</f>
        <v>-0.7990699502984866</v>
      </c>
      <c r="O565">
        <v>160.29</v>
      </c>
      <c r="P565">
        <v>164.91915793386701</v>
      </c>
      <c r="Q565">
        <v>152.68147093825999</v>
      </c>
      <c r="R565">
        <v>29.907724276976602</v>
      </c>
      <c r="S565" s="1">
        <f>(Table2[[#This Row],[Close Price]]-Table2[[#This Row],[20D EMA]])/Table2[[#This Row],[20D EMA]]</f>
        <v>-6.2449310624493055E-2</v>
      </c>
      <c r="T565" s="1">
        <f>(Table2[[#This Row],[Close Price]]-Table2[[#This Row],[50D EMA]])/Table2[[#This Row],[50D EMA]]</f>
        <v>-8.8765660201450644E-2</v>
      </c>
      <c r="U565" s="1">
        <f>(Table2[[#This Row],[Close Price]]-Table2[[#This Row],[200D EMA]])/Table2[[#This Row],[200D EMA]]</f>
        <v>-1.5728633759567828E-2</v>
      </c>
      <c r="V565">
        <v>1.24892519212612</v>
      </c>
      <c r="W565">
        <v>151.44999999999999</v>
      </c>
      <c r="X565">
        <v>153</v>
      </c>
      <c r="Y565">
        <v>149</v>
      </c>
      <c r="Z565">
        <v>154.30000000000001</v>
      </c>
      <c r="AA565">
        <v>149</v>
      </c>
      <c r="AB565">
        <v>168.95</v>
      </c>
      <c r="AC565" s="1">
        <f>(Table2[[#This Row],[Close Price]]/Table2[[#This Row],[Day Low]])-1</f>
        <v>-7.7253218884119068E-3</v>
      </c>
      <c r="AD565" s="1">
        <f>(Table2[[#This Row],[Day High]]/Table2[[#This Row],[Close Price]])-1</f>
        <v>1.8099547511312153E-2</v>
      </c>
      <c r="AE565" s="1">
        <f>(Table2[[#This Row],[Close Price]]/Table2[[#This Row],[Current Week Low]])-1</f>
        <v>8.5906040268457495E-3</v>
      </c>
      <c r="AF565" s="1">
        <f>(Table2[[#This Row],[Current Week High]]/Table2[[#This Row],[Close Price]])-1</f>
        <v>2.6750066542454043E-2</v>
      </c>
      <c r="AG565" s="1">
        <f>(Table2[[#This Row],[Close Price]]/Table2[[#This Row],[Current Month Low]])-1</f>
        <v>8.5906040268457495E-3</v>
      </c>
      <c r="AH565" s="1">
        <f>(Table2[[#This Row],[Current Month High]]/Table2[[#This Row],[Close Price]])-1</f>
        <v>0.12423476177801418</v>
      </c>
      <c r="AI565">
        <v>22.837370242214501</v>
      </c>
      <c r="AJ565">
        <v>31.134380453752101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-0.04</v>
      </c>
      <c r="AM565" t="s">
        <v>3113</v>
      </c>
      <c r="AN565">
        <v>-6.09</v>
      </c>
      <c r="AO565" t="s">
        <v>3113</v>
      </c>
      <c r="AP565">
        <v>-3.5491565292577E-2</v>
      </c>
      <c r="AQ565">
        <f>(Table2[[#This Row],[Sharpe Ratio]]-AVERAGE(Table2[Sharpe Ratio]))/_xlfn.STDEV.P(Table2[Sharpe Ratio])</f>
        <v>-1.1156258909392707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458</v>
      </c>
      <c r="AT565">
        <f>_xlfn.RANK.AVG(Table2[[#This Row],[6M Return vs Nifty Z-Score]],Table2[6M Return vs Nifty Z-Score])</f>
        <v>438</v>
      </c>
      <c r="AU565">
        <f>_xlfn.RANK.AVG(Table2[[#This Row],[Sharpe Ratio Z-Score]],Table2[Sharpe Ratio Z-Score])</f>
        <v>634</v>
      </c>
      <c r="AV565">
        <f>(Table2[[#This Row],[Rank 1Y]]+Table2[[#This Row],[Rank 6M]]+Table2[[#This Row],[Rank Sharpe]])/3</f>
        <v>510</v>
      </c>
    </row>
    <row r="566" spans="1:48" x14ac:dyDescent="0.3">
      <c r="A566" t="s">
        <v>282</v>
      </c>
      <c r="B566" t="s">
        <v>283</v>
      </c>
      <c r="C566" t="s">
        <v>3067</v>
      </c>
      <c r="D566" t="s">
        <v>179</v>
      </c>
      <c r="E566">
        <v>96233.382262500003</v>
      </c>
      <c r="F566">
        <v>875</v>
      </c>
      <c r="G566">
        <v>10.901261092799</v>
      </c>
      <c r="H566">
        <f>(Table2[[#This Row],[1Y Return vs Nifty]]-AVERAGE(Table2[1Y Return vs Nifty]))/_xlfn.STDEV.P(Table2[1Y Return vs Nifty])</f>
        <v>-0.35797781700414855</v>
      </c>
      <c r="I566">
        <v>-0.91546152544839599</v>
      </c>
      <c r="J566">
        <f>(Table2[[#This Row],[1M Return vs Nifty]]-AVERAGE(Table2[1M Return vs Nifty]))/_xlfn.STDEV.P(Table2[1M Return vs Nifty])</f>
        <v>-5.23604049814387E-2</v>
      </c>
      <c r="K566">
        <v>-25.522005832243</v>
      </c>
      <c r="L566">
        <f>(Table2[[#This Row],[6M Return vs Nifty]]-AVERAGE(Table2[6M Return vs Nifty]))/_xlfn.STDEV.P(Table2[6M Return vs Nifty])</f>
        <v>-1.0497362141538633</v>
      </c>
      <c r="M566">
        <v>1.5760508706182701</v>
      </c>
      <c r="N566">
        <f>(Table2[[#This Row],[1W Return vs Nifty]]-AVERAGE(Table2[1W Return vs Nifty]))/_xlfn.STDEV.P(Table2[1W Return vs Nifty])</f>
        <v>0.36899907027161422</v>
      </c>
      <c r="O566">
        <v>888.97</v>
      </c>
      <c r="P566">
        <v>905.07967978873796</v>
      </c>
      <c r="Q566">
        <v>948.82198762904704</v>
      </c>
      <c r="R566">
        <v>42.494351393104502</v>
      </c>
      <c r="S566" s="1">
        <f>(Table2[[#This Row],[Close Price]]-Table2[[#This Row],[20D EMA]])/Table2[[#This Row],[20D EMA]]</f>
        <v>-1.5714816023037929E-2</v>
      </c>
      <c r="T566" s="1">
        <f>(Table2[[#This Row],[Close Price]]-Table2[[#This Row],[50D EMA]])/Table2[[#This Row],[50D EMA]]</f>
        <v>-3.3234289157567994E-2</v>
      </c>
      <c r="U566" s="1">
        <f>(Table2[[#This Row],[Close Price]]-Table2[[#This Row],[200D EMA]])/Table2[[#This Row],[200D EMA]]</f>
        <v>-7.7803833165287703E-2</v>
      </c>
      <c r="V566">
        <v>1.17573499210111</v>
      </c>
      <c r="W566">
        <v>876.95</v>
      </c>
      <c r="X566">
        <v>886.7</v>
      </c>
      <c r="Y566">
        <v>851</v>
      </c>
      <c r="Z566">
        <v>896.45</v>
      </c>
      <c r="AA566">
        <v>851</v>
      </c>
      <c r="AB566">
        <v>941.9</v>
      </c>
      <c r="AC566" s="1">
        <f>(Table2[[#This Row],[Close Price]]/Table2[[#This Row],[Day Low]])-1</f>
        <v>-2.2236159416159085E-3</v>
      </c>
      <c r="AD566" s="1">
        <f>(Table2[[#This Row],[Day High]]/Table2[[#This Row],[Close Price]])-1</f>
        <v>1.337142857142859E-2</v>
      </c>
      <c r="AE566" s="1">
        <f>(Table2[[#This Row],[Close Price]]/Table2[[#This Row],[Current Week Low]])-1</f>
        <v>2.8202115158636909E-2</v>
      </c>
      <c r="AF566" s="1">
        <f>(Table2[[#This Row],[Current Week High]]/Table2[[#This Row],[Close Price]])-1</f>
        <v>2.4514285714285711E-2</v>
      </c>
      <c r="AG566" s="1">
        <f>(Table2[[#This Row],[Close Price]]/Table2[[#This Row],[Current Month Low]])-1</f>
        <v>2.8202115158636909E-2</v>
      </c>
      <c r="AH566" s="1">
        <f>(Table2[[#This Row],[Current Month High]]/Table2[[#This Row],[Close Price]])-1</f>
        <v>7.6457142857142779E-2</v>
      </c>
      <c r="AI566">
        <v>43.931428571428498</v>
      </c>
      <c r="AJ566">
        <v>67.624521072796895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</v>
      </c>
      <c r="AM566" t="s">
        <v>3113</v>
      </c>
      <c r="AN566">
        <v>-0.47</v>
      </c>
      <c r="AO566" t="s">
        <v>3113</v>
      </c>
      <c r="AP566">
        <v>2.0629352444287999E-2</v>
      </c>
      <c r="AQ566">
        <f>(Table2[[#This Row],[Sharpe Ratio]]-AVERAGE(Table2[Sharpe Ratio]))/_xlfn.STDEV.P(Table2[Sharpe Ratio])</f>
        <v>-0.46125901875038672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412</v>
      </c>
      <c r="AT566">
        <f>_xlfn.RANK.AVG(Table2[[#This Row],[6M Return vs Nifty Z-Score]],Table2[6M Return vs Nifty Z-Score])</f>
        <v>652</v>
      </c>
      <c r="AU566">
        <f>_xlfn.RANK.AVG(Table2[[#This Row],[Sharpe Ratio Z-Score]],Table2[Sharpe Ratio Z-Score])</f>
        <v>468</v>
      </c>
      <c r="AV566">
        <f>(Table2[[#This Row],[Rank 1Y]]+Table2[[#This Row],[Rank 6M]]+Table2[[#This Row],[Rank Sharpe]])/3</f>
        <v>510.66666666666669</v>
      </c>
    </row>
    <row r="567" spans="1:48" x14ac:dyDescent="0.3">
      <c r="A567" t="s">
        <v>433</v>
      </c>
      <c r="B567" t="s">
        <v>434</v>
      </c>
      <c r="C567" t="s">
        <v>3070</v>
      </c>
      <c r="D567" t="s">
        <v>27</v>
      </c>
      <c r="E567">
        <v>52853.25</v>
      </c>
      <c r="F567">
        <v>1854.5</v>
      </c>
      <c r="G567">
        <v>-13.0848653534623</v>
      </c>
      <c r="H567">
        <f>(Table2[[#This Row],[1Y Return vs Nifty]]-AVERAGE(Table2[1Y Return vs Nifty]))/_xlfn.STDEV.P(Table2[1Y Return vs Nifty])</f>
        <v>-0.72306056067702984</v>
      </c>
      <c r="I567">
        <v>0.54346767807186103</v>
      </c>
      <c r="J567">
        <f>(Table2[[#This Row],[1M Return vs Nifty]]-AVERAGE(Table2[1M Return vs Nifty]))/_xlfn.STDEV.P(Table2[1M Return vs Nifty])</f>
        <v>8.9372644712421331E-2</v>
      </c>
      <c r="K567">
        <v>-5.6680932133419004</v>
      </c>
      <c r="L567">
        <f>(Table2[[#This Row],[6M Return vs Nifty]]-AVERAGE(Table2[6M Return vs Nifty]))/_xlfn.STDEV.P(Table2[6M Return vs Nifty])</f>
        <v>-0.3508146141319276</v>
      </c>
      <c r="M567">
        <v>-2.46924227410129</v>
      </c>
      <c r="N567">
        <f>(Table2[[#This Row],[1W Return vs Nifty]]-AVERAGE(Table2[1W Return vs Nifty]))/_xlfn.STDEV.P(Table2[1W Return vs Nifty])</f>
        <v>-0.45613531396267964</v>
      </c>
      <c r="O567">
        <v>1875.67</v>
      </c>
      <c r="P567">
        <v>1858.4211521827101</v>
      </c>
      <c r="Q567">
        <v>1791.11016056484</v>
      </c>
      <c r="R567">
        <v>44.235506374804103</v>
      </c>
      <c r="S567" s="1">
        <f>(Table2[[#This Row],[Close Price]]-Table2[[#This Row],[20D EMA]])/Table2[[#This Row],[20D EMA]]</f>
        <v>-1.1286633576268785E-2</v>
      </c>
      <c r="T567" s="1">
        <f>(Table2[[#This Row],[Close Price]]-Table2[[#This Row],[50D EMA]])/Table2[[#This Row],[50D EMA]]</f>
        <v>-2.1099373401474259E-3</v>
      </c>
      <c r="U567" s="1">
        <f>(Table2[[#This Row],[Close Price]]-Table2[[#This Row],[200D EMA]])/Table2[[#This Row],[200D EMA]]</f>
        <v>3.5391368342843579E-2</v>
      </c>
      <c r="V567">
        <v>1.3481315438899899</v>
      </c>
      <c r="W567">
        <v>1863.05</v>
      </c>
      <c r="X567">
        <v>1896</v>
      </c>
      <c r="Y567">
        <v>1835.55</v>
      </c>
      <c r="Z567">
        <v>1939</v>
      </c>
      <c r="AA567">
        <v>1835.55</v>
      </c>
      <c r="AB567">
        <v>2005.85</v>
      </c>
      <c r="AC567" s="1">
        <f>(Table2[[#This Row],[Close Price]]/Table2[[#This Row],[Day Low]])-1</f>
        <v>-4.5892488124311681E-3</v>
      </c>
      <c r="AD567" s="1">
        <f>(Table2[[#This Row],[Day High]]/Table2[[#This Row],[Close Price]])-1</f>
        <v>2.2377999460771125E-2</v>
      </c>
      <c r="AE567" s="1">
        <f>(Table2[[#This Row],[Close Price]]/Table2[[#This Row],[Current Week Low]])-1</f>
        <v>1.0323881125548162E-2</v>
      </c>
      <c r="AF567" s="1">
        <f>(Table2[[#This Row],[Current Week High]]/Table2[[#This Row],[Close Price]])-1</f>
        <v>4.5564842275545914E-2</v>
      </c>
      <c r="AG567" s="1">
        <f>(Table2[[#This Row],[Close Price]]/Table2[[#This Row],[Current Month Low]])-1</f>
        <v>1.0323881125548162E-2</v>
      </c>
      <c r="AH567" s="1">
        <f>(Table2[[#This Row],[Current Month High]]/Table2[[#This Row],[Close Price]])-1</f>
        <v>8.1612294418980769E-2</v>
      </c>
      <c r="AI567">
        <v>12.410353194931201</v>
      </c>
      <c r="AJ567">
        <v>20.156796682648601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-0.06</v>
      </c>
      <c r="AM567" t="s">
        <v>3113</v>
      </c>
      <c r="AN567">
        <v>3.86</v>
      </c>
      <c r="AO567" t="s">
        <v>3114</v>
      </c>
      <c r="AP567">
        <v>1.765064961882E-3</v>
      </c>
      <c r="AQ567">
        <f>(Table2[[#This Row],[Sharpe Ratio]]-AVERAGE(Table2[Sharpe Ratio]))/_xlfn.STDEV.P(Table2[Sharpe Ratio])</f>
        <v>-0.68121559276459298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-2.1218534368238089</v>
      </c>
      <c r="AS567">
        <f>_xlfn.RANK.AVG(Table2[[#This Row],[1Y Return vs Nifty Z-Score]],Table2[1Y Return vs Nifty Z-Score])</f>
        <v>587</v>
      </c>
      <c r="AT567">
        <f>_xlfn.RANK.AVG(Table2[[#This Row],[6M Return vs Nifty Z-Score]],Table2[6M Return vs Nifty Z-Score])</f>
        <v>425</v>
      </c>
      <c r="AU567">
        <f>_xlfn.RANK.AVG(Table2[[#This Row],[Sharpe Ratio Z-Score]],Table2[Sharpe Ratio Z-Score])</f>
        <v>520</v>
      </c>
      <c r="AV567">
        <f>(Table2[[#This Row],[Rank 1Y]]+Table2[[#This Row],[Rank 6M]]+Table2[[#This Row],[Rank Sharpe]])/3</f>
        <v>510.66666666666669</v>
      </c>
    </row>
    <row r="568" spans="1:48" x14ac:dyDescent="0.3">
      <c r="A568" t="s">
        <v>807</v>
      </c>
      <c r="B568" t="s">
        <v>808</v>
      </c>
      <c r="C568" t="s">
        <v>3069</v>
      </c>
      <c r="D568" t="s">
        <v>529</v>
      </c>
      <c r="E568">
        <v>19380.349127400001</v>
      </c>
      <c r="F568">
        <v>2150.6999999999998</v>
      </c>
      <c r="G568">
        <v>3.2081994187455201</v>
      </c>
      <c r="H568">
        <f>(Table2[[#This Row],[1Y Return vs Nifty]]-AVERAGE(Table2[1Y Return vs Nifty]))/_xlfn.STDEV.P(Table2[1Y Return vs Nifty])</f>
        <v>-0.47507067355606208</v>
      </c>
      <c r="I568">
        <v>-8.9192548896745993</v>
      </c>
      <c r="J568">
        <f>(Table2[[#This Row],[1M Return vs Nifty]]-AVERAGE(Table2[1M Return vs Nifty]))/_xlfn.STDEV.P(Table2[1M Return vs Nifty])</f>
        <v>-0.82991838373329019</v>
      </c>
      <c r="K568">
        <v>-47.760728658405</v>
      </c>
      <c r="L568">
        <f>(Table2[[#This Row],[6M Return vs Nifty]]-AVERAGE(Table2[6M Return vs Nifty]))/_xlfn.STDEV.P(Table2[6M Return vs Nifty])</f>
        <v>-1.8326108061024697</v>
      </c>
      <c r="M568">
        <v>1.6168273345611499</v>
      </c>
      <c r="N568">
        <f>(Table2[[#This Row],[1W Return vs Nifty]]-AVERAGE(Table2[1W Return vs Nifty]))/_xlfn.STDEV.P(Table2[1W Return vs Nifty])</f>
        <v>0.37731640631206387</v>
      </c>
      <c r="O568">
        <v>2196.9899999999998</v>
      </c>
      <c r="P568">
        <v>2341.6680041817499</v>
      </c>
      <c r="Q568">
        <v>2509.9901114262302</v>
      </c>
      <c r="R568">
        <v>47.125410644757203</v>
      </c>
      <c r="S568" s="1">
        <f>(Table2[[#This Row],[Close Price]]-Table2[[#This Row],[20D EMA]])/Table2[[#This Row],[20D EMA]]</f>
        <v>-2.1069736321057433E-2</v>
      </c>
      <c r="T568" s="1">
        <f>(Table2[[#This Row],[Close Price]]-Table2[[#This Row],[50D EMA]])/Table2[[#This Row],[50D EMA]]</f>
        <v>-8.1552126023295993E-2</v>
      </c>
      <c r="U568" s="1">
        <f>(Table2[[#This Row],[Close Price]]-Table2[[#This Row],[200D EMA]])/Table2[[#This Row],[200D EMA]]</f>
        <v>-0.14314403462811814</v>
      </c>
      <c r="V568">
        <v>1.2474227339869699</v>
      </c>
      <c r="W568">
        <v>2161.5500000000002</v>
      </c>
      <c r="X568">
        <v>2193</v>
      </c>
      <c r="Y568">
        <v>2030</v>
      </c>
      <c r="Z568">
        <v>2200</v>
      </c>
      <c r="AA568">
        <v>2030</v>
      </c>
      <c r="AB568">
        <v>2309.5</v>
      </c>
      <c r="AC568" s="1">
        <f>(Table2[[#This Row],[Close Price]]/Table2[[#This Row],[Day Low]])-1</f>
        <v>-5.0195461590064605E-3</v>
      </c>
      <c r="AD568" s="1">
        <f>(Table2[[#This Row],[Day High]]/Table2[[#This Row],[Close Price]])-1</f>
        <v>1.9668015064862709E-2</v>
      </c>
      <c r="AE568" s="1">
        <f>(Table2[[#This Row],[Close Price]]/Table2[[#This Row],[Current Week Low]])-1</f>
        <v>5.9458128078817563E-2</v>
      </c>
      <c r="AF568" s="1">
        <f>(Table2[[#This Row],[Current Week High]]/Table2[[#This Row],[Close Price]])-1</f>
        <v>2.2922769330915527E-2</v>
      </c>
      <c r="AG568" s="1">
        <f>(Table2[[#This Row],[Close Price]]/Table2[[#This Row],[Current Month Low]])-1</f>
        <v>5.9458128078817563E-2</v>
      </c>
      <c r="AH568" s="1">
        <f>(Table2[[#This Row],[Current Month High]]/Table2[[#This Row],[Close Price]])-1</f>
        <v>7.3836425349886214E-2</v>
      </c>
      <c r="AI568">
        <v>81.150323150602105</v>
      </c>
      <c r="AJ568">
        <v>41.029508196721302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-0.24</v>
      </c>
      <c r="AM568" t="s">
        <v>3113</v>
      </c>
      <c r="AN568">
        <v>-3.25</v>
      </c>
      <c r="AO568" t="s">
        <v>3113</v>
      </c>
      <c r="AP568">
        <v>5.5549313711018997E-2</v>
      </c>
      <c r="AQ568">
        <f>(Table2[[#This Row],[Sharpe Ratio]]-AVERAGE(Table2[Sharpe Ratio]))/_xlfn.STDEV.P(Table2[Sharpe Ratio])</f>
        <v>-5.4094154871875876E-2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464</v>
      </c>
      <c r="AT568">
        <f>_xlfn.RANK.AVG(Table2[[#This Row],[6M Return vs Nifty Z-Score]],Table2[6M Return vs Nifty Z-Score])</f>
        <v>727</v>
      </c>
      <c r="AU568">
        <f>_xlfn.RANK.AVG(Table2[[#This Row],[Sharpe Ratio Z-Score]],Table2[Sharpe Ratio Z-Score])</f>
        <v>361</v>
      </c>
      <c r="AV568">
        <f>(Table2[[#This Row],[Rank 1Y]]+Table2[[#This Row],[Rank 6M]]+Table2[[#This Row],[Rank Sharpe]])/3</f>
        <v>517.33333333333337</v>
      </c>
    </row>
    <row r="569" spans="1:48" x14ac:dyDescent="0.3">
      <c r="A569" t="s">
        <v>811</v>
      </c>
      <c r="B569" t="s">
        <v>812</v>
      </c>
      <c r="C569" t="s">
        <v>605</v>
      </c>
      <c r="D569" t="s">
        <v>605</v>
      </c>
      <c r="E569">
        <v>19127.273722829999</v>
      </c>
      <c r="F569">
        <v>38.01</v>
      </c>
      <c r="G569">
        <v>-4.2620542017428198</v>
      </c>
      <c r="H569">
        <f>(Table2[[#This Row],[1Y Return vs Nifty]]-AVERAGE(Table2[1Y Return vs Nifty]))/_xlfn.STDEV.P(Table2[1Y Return vs Nifty])</f>
        <v>-0.58877226242287373</v>
      </c>
      <c r="I569">
        <v>1.7393389390679601</v>
      </c>
      <c r="J569">
        <f>(Table2[[#This Row],[1M Return vs Nifty]]-AVERAGE(Table2[1M Return vs Nifty]))/_xlfn.STDEV.P(Table2[1M Return vs Nifty])</f>
        <v>0.20554996192099129</v>
      </c>
      <c r="K569">
        <v>-26.391604081504699</v>
      </c>
      <c r="L569">
        <f>(Table2[[#This Row],[6M Return vs Nifty]]-AVERAGE(Table2[6M Return vs Nifty]))/_xlfn.STDEV.P(Table2[6M Return vs Nifty])</f>
        <v>-1.0803488702794699</v>
      </c>
      <c r="M569">
        <v>2.02306282129438</v>
      </c>
      <c r="N569">
        <f>(Table2[[#This Row],[1W Return vs Nifty]]-AVERAGE(Table2[1W Return vs Nifty]))/_xlfn.STDEV.P(Table2[1W Return vs Nifty])</f>
        <v>0.46017785941523082</v>
      </c>
      <c r="O569">
        <v>38.090000000000003</v>
      </c>
      <c r="P569">
        <v>38.216469148484201</v>
      </c>
      <c r="Q569">
        <v>38.475444369518399</v>
      </c>
      <c r="R569">
        <v>49.115223662362297</v>
      </c>
      <c r="S569" s="1">
        <f>(Table2[[#This Row],[Close Price]]-Table2[[#This Row],[20D EMA]])/Table2[[#This Row],[20D EMA]]</f>
        <v>-2.1002887897087264E-3</v>
      </c>
      <c r="T569" s="1">
        <f>(Table2[[#This Row],[Close Price]]-Table2[[#This Row],[50D EMA]])/Table2[[#This Row],[50D EMA]]</f>
        <v>-5.4026223009247375E-3</v>
      </c>
      <c r="U569" s="1">
        <f>(Table2[[#This Row],[Close Price]]-Table2[[#This Row],[200D EMA]])/Table2[[#This Row],[200D EMA]]</f>
        <v>-1.2097179828471138E-2</v>
      </c>
      <c r="V569">
        <v>2.1453666448792799</v>
      </c>
      <c r="W569">
        <v>38.020000000000003</v>
      </c>
      <c r="X569">
        <v>38.6</v>
      </c>
      <c r="Y569">
        <v>36.4</v>
      </c>
      <c r="Z569">
        <v>39.75</v>
      </c>
      <c r="AA569">
        <v>36.4</v>
      </c>
      <c r="AB569">
        <v>39.75</v>
      </c>
      <c r="AC569" s="1">
        <f>(Table2[[#This Row],[Close Price]]/Table2[[#This Row],[Day Low]])-1</f>
        <v>-2.6301946344042815E-4</v>
      </c>
      <c r="AD569" s="1">
        <f>(Table2[[#This Row],[Day High]]/Table2[[#This Row],[Close Price]])-1</f>
        <v>1.5522230991844355E-2</v>
      </c>
      <c r="AE569" s="1">
        <f>(Table2[[#This Row],[Close Price]]/Table2[[#This Row],[Current Week Low]])-1</f>
        <v>4.4230769230769296E-2</v>
      </c>
      <c r="AF569" s="1">
        <f>(Table2[[#This Row],[Current Week High]]/Table2[[#This Row],[Close Price]])-1</f>
        <v>4.5777426992896553E-2</v>
      </c>
      <c r="AG569" s="1">
        <f>(Table2[[#This Row],[Close Price]]/Table2[[#This Row],[Current Month Low]])-1</f>
        <v>4.4230769230769296E-2</v>
      </c>
      <c r="AH569" s="1">
        <f>(Table2[[#This Row],[Current Month High]]/Table2[[#This Row],[Close Price]])-1</f>
        <v>4.5777426992896553E-2</v>
      </c>
      <c r="AI569">
        <v>39.1739016048408</v>
      </c>
      <c r="AJ569">
        <v>19.528301886792399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-0.09</v>
      </c>
      <c r="AM569" t="s">
        <v>3113</v>
      </c>
      <c r="AN569">
        <v>2.81</v>
      </c>
      <c r="AO569" t="s">
        <v>3114</v>
      </c>
      <c r="AP569">
        <v>5.2284800798536001E-2</v>
      </c>
      <c r="AQ569">
        <f>(Table2[[#This Row],[Sharpe Ratio]]-AVERAGE(Table2[Sharpe Ratio]))/_xlfn.STDEV.P(Table2[Sharpe Ratio])</f>
        <v>-9.2158199258635637E-2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527</v>
      </c>
      <c r="AT569">
        <f>_xlfn.RANK.AVG(Table2[[#This Row],[6M Return vs Nifty Z-Score]],Table2[6M Return vs Nifty Z-Score])</f>
        <v>661</v>
      </c>
      <c r="AU569">
        <f>_xlfn.RANK.AVG(Table2[[#This Row],[Sharpe Ratio Z-Score]],Table2[Sharpe Ratio Z-Score])</f>
        <v>373</v>
      </c>
      <c r="AV569">
        <f>(Table2[[#This Row],[Rank 1Y]]+Table2[[#This Row],[Rank 6M]]+Table2[[#This Row],[Rank Sharpe]])/3</f>
        <v>520.33333333333337</v>
      </c>
    </row>
    <row r="570" spans="1:48" x14ac:dyDescent="0.3">
      <c r="A570" t="s">
        <v>478</v>
      </c>
      <c r="B570" t="s">
        <v>479</v>
      </c>
      <c r="C570" t="s">
        <v>3067</v>
      </c>
      <c r="D570" t="s">
        <v>179</v>
      </c>
      <c r="E570">
        <v>42793.772120624999</v>
      </c>
      <c r="F570">
        <v>621.65</v>
      </c>
      <c r="G570">
        <v>9.0086313880777293</v>
      </c>
      <c r="H570">
        <f>(Table2[[#This Row],[1Y Return vs Nifty]]-AVERAGE(Table2[1Y Return vs Nifty]))/_xlfn.STDEV.P(Table2[1Y Return vs Nifty])</f>
        <v>-0.38678473782583611</v>
      </c>
      <c r="I570">
        <v>-0.70018556535785503</v>
      </c>
      <c r="J570">
        <f>(Table2[[#This Row],[1M Return vs Nifty]]-AVERAGE(Table2[1M Return vs Nifty]))/_xlfn.STDEV.P(Table2[1M Return vs Nifty])</f>
        <v>-3.1446629127350509E-2</v>
      </c>
      <c r="K570">
        <v>-7.5329464923867899</v>
      </c>
      <c r="L570">
        <f>(Table2[[#This Row],[6M Return vs Nifty]]-AVERAGE(Table2[6M Return vs Nifty]))/_xlfn.STDEV.P(Table2[6M Return vs Nifty])</f>
        <v>-0.41646344933206708</v>
      </c>
      <c r="M570">
        <v>-3.1904483775668</v>
      </c>
      <c r="N570">
        <f>(Table2[[#This Row],[1W Return vs Nifty]]-AVERAGE(Table2[1W Return vs Nifty]))/_xlfn.STDEV.P(Table2[1W Return vs Nifty])</f>
        <v>-0.60324256498250228</v>
      </c>
      <c r="O570">
        <v>644.04</v>
      </c>
      <c r="P570">
        <v>624.637392238654</v>
      </c>
      <c r="Q570">
        <v>559.80856446943699</v>
      </c>
      <c r="R570">
        <v>30.737418673958501</v>
      </c>
      <c r="S570" s="1">
        <f>(Table2[[#This Row],[Close Price]]-Table2[[#This Row],[20D EMA]])/Table2[[#This Row],[20D EMA]]</f>
        <v>-3.4764921433451321E-2</v>
      </c>
      <c r="T570" s="1">
        <f>(Table2[[#This Row],[Close Price]]-Table2[[#This Row],[50D EMA]])/Table2[[#This Row],[50D EMA]]</f>
        <v>-4.7826023157970616E-3</v>
      </c>
      <c r="U570" s="1">
        <f>(Table2[[#This Row],[Close Price]]-Table2[[#This Row],[200D EMA]])/Table2[[#This Row],[200D EMA]]</f>
        <v>0.11046889857637977</v>
      </c>
      <c r="V570">
        <v>0.91823792689684103</v>
      </c>
      <c r="W570">
        <v>599.04999999999995</v>
      </c>
      <c r="X570">
        <v>619.9</v>
      </c>
      <c r="Y570">
        <v>620.1</v>
      </c>
      <c r="Z570">
        <v>665</v>
      </c>
      <c r="AA570">
        <v>620.1</v>
      </c>
      <c r="AB570">
        <v>682.75</v>
      </c>
      <c r="AC570" s="1">
        <f>(Table2[[#This Row],[Close Price]]/Table2[[#This Row],[Day Low]])-1</f>
        <v>3.7726400133544891E-2</v>
      </c>
      <c r="AD570" s="1">
        <f>(Table2[[#This Row],[Day High]]/Table2[[#This Row],[Close Price]])-1</f>
        <v>-2.8150888763773807E-3</v>
      </c>
      <c r="AE570" s="1">
        <f>(Table2[[#This Row],[Close Price]]/Table2[[#This Row],[Current Week Low]])-1</f>
        <v>2.499596839219409E-3</v>
      </c>
      <c r="AF570" s="1">
        <f>(Table2[[#This Row],[Current Week High]]/Table2[[#This Row],[Close Price]])-1</f>
        <v>6.9733773023405554E-2</v>
      </c>
      <c r="AG570" s="1">
        <f>(Table2[[#This Row],[Close Price]]/Table2[[#This Row],[Current Month Low]])-1</f>
        <v>2.499596839219409E-3</v>
      </c>
      <c r="AH570" s="1">
        <f>(Table2[[#This Row],[Current Month High]]/Table2[[#This Row],[Close Price]])-1</f>
        <v>9.8286817340947463E-2</v>
      </c>
      <c r="AI570">
        <v>10.5606048419528</v>
      </c>
      <c r="AJ570">
        <v>56.567182974436399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0.06</v>
      </c>
      <c r="AM570" t="s">
        <v>3114</v>
      </c>
      <c r="AN570">
        <v>-2.02</v>
      </c>
      <c r="AO570" t="s">
        <v>3113</v>
      </c>
      <c r="AP570">
        <v>-6.9431619630978006E-2</v>
      </c>
      <c r="AQ570">
        <f>(Table2[[#This Row],[Sharpe Ratio]]-AVERAGE(Table2[Sharpe Ratio]))/_xlfn.STDEV.P(Table2[Sharpe Ratio])</f>
        <v>-1.5113650929151379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-2.9493024741828937</v>
      </c>
      <c r="AS570">
        <f>_xlfn.RANK.AVG(Table2[[#This Row],[1Y Return vs Nifty Z-Score]],Table2[1Y Return vs Nifty Z-Score])</f>
        <v>425</v>
      </c>
      <c r="AT570">
        <f>_xlfn.RANK.AVG(Table2[[#This Row],[6M Return vs Nifty Z-Score]],Table2[6M Return vs Nifty Z-Score])</f>
        <v>447</v>
      </c>
      <c r="AU570">
        <f>_xlfn.RANK.AVG(Table2[[#This Row],[Sharpe Ratio Z-Score]],Table2[Sharpe Ratio Z-Score])</f>
        <v>690</v>
      </c>
      <c r="AV570">
        <f>(Table2[[#This Row],[Rank 1Y]]+Table2[[#This Row],[Rank 6M]]+Table2[[#This Row],[Rank Sharpe]])/3</f>
        <v>520.66666666666663</v>
      </c>
    </row>
    <row r="571" spans="1:48" x14ac:dyDescent="0.3">
      <c r="A571" t="s">
        <v>465</v>
      </c>
      <c r="B571" t="s">
        <v>466</v>
      </c>
      <c r="C571" t="s">
        <v>605</v>
      </c>
      <c r="D571" t="s">
        <v>467</v>
      </c>
      <c r="E571">
        <v>45434.190351600002</v>
      </c>
      <c r="F571">
        <v>40734</v>
      </c>
      <c r="G571">
        <v>-19.288481516864199</v>
      </c>
      <c r="H571">
        <f>(Table2[[#This Row],[1Y Return vs Nifty]]-AVERAGE(Table2[1Y Return vs Nifty]))/_xlfn.STDEV.P(Table2[1Y Return vs Nifty])</f>
        <v>-0.81748319347279819</v>
      </c>
      <c r="I571">
        <v>5.2565890573608796</v>
      </c>
      <c r="J571">
        <f>(Table2[[#This Row],[1M Return vs Nifty]]-AVERAGE(Table2[1M Return vs Nifty]))/_xlfn.STDEV.P(Table2[1M Return vs Nifty])</f>
        <v>0.54724617623960725</v>
      </c>
      <c r="K571">
        <v>-0.17767044091911899</v>
      </c>
      <c r="L571">
        <f>(Table2[[#This Row],[6M Return vs Nifty]]-AVERAGE(Table2[6M Return vs Nifty]))/_xlfn.STDEV.P(Table2[6M Return vs Nifty])</f>
        <v>-0.15753406824872537</v>
      </c>
      <c r="M571">
        <v>0.772407146462192</v>
      </c>
      <c r="N571">
        <f>(Table2[[#This Row],[1W Return vs Nifty]]-AVERAGE(Table2[1W Return vs Nifty]))/_xlfn.STDEV.P(Table2[1W Return vs Nifty])</f>
        <v>0.20507669289313854</v>
      </c>
      <c r="O571">
        <v>41006.639999999999</v>
      </c>
      <c r="P571">
        <v>39714.059338331099</v>
      </c>
      <c r="Q571">
        <v>38078.640083841499</v>
      </c>
      <c r="R571">
        <v>42.552981211032296</v>
      </c>
      <c r="S571" s="1">
        <f>(Table2[[#This Row],[Close Price]]-Table2[[#This Row],[20D EMA]])/Table2[[#This Row],[20D EMA]]</f>
        <v>-6.6486793358343779E-3</v>
      </c>
      <c r="T571" s="1">
        <f>(Table2[[#This Row],[Close Price]]-Table2[[#This Row],[50D EMA]])/Table2[[#This Row],[50D EMA]]</f>
        <v>2.5682105497699094E-2</v>
      </c>
      <c r="U571" s="1">
        <f>(Table2[[#This Row],[Close Price]]-Table2[[#This Row],[200D EMA]])/Table2[[#This Row],[200D EMA]]</f>
        <v>6.9733580566741157E-2</v>
      </c>
      <c r="V571">
        <v>0.77797418198619495</v>
      </c>
      <c r="W571">
        <v>39732.050000000003</v>
      </c>
      <c r="X571">
        <v>40950</v>
      </c>
      <c r="Y571">
        <v>40266</v>
      </c>
      <c r="Z571">
        <v>42386.85</v>
      </c>
      <c r="AA571">
        <v>40266</v>
      </c>
      <c r="AB571">
        <v>42922</v>
      </c>
      <c r="AC571" s="1">
        <f>(Table2[[#This Row],[Close Price]]/Table2[[#This Row],[Day Low]])-1</f>
        <v>2.5217676913222409E-2</v>
      </c>
      <c r="AD571" s="1">
        <f>(Table2[[#This Row],[Day High]]/Table2[[#This Row],[Close Price]])-1</f>
        <v>5.3026955368979944E-3</v>
      </c>
      <c r="AE571" s="1">
        <f>(Table2[[#This Row],[Close Price]]/Table2[[#This Row],[Current Week Low]])-1</f>
        <v>1.1622708985248087E-2</v>
      </c>
      <c r="AF571" s="1">
        <f>(Table2[[#This Row],[Current Week High]]/Table2[[#This Row],[Close Price]])-1</f>
        <v>4.0576668139637562E-2</v>
      </c>
      <c r="AG571" s="1">
        <f>(Table2[[#This Row],[Close Price]]/Table2[[#This Row],[Current Month Low]])-1</f>
        <v>1.1622708985248087E-2</v>
      </c>
      <c r="AH571" s="1">
        <f>(Table2[[#This Row],[Current Month High]]/Table2[[#This Row],[Close Price]])-1</f>
        <v>5.3714341827465928E-2</v>
      </c>
      <c r="AI571">
        <v>5.3714341827465901</v>
      </c>
      <c r="AJ571">
        <v>23.174896923348999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0.06</v>
      </c>
      <c r="AM571" t="s">
        <v>3114</v>
      </c>
      <c r="AN571">
        <v>-0.41</v>
      </c>
      <c r="AO571" t="s">
        <v>3113</v>
      </c>
      <c r="AP571">
        <v>-7.0383493956239999E-3</v>
      </c>
      <c r="AQ571">
        <f>(Table2[[#This Row],[Sharpe Ratio]]-AVERAGE(Table2[Sharpe Ratio]))/_xlfn.STDEV.P(Table2[Sharpe Ratio])</f>
        <v>-0.78386292908781618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-1.0065573216765942</v>
      </c>
      <c r="AS571">
        <f>_xlfn.RANK.AVG(Table2[[#This Row],[1Y Return vs Nifty Z-Score]],Table2[1Y Return vs Nifty Z-Score])</f>
        <v>615</v>
      </c>
      <c r="AT571">
        <f>_xlfn.RANK.AVG(Table2[[#This Row],[6M Return vs Nifty Z-Score]],Table2[6M Return vs Nifty Z-Score])</f>
        <v>371</v>
      </c>
      <c r="AU571">
        <f>_xlfn.RANK.AVG(Table2[[#This Row],[Sharpe Ratio Z-Score]],Table2[Sharpe Ratio Z-Score])</f>
        <v>578</v>
      </c>
      <c r="AV571">
        <f>(Table2[[#This Row],[Rank 1Y]]+Table2[[#This Row],[Rank 6M]]+Table2[[#This Row],[Rank Sharpe]])/3</f>
        <v>521.33333333333337</v>
      </c>
    </row>
    <row r="572" spans="1:48" x14ac:dyDescent="0.3">
      <c r="A572" t="s">
        <v>2143</v>
      </c>
      <c r="B572" t="s">
        <v>2144</v>
      </c>
      <c r="C572" t="s">
        <v>3071</v>
      </c>
      <c r="D572" t="s">
        <v>246</v>
      </c>
      <c r="E572">
        <v>2646.4258135</v>
      </c>
      <c r="F572">
        <v>916.7</v>
      </c>
      <c r="G572">
        <v>-33.541292885976098</v>
      </c>
      <c r="H572">
        <f>(Table2[[#This Row],[1Y Return vs Nifty]]-AVERAGE(Table2[1Y Return vs Nifty]))/_xlfn.STDEV.P(Table2[1Y Return vs Nifty])</f>
        <v>-1.0344192415398037</v>
      </c>
      <c r="I572">
        <v>17.1589521248425</v>
      </c>
      <c r="J572">
        <f>(Table2[[#This Row],[1M Return vs Nifty]]-AVERAGE(Table2[1M Return vs Nifty]))/_xlfn.STDEV.P(Table2[1M Return vs Nifty])</f>
        <v>1.7035450645251167</v>
      </c>
      <c r="K572">
        <v>4.6985569947365402</v>
      </c>
      <c r="L572">
        <f>(Table2[[#This Row],[6M Return vs Nifty]]-AVERAGE(Table2[6M Return vs Nifty]))/_xlfn.STDEV.P(Table2[6M Return vs Nifty])</f>
        <v>1.4124825734457154E-2</v>
      </c>
      <c r="M572">
        <v>1.0858414305136801</v>
      </c>
      <c r="N572">
        <f>(Table2[[#This Row],[1W Return vs Nifty]]-AVERAGE(Table2[1W Return vs Nifty]))/_xlfn.STDEV.P(Table2[1W Return vs Nifty])</f>
        <v>0.26900911897858376</v>
      </c>
      <c r="O572">
        <v>900.09</v>
      </c>
      <c r="P572">
        <v>851.48962757904201</v>
      </c>
      <c r="Q572">
        <v>832.36649124321696</v>
      </c>
      <c r="R572">
        <v>50.578893305061499</v>
      </c>
      <c r="S572" s="1">
        <f>(Table2[[#This Row],[Close Price]]-Table2[[#This Row],[20D EMA]])/Table2[[#This Row],[20D EMA]]</f>
        <v>1.8453710184537116E-2</v>
      </c>
      <c r="T572" s="1">
        <f>(Table2[[#This Row],[Close Price]]-Table2[[#This Row],[50D EMA]])/Table2[[#This Row],[50D EMA]]</f>
        <v>7.6583871733545805E-2</v>
      </c>
      <c r="U572" s="1">
        <f>(Table2[[#This Row],[Close Price]]-Table2[[#This Row],[200D EMA]])/Table2[[#This Row],[200D EMA]]</f>
        <v>0.10131776043846159</v>
      </c>
      <c r="V572">
        <v>1.7186475610369401</v>
      </c>
      <c r="W572">
        <v>921.55</v>
      </c>
      <c r="X572">
        <v>941.25</v>
      </c>
      <c r="Y572">
        <v>897</v>
      </c>
      <c r="Z572">
        <v>962.45</v>
      </c>
      <c r="AA572">
        <v>897</v>
      </c>
      <c r="AB572">
        <v>999</v>
      </c>
      <c r="AC572" s="1">
        <f>(Table2[[#This Row],[Close Price]]/Table2[[#This Row],[Day Low]])-1</f>
        <v>-5.2628723346535011E-3</v>
      </c>
      <c r="AD572" s="1">
        <f>(Table2[[#This Row],[Day High]]/Table2[[#This Row],[Close Price]])-1</f>
        <v>2.6780844332933373E-2</v>
      </c>
      <c r="AE572" s="1">
        <f>(Table2[[#This Row],[Close Price]]/Table2[[#This Row],[Current Week Low]])-1</f>
        <v>2.196209587513942E-2</v>
      </c>
      <c r="AF572" s="1">
        <f>(Table2[[#This Row],[Current Week High]]/Table2[[#This Row],[Close Price]])-1</f>
        <v>4.9907276099050879E-2</v>
      </c>
      <c r="AG572" s="1">
        <f>(Table2[[#This Row],[Close Price]]/Table2[[#This Row],[Current Month Low]])-1</f>
        <v>2.196209587513942E-2</v>
      </c>
      <c r="AH572" s="1">
        <f>(Table2[[#This Row],[Current Month High]]/Table2[[#This Row],[Close Price]])-1</f>
        <v>8.9778553507145142E-2</v>
      </c>
      <c r="AI572">
        <v>18.904767099378201</v>
      </c>
      <c r="AJ572">
        <v>38.620898230757597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0.08</v>
      </c>
      <c r="AM572" t="s">
        <v>3114</v>
      </c>
      <c r="AN572">
        <v>6.72</v>
      </c>
      <c r="AO572" t="s">
        <v>3114</v>
      </c>
      <c r="AP572">
        <v>-8.6314122498060003E-3</v>
      </c>
      <c r="AQ572">
        <f>(Table2[[#This Row],[Sharpe Ratio]]-AVERAGE(Table2[Sharpe Ratio]))/_xlfn.STDEV.P(Table2[Sharpe Ratio])</f>
        <v>-0.80243795599630519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0.14982181170204861</v>
      </c>
      <c r="AS572">
        <f>_xlfn.RANK.AVG(Table2[[#This Row],[1Y Return vs Nifty Z-Score]],Table2[1Y Return vs Nifty Z-Score])</f>
        <v>673</v>
      </c>
      <c r="AT572">
        <f>_xlfn.RANK.AVG(Table2[[#This Row],[6M Return vs Nifty Z-Score]],Table2[6M Return vs Nifty Z-Score])</f>
        <v>317</v>
      </c>
      <c r="AU572">
        <f>_xlfn.RANK.AVG(Table2[[#This Row],[Sharpe Ratio Z-Score]],Table2[Sharpe Ratio Z-Score])</f>
        <v>580</v>
      </c>
      <c r="AV572">
        <f>(Table2[[#This Row],[Rank 1Y]]+Table2[[#This Row],[Rank 6M]]+Table2[[#This Row],[Rank Sharpe]])/3</f>
        <v>523.33333333333337</v>
      </c>
    </row>
    <row r="573" spans="1:48" x14ac:dyDescent="0.3">
      <c r="A573" t="s">
        <v>1939</v>
      </c>
      <c r="B573" t="s">
        <v>1940</v>
      </c>
      <c r="C573" t="s">
        <v>3073</v>
      </c>
      <c r="D573" t="s">
        <v>51</v>
      </c>
      <c r="E573">
        <v>3378.4925724549998</v>
      </c>
      <c r="F573">
        <v>135.59</v>
      </c>
      <c r="G573">
        <v>9.7021821970420401</v>
      </c>
      <c r="H573">
        <f>(Table2[[#This Row],[1Y Return vs Nifty]]-AVERAGE(Table2[1Y Return vs Nifty]))/_xlfn.STDEV.P(Table2[1Y Return vs Nifty])</f>
        <v>-0.37622849262382257</v>
      </c>
      <c r="I573">
        <v>6.4386708263905303</v>
      </c>
      <c r="J573">
        <f>(Table2[[#This Row],[1M Return vs Nifty]]-AVERAGE(Table2[1M Return vs Nifty]))/_xlfn.STDEV.P(Table2[1M Return vs Nifty])</f>
        <v>0.66208386247402307</v>
      </c>
      <c r="K573">
        <v>-8.6756865734481199</v>
      </c>
      <c r="L573">
        <f>(Table2[[#This Row],[6M Return vs Nifty]]-AVERAGE(Table2[6M Return vs Nifty]))/_xlfn.STDEV.P(Table2[6M Return vs Nifty])</f>
        <v>-0.45669157671408372</v>
      </c>
      <c r="M573">
        <v>-2.53757175173445E-2</v>
      </c>
      <c r="N573">
        <f>(Table2[[#This Row],[1W Return vs Nifty]]-AVERAGE(Table2[1W Return vs Nifty]))/_xlfn.STDEV.P(Table2[1W Return vs Nifty])</f>
        <v>4.2349778261081314E-2</v>
      </c>
      <c r="O573">
        <v>137.25</v>
      </c>
      <c r="P573">
        <v>131.488265864678</v>
      </c>
      <c r="Q573">
        <v>120.917864047641</v>
      </c>
      <c r="R573">
        <v>44.354603141564297</v>
      </c>
      <c r="S573" s="1">
        <f>(Table2[[#This Row],[Close Price]]-Table2[[#This Row],[20D EMA]])/Table2[[#This Row],[20D EMA]]</f>
        <v>-1.2094717668488136E-2</v>
      </c>
      <c r="T573" s="1">
        <f>(Table2[[#This Row],[Close Price]]-Table2[[#This Row],[50D EMA]])/Table2[[#This Row],[50D EMA]]</f>
        <v>3.1194678158911388E-2</v>
      </c>
      <c r="U573" s="1">
        <f>(Table2[[#This Row],[Close Price]]-Table2[[#This Row],[200D EMA]])/Table2[[#This Row],[200D EMA]]</f>
        <v>0.12133968845644061</v>
      </c>
      <c r="V573">
        <v>0.66701447945839099</v>
      </c>
      <c r="W573">
        <v>136.69999999999999</v>
      </c>
      <c r="X573">
        <v>138.78</v>
      </c>
      <c r="Y573">
        <v>130.03</v>
      </c>
      <c r="Z573">
        <v>140.5</v>
      </c>
      <c r="AA573">
        <v>130.03</v>
      </c>
      <c r="AB573">
        <v>145.01</v>
      </c>
      <c r="AC573" s="1">
        <f>(Table2[[#This Row],[Close Price]]/Table2[[#This Row],[Day Low]])-1</f>
        <v>-8.1199707388440734E-3</v>
      </c>
      <c r="AD573" s="1">
        <f>(Table2[[#This Row],[Day High]]/Table2[[#This Row],[Close Price]])-1</f>
        <v>2.3526808761707985E-2</v>
      </c>
      <c r="AE573" s="1">
        <f>(Table2[[#This Row],[Close Price]]/Table2[[#This Row],[Current Week Low]])-1</f>
        <v>4.2759363223871416E-2</v>
      </c>
      <c r="AF573" s="1">
        <f>(Table2[[#This Row],[Current Week High]]/Table2[[#This Row],[Close Price]])-1</f>
        <v>3.6212110037613376E-2</v>
      </c>
      <c r="AG573" s="1">
        <f>(Table2[[#This Row],[Close Price]]/Table2[[#This Row],[Current Month Low]])-1</f>
        <v>4.2759363223871416E-2</v>
      </c>
      <c r="AH573" s="1">
        <f>(Table2[[#This Row],[Current Month High]]/Table2[[#This Row],[Close Price]])-1</f>
        <v>6.9474150011062719E-2</v>
      </c>
      <c r="AI573">
        <v>14.6839737443764</v>
      </c>
      <c r="AJ573">
        <v>56.932870370370303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0.02</v>
      </c>
      <c r="AM573" t="s">
        <v>3114</v>
      </c>
      <c r="AN573">
        <v>-3.34</v>
      </c>
      <c r="AO573" t="s">
        <v>3113</v>
      </c>
      <c r="AP573">
        <v>-6.7284958173963003E-2</v>
      </c>
      <c r="AQ573">
        <f>(Table2[[#This Row],[Sharpe Ratio]]-AVERAGE(Table2[Sharpe Ratio]))/_xlfn.STDEV.P(Table2[Sharpe Ratio])</f>
        <v>-1.4863351361731327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-1.6148215647759347</v>
      </c>
      <c r="AS573">
        <f>_xlfn.RANK.AVG(Table2[[#This Row],[1Y Return vs Nifty Z-Score]],Table2[1Y Return vs Nifty Z-Score])</f>
        <v>424</v>
      </c>
      <c r="AT573">
        <f>_xlfn.RANK.AVG(Table2[[#This Row],[6M Return vs Nifty Z-Score]],Table2[6M Return vs Nifty Z-Score])</f>
        <v>469</v>
      </c>
      <c r="AU573">
        <f>_xlfn.RANK.AVG(Table2[[#This Row],[Sharpe Ratio Z-Score]],Table2[Sharpe Ratio Z-Score])</f>
        <v>685</v>
      </c>
      <c r="AV573">
        <f>(Table2[[#This Row],[Rank 1Y]]+Table2[[#This Row],[Rank 6M]]+Table2[[#This Row],[Rank Sharpe]])/3</f>
        <v>526</v>
      </c>
    </row>
    <row r="574" spans="1:48" x14ac:dyDescent="0.3">
      <c r="A574" t="s">
        <v>1144</v>
      </c>
      <c r="B574" t="s">
        <v>1145</v>
      </c>
      <c r="C574" t="s">
        <v>3069</v>
      </c>
      <c r="D574" t="s">
        <v>555</v>
      </c>
      <c r="E574">
        <v>10467.24576625</v>
      </c>
      <c r="F574">
        <v>786.1</v>
      </c>
      <c r="G574">
        <v>-16.754857424983101</v>
      </c>
      <c r="H574">
        <f>(Table2[[#This Row],[1Y Return vs Nifty]]-AVERAGE(Table2[1Y Return vs Nifty]))/_xlfn.STDEV.P(Table2[1Y Return vs Nifty])</f>
        <v>-0.77891996664365593</v>
      </c>
      <c r="I574">
        <v>-10.650305361694601</v>
      </c>
      <c r="J574">
        <f>(Table2[[#This Row],[1M Return vs Nifty]]-AVERAGE(Table2[1M Return vs Nifty]))/_xlfn.STDEV.P(Table2[1M Return vs Nifty])</f>
        <v>-0.99808765608824179</v>
      </c>
      <c r="K574">
        <v>-14.3907918608424</v>
      </c>
      <c r="L574">
        <f>(Table2[[#This Row],[6M Return vs Nifty]]-AVERAGE(Table2[6M Return vs Nifty]))/_xlfn.STDEV.P(Table2[6M Return vs Nifty])</f>
        <v>-0.65788166999356767</v>
      </c>
      <c r="M574">
        <v>-3.95044364961608</v>
      </c>
      <c r="N574">
        <f>(Table2[[#This Row],[1W Return vs Nifty]]-AVERAGE(Table2[1W Return vs Nifty]))/_xlfn.STDEV.P(Table2[1W Return vs Nifty])</f>
        <v>-0.75826179557693441</v>
      </c>
      <c r="O574">
        <v>830.39</v>
      </c>
      <c r="P574">
        <v>830.33358291408604</v>
      </c>
      <c r="Q574">
        <v>785.59071302102996</v>
      </c>
      <c r="R574">
        <v>28.736328201697098</v>
      </c>
      <c r="S574" s="1">
        <f>(Table2[[#This Row],[Close Price]]-Table2[[#This Row],[20D EMA]])/Table2[[#This Row],[20D EMA]]</f>
        <v>-5.3336384108671787E-2</v>
      </c>
      <c r="T574" s="1">
        <f>(Table2[[#This Row],[Close Price]]-Table2[[#This Row],[50D EMA]])/Table2[[#This Row],[50D EMA]]</f>
        <v>-5.3272062968772911E-2</v>
      </c>
      <c r="U574" s="1">
        <f>(Table2[[#This Row],[Close Price]]-Table2[[#This Row],[200D EMA]])/Table2[[#This Row],[200D EMA]]</f>
        <v>6.4828538643434E-4</v>
      </c>
      <c r="V574">
        <v>0.71869551981759305</v>
      </c>
      <c r="W574">
        <v>790.05</v>
      </c>
      <c r="X574">
        <v>805.65</v>
      </c>
      <c r="Y574">
        <v>766.35</v>
      </c>
      <c r="Z574">
        <v>819.8</v>
      </c>
      <c r="AA574">
        <v>766.35</v>
      </c>
      <c r="AB574">
        <v>853.45</v>
      </c>
      <c r="AC574" s="1">
        <f>(Table2[[#This Row],[Close Price]]/Table2[[#This Row],[Day Low]])-1</f>
        <v>-4.9996835643313364E-3</v>
      </c>
      <c r="AD574" s="1">
        <f>(Table2[[#This Row],[Day High]]/Table2[[#This Row],[Close Price]])-1</f>
        <v>2.486960946444472E-2</v>
      </c>
      <c r="AE574" s="1">
        <f>(Table2[[#This Row],[Close Price]]/Table2[[#This Row],[Current Week Low]])-1</f>
        <v>2.577151432113256E-2</v>
      </c>
      <c r="AF574" s="1">
        <f>(Table2[[#This Row],[Current Week High]]/Table2[[#This Row],[Close Price]])-1</f>
        <v>4.2869863885001802E-2</v>
      </c>
      <c r="AG574" s="1">
        <f>(Table2[[#This Row],[Close Price]]/Table2[[#This Row],[Current Month Low]])-1</f>
        <v>2.577151432113256E-2</v>
      </c>
      <c r="AH574" s="1">
        <f>(Table2[[#This Row],[Current Month High]]/Table2[[#This Row],[Close Price]])-1</f>
        <v>8.5676122630708562E-2</v>
      </c>
      <c r="AI574">
        <v>19.3232413178984</v>
      </c>
      <c r="AJ574">
        <v>15.6029411764705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-0.01</v>
      </c>
      <c r="AM574" t="s">
        <v>3113</v>
      </c>
      <c r="AN574">
        <v>-6.73</v>
      </c>
      <c r="AO574" t="s">
        <v>3113</v>
      </c>
      <c r="AP574">
        <v>3.1630638397796999E-2</v>
      </c>
      <c r="AQ574">
        <f>(Table2[[#This Row],[Sharpe Ratio]]-AVERAGE(Table2[Sharpe Ratio]))/_xlfn.STDEV.P(Table2[Sharpe Ratio])</f>
        <v>-0.33298461822816661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-3.5261357065305665</v>
      </c>
      <c r="AS574">
        <f>_xlfn.RANK.AVG(Table2[[#This Row],[1Y Return vs Nifty Z-Score]],Table2[1Y Return vs Nifty Z-Score])</f>
        <v>602</v>
      </c>
      <c r="AT574">
        <f>_xlfn.RANK.AVG(Table2[[#This Row],[6M Return vs Nifty Z-Score]],Table2[6M Return vs Nifty Z-Score])</f>
        <v>551</v>
      </c>
      <c r="AU574">
        <f>_xlfn.RANK.AVG(Table2[[#This Row],[Sharpe Ratio Z-Score]],Table2[Sharpe Ratio Z-Score])</f>
        <v>428</v>
      </c>
      <c r="AV574">
        <f>(Table2[[#This Row],[Rank 1Y]]+Table2[[#This Row],[Rank 6M]]+Table2[[#This Row],[Rank Sharpe]])/3</f>
        <v>527</v>
      </c>
    </row>
    <row r="575" spans="1:48" x14ac:dyDescent="0.3">
      <c r="A575" t="s">
        <v>1515</v>
      </c>
      <c r="B575" t="s">
        <v>1516</v>
      </c>
      <c r="C575" t="s">
        <v>3079</v>
      </c>
      <c r="D575" t="s">
        <v>1517</v>
      </c>
      <c r="E575">
        <v>6404.9050180049999</v>
      </c>
      <c r="F575">
        <v>470.55</v>
      </c>
      <c r="G575">
        <v>-0.37018251907938898</v>
      </c>
      <c r="H575">
        <f>(Table2[[#This Row],[1Y Return vs Nifty]]-AVERAGE(Table2[1Y Return vs Nifty]))/_xlfn.STDEV.P(Table2[1Y Return vs Nifty])</f>
        <v>-0.52953572020281758</v>
      </c>
      <c r="I575">
        <v>2.5339556668433101</v>
      </c>
      <c r="J575">
        <f>(Table2[[#This Row],[1M Return vs Nifty]]-AVERAGE(Table2[1M Return vs Nifty]))/_xlfn.STDEV.P(Table2[1M Return vs Nifty])</f>
        <v>0.28274592995947212</v>
      </c>
      <c r="K575">
        <v>-14.185544414581001</v>
      </c>
      <c r="L575">
        <f>(Table2[[#This Row],[6M Return vs Nifty]]-AVERAGE(Table2[6M Return vs Nifty]))/_xlfn.STDEV.P(Table2[6M Return vs Nifty])</f>
        <v>-0.65065629954417492</v>
      </c>
      <c r="M575">
        <v>4.1335856367299497</v>
      </c>
      <c r="N575">
        <f>(Table2[[#This Row],[1W Return vs Nifty]]-AVERAGE(Table2[1W Return vs Nifty]))/_xlfn.STDEV.P(Table2[1W Return vs Nifty])</f>
        <v>0.89066951513121817</v>
      </c>
      <c r="O575">
        <v>469.3</v>
      </c>
      <c r="P575">
        <v>465.80133173661</v>
      </c>
      <c r="Q575">
        <v>447.682943598392</v>
      </c>
      <c r="R575">
        <v>50.160650850600298</v>
      </c>
      <c r="S575" s="1">
        <f>(Table2[[#This Row],[Close Price]]-Table2[[#This Row],[20D EMA]])/Table2[[#This Row],[20D EMA]]</f>
        <v>2.6635414447048794E-3</v>
      </c>
      <c r="T575" s="1">
        <f>(Table2[[#This Row],[Close Price]]-Table2[[#This Row],[50D EMA]])/Table2[[#This Row],[50D EMA]]</f>
        <v>1.0194621483124435E-2</v>
      </c>
      <c r="U575" s="1">
        <f>(Table2[[#This Row],[Close Price]]-Table2[[#This Row],[200D EMA]])/Table2[[#This Row],[200D EMA]]</f>
        <v>5.1078685772137922E-2</v>
      </c>
      <c r="V575">
        <v>0.90252841257397098</v>
      </c>
      <c r="W575">
        <v>470.1</v>
      </c>
      <c r="X575">
        <v>475.5</v>
      </c>
      <c r="Y575">
        <v>449.1</v>
      </c>
      <c r="Z575">
        <v>476.6</v>
      </c>
      <c r="AA575">
        <v>449.1</v>
      </c>
      <c r="AB575">
        <v>491.95</v>
      </c>
      <c r="AC575" s="1">
        <f>(Table2[[#This Row],[Close Price]]/Table2[[#This Row],[Day Low]])-1</f>
        <v>9.5724313975753539E-4</v>
      </c>
      <c r="AD575" s="1">
        <f>(Table2[[#This Row],[Day High]]/Table2[[#This Row],[Close Price]])-1</f>
        <v>1.0519604717883269E-2</v>
      </c>
      <c r="AE575" s="1">
        <f>(Table2[[#This Row],[Close Price]]/Table2[[#This Row],[Current Week Low]])-1</f>
        <v>4.7762191048764224E-2</v>
      </c>
      <c r="AF575" s="1">
        <f>(Table2[[#This Row],[Current Week High]]/Table2[[#This Row],[Close Price]])-1</f>
        <v>1.285729465519081E-2</v>
      </c>
      <c r="AG575" s="1">
        <f>(Table2[[#This Row],[Close Price]]/Table2[[#This Row],[Current Month Low]])-1</f>
        <v>4.7762191048764224E-2</v>
      </c>
      <c r="AH575" s="1">
        <f>(Table2[[#This Row],[Current Month High]]/Table2[[#This Row],[Close Price]])-1</f>
        <v>4.5478695143980508E-2</v>
      </c>
      <c r="AI575">
        <v>22.601211348422002</v>
      </c>
      <c r="AJ575">
        <v>37.467134092900899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</v>
      </c>
      <c r="AM575" t="s">
        <v>3113</v>
      </c>
      <c r="AN575">
        <v>0.52</v>
      </c>
      <c r="AO575" t="s">
        <v>3114</v>
      </c>
      <c r="AQ575">
        <f>(Table2[[#This Row],[Sharpe Ratio]]-AVERAGE(Table2[Sharpe Ratio]))/_xlfn.STDEV.P(Table2[Sharpe Ratio])</f>
        <v>-0.70179615496659375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-0.70857272962289597</v>
      </c>
      <c r="AS575">
        <f>_xlfn.RANK.AVG(Table2[[#This Row],[1Y Return vs Nifty Z-Score]],Table2[1Y Return vs Nifty Z-Score])</f>
        <v>493</v>
      </c>
      <c r="AT575">
        <f>_xlfn.RANK.AVG(Table2[[#This Row],[6M Return vs Nifty Z-Score]],Table2[6M Return vs Nifty Z-Score])</f>
        <v>545</v>
      </c>
      <c r="AU575">
        <f>_xlfn.RANK.AVG(Table2[[#This Row],[Sharpe Ratio Z-Score]],Table2[Sharpe Ratio Z-Score])</f>
        <v>545.5</v>
      </c>
      <c r="AV575">
        <f>(Table2[[#This Row],[Rank 1Y]]+Table2[[#This Row],[Rank 6M]]+Table2[[#This Row],[Rank Sharpe]])/3</f>
        <v>527.83333333333337</v>
      </c>
    </row>
    <row r="576" spans="1:48" x14ac:dyDescent="0.3">
      <c r="A576" t="s">
        <v>2066</v>
      </c>
      <c r="B576" t="s">
        <v>2067</v>
      </c>
      <c r="C576" t="s">
        <v>3067</v>
      </c>
      <c r="D576" t="s">
        <v>425</v>
      </c>
      <c r="E576">
        <v>2916.411875454</v>
      </c>
      <c r="F576">
        <v>87.78</v>
      </c>
      <c r="G576">
        <v>-4.9273035595247299</v>
      </c>
      <c r="H576">
        <f>(Table2[[#This Row],[1Y Return vs Nifty]]-AVERAGE(Table2[1Y Return vs Nifty]))/_xlfn.STDEV.P(Table2[1Y Return vs Nifty])</f>
        <v>-0.59889774313814348</v>
      </c>
      <c r="I576">
        <v>7.8479552441239804</v>
      </c>
      <c r="J576">
        <f>(Table2[[#This Row],[1M Return vs Nifty]]-AVERAGE(Table2[1M Return vs Nifty]))/_xlfn.STDEV.P(Table2[1M Return vs Nifty])</f>
        <v>0.79899398664553112</v>
      </c>
      <c r="K576">
        <v>-18.646392500212901</v>
      </c>
      <c r="L576">
        <f>(Table2[[#This Row],[6M Return vs Nifty]]-AVERAGE(Table2[6M Return vs Nifty]))/_xlfn.STDEV.P(Table2[6M Return vs Nifty])</f>
        <v>-0.80769250400981152</v>
      </c>
      <c r="M576">
        <v>1.8996962857400199</v>
      </c>
      <c r="N576">
        <f>(Table2[[#This Row],[1W Return vs Nifty]]-AVERAGE(Table2[1W Return vs Nifty]))/_xlfn.STDEV.P(Table2[1W Return vs Nifty])</f>
        <v>0.43501430100101807</v>
      </c>
      <c r="O576">
        <v>85.52</v>
      </c>
      <c r="P576">
        <v>84.724860384782701</v>
      </c>
      <c r="Q576">
        <v>85.939105372079993</v>
      </c>
      <c r="R576">
        <v>56.621264928313401</v>
      </c>
      <c r="S576" s="1">
        <f>(Table2[[#This Row],[Close Price]]-Table2[[#This Row],[20D EMA]])/Table2[[#This Row],[20D EMA]]</f>
        <v>2.6426566884939256E-2</v>
      </c>
      <c r="T576" s="1">
        <f>(Table2[[#This Row],[Close Price]]-Table2[[#This Row],[50D EMA]])/Table2[[#This Row],[50D EMA]]</f>
        <v>3.6059541453856779E-2</v>
      </c>
      <c r="U576" s="1">
        <f>(Table2[[#This Row],[Close Price]]-Table2[[#This Row],[200D EMA]])/Table2[[#This Row],[200D EMA]]</f>
        <v>2.1420919149084838E-2</v>
      </c>
      <c r="V576">
        <v>2.5059628376462899</v>
      </c>
      <c r="W576">
        <v>83.91</v>
      </c>
      <c r="X576">
        <v>86.72</v>
      </c>
      <c r="Y576">
        <v>82.21</v>
      </c>
      <c r="Z576">
        <v>89.9</v>
      </c>
      <c r="AA576">
        <v>82.21</v>
      </c>
      <c r="AB576">
        <v>90.9</v>
      </c>
      <c r="AC576" s="1">
        <f>(Table2[[#This Row],[Close Price]]/Table2[[#This Row],[Day Low]])-1</f>
        <v>4.6120843761172647E-2</v>
      </c>
      <c r="AD576" s="1">
        <f>(Table2[[#This Row],[Day High]]/Table2[[#This Row],[Close Price]])-1</f>
        <v>-1.2075643654591017E-2</v>
      </c>
      <c r="AE576" s="1">
        <f>(Table2[[#This Row],[Close Price]]/Table2[[#This Row],[Current Week Low]])-1</f>
        <v>6.7753314681912258E-2</v>
      </c>
      <c r="AF576" s="1">
        <f>(Table2[[#This Row],[Current Week High]]/Table2[[#This Row],[Close Price]])-1</f>
        <v>2.4151287309182035E-2</v>
      </c>
      <c r="AG576" s="1">
        <f>(Table2[[#This Row],[Close Price]]/Table2[[#This Row],[Current Month Low]])-1</f>
        <v>6.7753314681912258E-2</v>
      </c>
      <c r="AH576" s="1">
        <f>(Table2[[#This Row],[Current Month High]]/Table2[[#This Row],[Close Price]])-1</f>
        <v>3.5543403964456655E-2</v>
      </c>
      <c r="AI576">
        <v>36.705399863294502</v>
      </c>
      <c r="AJ576">
        <v>40.3357314148681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-0.05</v>
      </c>
      <c r="AM576" t="s">
        <v>3113</v>
      </c>
      <c r="AN576">
        <v>8.9499999999999993</v>
      </c>
      <c r="AO576" t="s">
        <v>3114</v>
      </c>
      <c r="AP576">
        <v>2.2955249473548999E-2</v>
      </c>
      <c r="AQ576">
        <f>(Table2[[#This Row],[Sharpe Ratio]]-AVERAGE(Table2[Sharpe Ratio]))/_xlfn.STDEV.P(Table2[Sharpe Ratio])</f>
        <v>-0.4341391849086253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534</v>
      </c>
      <c r="AT576">
        <f>_xlfn.RANK.AVG(Table2[[#This Row],[6M Return vs Nifty Z-Score]],Table2[6M Return vs Nifty Z-Score])</f>
        <v>590</v>
      </c>
      <c r="AU576">
        <f>_xlfn.RANK.AVG(Table2[[#This Row],[Sharpe Ratio Z-Score]],Table2[Sharpe Ratio Z-Score])</f>
        <v>460</v>
      </c>
      <c r="AV576">
        <f>(Table2[[#This Row],[Rank 1Y]]+Table2[[#This Row],[Rank 6M]]+Table2[[#This Row],[Rank Sharpe]])/3</f>
        <v>528</v>
      </c>
    </row>
    <row r="577" spans="1:48" x14ac:dyDescent="0.3">
      <c r="A577" t="s">
        <v>1356</v>
      </c>
      <c r="B577" t="s">
        <v>1357</v>
      </c>
      <c r="C577" t="s">
        <v>3080</v>
      </c>
      <c r="D577" t="s">
        <v>237</v>
      </c>
      <c r="E577">
        <v>7905.7104715100004</v>
      </c>
      <c r="F577">
        <v>2048.35</v>
      </c>
      <c r="G577">
        <v>-4.9163618416096302</v>
      </c>
      <c r="H577">
        <f>(Table2[[#This Row],[1Y Return vs Nifty]]-AVERAGE(Table2[1Y Return vs Nifty]))/_xlfn.STDEV.P(Table2[1Y Return vs Nifty])</f>
        <v>-0.59873120385111478</v>
      </c>
      <c r="I577">
        <v>-8.5725567345882094</v>
      </c>
      <c r="J577">
        <f>(Table2[[#This Row],[1M Return vs Nifty]]-AVERAGE(Table2[1M Return vs Nifty]))/_xlfn.STDEV.P(Table2[1M Return vs Nifty])</f>
        <v>-0.79623711481012238</v>
      </c>
      <c r="K577">
        <v>-5.7300604608289101</v>
      </c>
      <c r="L577">
        <f>(Table2[[#This Row],[6M Return vs Nifty]]-AVERAGE(Table2[6M Return vs Nifty]))/_xlfn.STDEV.P(Table2[6M Return vs Nifty])</f>
        <v>-0.35299606061020739</v>
      </c>
      <c r="M577">
        <v>-4.8794928688901598</v>
      </c>
      <c r="N577">
        <f>(Table2[[#This Row],[1W Return vs Nifty]]-AVERAGE(Table2[1W Return vs Nifty]))/_xlfn.STDEV.P(Table2[1W Return vs Nifty])</f>
        <v>-0.94776362598685737</v>
      </c>
      <c r="O577">
        <v>2115.0700000000002</v>
      </c>
      <c r="P577">
        <v>2155.7277034170002</v>
      </c>
      <c r="Q577">
        <v>1991.3860310996499</v>
      </c>
      <c r="R577">
        <v>40.2333306136183</v>
      </c>
      <c r="S577" s="1">
        <f>(Table2[[#This Row],[Close Price]]-Table2[[#This Row],[20D EMA]])/Table2[[#This Row],[20D EMA]]</f>
        <v>-3.1545055246398584E-2</v>
      </c>
      <c r="T577" s="1">
        <f>(Table2[[#This Row],[Close Price]]-Table2[[#This Row],[50D EMA]])/Table2[[#This Row],[50D EMA]]</f>
        <v>-4.9810420512200144E-2</v>
      </c>
      <c r="U577" s="1">
        <f>(Table2[[#This Row],[Close Price]]-Table2[[#This Row],[200D EMA]])/Table2[[#This Row],[200D EMA]]</f>
        <v>2.8605186543813551E-2</v>
      </c>
      <c r="V577">
        <v>0.77793296765914599</v>
      </c>
      <c r="W577">
        <v>2055.8000000000002</v>
      </c>
      <c r="X577">
        <v>2075</v>
      </c>
      <c r="Y577">
        <v>1979.05</v>
      </c>
      <c r="Z577">
        <v>2138.4</v>
      </c>
      <c r="AA577">
        <v>1979.05</v>
      </c>
      <c r="AB577">
        <v>2263.3000000000002</v>
      </c>
      <c r="AC577" s="1">
        <f>(Table2[[#This Row],[Close Price]]/Table2[[#This Row],[Day Low]])-1</f>
        <v>-3.6238933748420354E-3</v>
      </c>
      <c r="AD577" s="1">
        <f>(Table2[[#This Row],[Day High]]/Table2[[#This Row],[Close Price]])-1</f>
        <v>1.3010471843190929E-2</v>
      </c>
      <c r="AE577" s="1">
        <f>(Table2[[#This Row],[Close Price]]/Table2[[#This Row],[Current Week Low]])-1</f>
        <v>3.5016800990374186E-2</v>
      </c>
      <c r="AF577" s="1">
        <f>(Table2[[#This Row],[Current Week High]]/Table2[[#This Row],[Close Price]])-1</f>
        <v>4.3962213488905721E-2</v>
      </c>
      <c r="AG577" s="1">
        <f>(Table2[[#This Row],[Close Price]]/Table2[[#This Row],[Current Month Low]])-1</f>
        <v>3.5016800990374186E-2</v>
      </c>
      <c r="AH577" s="1">
        <f>(Table2[[#This Row],[Current Month High]]/Table2[[#This Row],[Close Price]])-1</f>
        <v>0.1049381209265996</v>
      </c>
      <c r="AI577">
        <v>33.912661410403501</v>
      </c>
      <c r="AJ577">
        <v>40.1156029824201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-0.24</v>
      </c>
      <c r="AM577" t="s">
        <v>3113</v>
      </c>
      <c r="AN577">
        <v>1.87</v>
      </c>
      <c r="AO577" t="s">
        <v>3114</v>
      </c>
      <c r="AP577">
        <v>-3.2160430006101998E-2</v>
      </c>
      <c r="AQ577">
        <f>(Table2[[#This Row],[Sharpe Ratio]]-AVERAGE(Table2[Sharpe Ratio]))/_xlfn.STDEV.P(Table2[Sharpe Ratio])</f>
        <v>-1.0767850332671089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533</v>
      </c>
      <c r="AT577">
        <f>_xlfn.RANK.AVG(Table2[[#This Row],[6M Return vs Nifty Z-Score]],Table2[6M Return vs Nifty Z-Score])</f>
        <v>426</v>
      </c>
      <c r="AU577">
        <f>_xlfn.RANK.AVG(Table2[[#This Row],[Sharpe Ratio Z-Score]],Table2[Sharpe Ratio Z-Score])</f>
        <v>627</v>
      </c>
      <c r="AV577">
        <f>(Table2[[#This Row],[Rank 1Y]]+Table2[[#This Row],[Rank 6M]]+Table2[[#This Row],[Rank Sharpe]])/3</f>
        <v>528.66666666666663</v>
      </c>
    </row>
    <row r="578" spans="1:48" x14ac:dyDescent="0.3">
      <c r="A578" t="s">
        <v>1642</v>
      </c>
      <c r="B578" t="s">
        <v>1643</v>
      </c>
      <c r="C578" t="s">
        <v>3083</v>
      </c>
      <c r="D578" t="s">
        <v>535</v>
      </c>
      <c r="E578">
        <v>5074.1723871499998</v>
      </c>
      <c r="F578">
        <v>917.75</v>
      </c>
      <c r="G578">
        <v>-14.0057449488237</v>
      </c>
      <c r="H578">
        <f>(Table2[[#This Row],[1Y Return vs Nifty]]-AVERAGE(Table2[1Y Return vs Nifty]))/_xlfn.STDEV.P(Table2[1Y Return vs Nifty])</f>
        <v>-0.73707688173746178</v>
      </c>
      <c r="I578">
        <v>10.472109929073101</v>
      </c>
      <c r="J578">
        <f>(Table2[[#This Row],[1M Return vs Nifty]]-AVERAGE(Table2[1M Return vs Nifty]))/_xlfn.STDEV.P(Table2[1M Return vs Nifty])</f>
        <v>1.0539271564448873</v>
      </c>
      <c r="K578">
        <v>9.3853377012174004</v>
      </c>
      <c r="L578">
        <f>(Table2[[#This Row],[6M Return vs Nifty]]-AVERAGE(Table2[6M Return vs Nifty]))/_xlfn.STDEV.P(Table2[6M Return vs Nifty])</f>
        <v>0.17911458534521785</v>
      </c>
      <c r="M578">
        <v>10.8273116345767</v>
      </c>
      <c r="N578">
        <f>(Table2[[#This Row],[1W Return vs Nifty]]-AVERAGE(Table2[1W Return vs Nifty]))/_xlfn.STDEV.P(Table2[1W Return vs Nifty])</f>
        <v>2.2560151852406856</v>
      </c>
      <c r="O578">
        <v>853.13</v>
      </c>
      <c r="P578">
        <v>811.675735455319</v>
      </c>
      <c r="Q578">
        <v>774.31536569846298</v>
      </c>
      <c r="R578">
        <v>72.263550258910996</v>
      </c>
      <c r="S578" s="1">
        <f>(Table2[[#This Row],[Close Price]]-Table2[[#This Row],[20D EMA]])/Table2[[#This Row],[20D EMA]]</f>
        <v>7.5744611020594751E-2</v>
      </c>
      <c r="T578" s="1">
        <f>(Table2[[#This Row],[Close Price]]-Table2[[#This Row],[50D EMA]])/Table2[[#This Row],[50D EMA]]</f>
        <v>0.13068551874989512</v>
      </c>
      <c r="U578" s="1">
        <f>(Table2[[#This Row],[Close Price]]-Table2[[#This Row],[200D EMA]])/Table2[[#This Row],[200D EMA]]</f>
        <v>0.18524058885510211</v>
      </c>
      <c r="V578">
        <v>2.6799224082188</v>
      </c>
      <c r="W578">
        <v>920.95</v>
      </c>
      <c r="X578">
        <v>953.2</v>
      </c>
      <c r="Y578">
        <v>868</v>
      </c>
      <c r="Z578">
        <v>949</v>
      </c>
      <c r="AA578">
        <v>828.05</v>
      </c>
      <c r="AB578">
        <v>949</v>
      </c>
      <c r="AC578" s="1">
        <f>(Table2[[#This Row],[Close Price]]/Table2[[#This Row],[Day Low]])-1</f>
        <v>-3.4746728921223324E-3</v>
      </c>
      <c r="AD578" s="1">
        <f>(Table2[[#This Row],[Day High]]/Table2[[#This Row],[Close Price]])-1</f>
        <v>3.8627077090711115E-2</v>
      </c>
      <c r="AE578" s="1">
        <f>(Table2[[#This Row],[Close Price]]/Table2[[#This Row],[Current Week Low]])-1</f>
        <v>5.7315668202764902E-2</v>
      </c>
      <c r="AF578" s="1">
        <f>(Table2[[#This Row],[Current Week High]]/Table2[[#This Row],[Close Price]])-1</f>
        <v>3.4050667393080936E-2</v>
      </c>
      <c r="AG578" s="1">
        <f>(Table2[[#This Row],[Close Price]]/Table2[[#This Row],[Current Month Low]])-1</f>
        <v>0.10832679186039496</v>
      </c>
      <c r="AH578" s="1">
        <f>(Table2[[#This Row],[Current Month High]]/Table2[[#This Row],[Close Price]])-1</f>
        <v>3.4050667393080936E-2</v>
      </c>
      <c r="AI578">
        <v>3.40506673930809</v>
      </c>
      <c r="AJ578">
        <v>39.698607199939097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0.3</v>
      </c>
      <c r="AM578" t="s">
        <v>3114</v>
      </c>
      <c r="AN578">
        <v>13.89</v>
      </c>
      <c r="AO578" t="s">
        <v>3114</v>
      </c>
      <c r="AP578">
        <v>-0.12059879204669401</v>
      </c>
      <c r="AQ578">
        <f>(Table2[[#This Row],[Sharpe Ratio]]-AVERAGE(Table2[Sharpe Ratio]))/_xlfn.STDEV.P(Table2[Sharpe Ratio])</f>
        <v>-2.1079715619933781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0.64400848329995086</v>
      </c>
      <c r="AS578">
        <f>_xlfn.RANK.AVG(Table2[[#This Row],[1Y Return vs Nifty Z-Score]],Table2[1Y Return vs Nifty Z-Score])</f>
        <v>593</v>
      </c>
      <c r="AT578">
        <f>_xlfn.RANK.AVG(Table2[[#This Row],[6M Return vs Nifty Z-Score]],Table2[6M Return vs Nifty Z-Score])</f>
        <v>266</v>
      </c>
      <c r="AU578">
        <f>_xlfn.RANK.AVG(Table2[[#This Row],[Sharpe Ratio Z-Score]],Table2[Sharpe Ratio Z-Score])</f>
        <v>727</v>
      </c>
      <c r="AV578">
        <f>(Table2[[#This Row],[Rank 1Y]]+Table2[[#This Row],[Rank 6M]]+Table2[[#This Row],[Rank Sharpe]])/3</f>
        <v>528.66666666666663</v>
      </c>
    </row>
    <row r="579" spans="1:48" x14ac:dyDescent="0.3">
      <c r="A579" t="s">
        <v>131</v>
      </c>
      <c r="B579" t="s">
        <v>132</v>
      </c>
      <c r="C579" t="s">
        <v>3076</v>
      </c>
      <c r="D579" t="s">
        <v>133</v>
      </c>
      <c r="E579">
        <v>216310.03426428</v>
      </c>
      <c r="F579">
        <v>887.55</v>
      </c>
      <c r="G579">
        <v>-12.465431460176699</v>
      </c>
      <c r="H579">
        <f>(Table2[[#This Row],[1Y Return vs Nifty]]-AVERAGE(Table2[1Y Return vs Nifty]))/_xlfn.STDEV.P(Table2[1Y Return vs Nifty])</f>
        <v>-0.71363241787992859</v>
      </c>
      <c r="I579">
        <v>-3.70037244569364</v>
      </c>
      <c r="J579">
        <f>(Table2[[#This Row],[1M Return vs Nifty]]-AVERAGE(Table2[1M Return vs Nifty]))/_xlfn.STDEV.P(Table2[1M Return vs Nifty])</f>
        <v>-0.32291083121163933</v>
      </c>
      <c r="K579">
        <v>-3.08507392583028</v>
      </c>
      <c r="L579">
        <f>(Table2[[#This Row],[6M Return vs Nifty]]-AVERAGE(Table2[6M Return vs Nifty]))/_xlfn.STDEV.P(Table2[6M Return vs Nifty])</f>
        <v>-0.25988402488391948</v>
      </c>
      <c r="M579">
        <v>-0.49658632194366498</v>
      </c>
      <c r="N579">
        <f>(Table2[[#This Row],[1W Return vs Nifty]]-AVERAGE(Table2[1W Return vs Nifty]))/_xlfn.STDEV.P(Table2[1W Return vs Nifty])</f>
        <v>-5.376490564891151E-2</v>
      </c>
      <c r="O579">
        <v>903.73</v>
      </c>
      <c r="P579">
        <v>905.14434230447898</v>
      </c>
      <c r="Q579">
        <v>857.03556535496796</v>
      </c>
      <c r="R579">
        <v>44.6703661154298</v>
      </c>
      <c r="S579" s="1">
        <f>(Table2[[#This Row],[Close Price]]-Table2[[#This Row],[20D EMA]])/Table2[[#This Row],[20D EMA]]</f>
        <v>-1.7903577395903713E-2</v>
      </c>
      <c r="T579" s="1">
        <f>(Table2[[#This Row],[Close Price]]-Table2[[#This Row],[50D EMA]])/Table2[[#This Row],[50D EMA]]</f>
        <v>-1.9438161939657261E-2</v>
      </c>
      <c r="U579" s="1">
        <f>(Table2[[#This Row],[Close Price]]-Table2[[#This Row],[200D EMA]])/Table2[[#This Row],[200D EMA]]</f>
        <v>3.5604630517746941E-2</v>
      </c>
      <c r="V579">
        <v>1.0324393845473701</v>
      </c>
      <c r="W579">
        <v>889</v>
      </c>
      <c r="X579">
        <v>901.4</v>
      </c>
      <c r="Y579">
        <v>854.15</v>
      </c>
      <c r="Z579">
        <v>910.65</v>
      </c>
      <c r="AA579">
        <v>854.15</v>
      </c>
      <c r="AB579">
        <v>957.95</v>
      </c>
      <c r="AC579" s="1">
        <f>(Table2[[#This Row],[Close Price]]/Table2[[#This Row],[Day Low]])-1</f>
        <v>-1.6310461192351466E-3</v>
      </c>
      <c r="AD579" s="1">
        <f>(Table2[[#This Row],[Day High]]/Table2[[#This Row],[Close Price]])-1</f>
        <v>1.5604754661709297E-2</v>
      </c>
      <c r="AE579" s="1">
        <f>(Table2[[#This Row],[Close Price]]/Table2[[#This Row],[Current Week Low]])-1</f>
        <v>3.910320201369788E-2</v>
      </c>
      <c r="AF579" s="1">
        <f>(Table2[[#This Row],[Current Week High]]/Table2[[#This Row],[Close Price]])-1</f>
        <v>2.6026702720973516E-2</v>
      </c>
      <c r="AG579" s="1">
        <f>(Table2[[#This Row],[Close Price]]/Table2[[#This Row],[Current Month Low]])-1</f>
        <v>3.910320201369788E-2</v>
      </c>
      <c r="AH579" s="1">
        <f>(Table2[[#This Row],[Current Month High]]/Table2[[#This Row],[Close Price]])-1</f>
        <v>7.9319474959157255E-2</v>
      </c>
      <c r="AI579">
        <v>8.0953185736014799</v>
      </c>
      <c r="AJ579">
        <v>22.759336099584999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7.0000000000000007E-2</v>
      </c>
      <c r="AM579" t="s">
        <v>3114</v>
      </c>
      <c r="AN579">
        <v>-0.72</v>
      </c>
      <c r="AO579" t="s">
        <v>3113</v>
      </c>
      <c r="AP579">
        <v>-2.4690968100678001E-2</v>
      </c>
      <c r="AQ579">
        <f>(Table2[[#This Row],[Sharpe Ratio]]-AVERAGE(Table2[Sharpe Ratio]))/_xlfn.STDEV.P(Table2[Sharpe Ratio])</f>
        <v>-0.98969151054704807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582</v>
      </c>
      <c r="AT579">
        <f>_xlfn.RANK.AVG(Table2[[#This Row],[6M Return vs Nifty Z-Score]],Table2[6M Return vs Nifty Z-Score])</f>
        <v>397</v>
      </c>
      <c r="AU579">
        <f>_xlfn.RANK.AVG(Table2[[#This Row],[Sharpe Ratio Z-Score]],Table2[Sharpe Ratio Z-Score])</f>
        <v>611</v>
      </c>
      <c r="AV579">
        <f>(Table2[[#This Row],[Rank 1Y]]+Table2[[#This Row],[Rank 6M]]+Table2[[#This Row],[Rank Sharpe]])/3</f>
        <v>530</v>
      </c>
    </row>
    <row r="580" spans="1:48" x14ac:dyDescent="0.3">
      <c r="A580" t="s">
        <v>646</v>
      </c>
      <c r="B580" t="s">
        <v>647</v>
      </c>
      <c r="C580" t="s">
        <v>3079</v>
      </c>
      <c r="D580" t="s">
        <v>605</v>
      </c>
      <c r="E580">
        <v>27160.774363799999</v>
      </c>
      <c r="F580">
        <v>1118.25</v>
      </c>
      <c r="G580">
        <v>-35.361355519148397</v>
      </c>
      <c r="H580">
        <f>(Table2[[#This Row],[1Y Return vs Nifty]]-AVERAGE(Table2[1Y Return vs Nifty]))/_xlfn.STDEV.P(Table2[1Y Return vs Nifty])</f>
        <v>-1.0621216494823165</v>
      </c>
      <c r="I580">
        <v>3.72166653485773</v>
      </c>
      <c r="J580">
        <f>(Table2[[#This Row],[1M Return vs Nifty]]-AVERAGE(Table2[1M Return vs Nifty]))/_xlfn.STDEV.P(Table2[1M Return vs Nifty])</f>
        <v>0.39813047574280569</v>
      </c>
      <c r="K580">
        <v>2.6373364684242602</v>
      </c>
      <c r="L580">
        <f>(Table2[[#This Row],[6M Return vs Nifty]]-AVERAGE(Table2[6M Return vs Nifty]))/_xlfn.STDEV.P(Table2[6M Return vs Nifty])</f>
        <v>-5.8436768340291677E-2</v>
      </c>
      <c r="M580">
        <v>1.65189101068725</v>
      </c>
      <c r="N580">
        <f>(Table2[[#This Row],[1W Return vs Nifty]]-AVERAGE(Table2[1W Return vs Nifty]))/_xlfn.STDEV.P(Table2[1W Return vs Nifty])</f>
        <v>0.38446848250883253</v>
      </c>
      <c r="O580">
        <v>1102.27</v>
      </c>
      <c r="P580">
        <v>1079.71895976478</v>
      </c>
      <c r="Q580">
        <v>1096.4268744972801</v>
      </c>
      <c r="R580">
        <v>55.643869377323</v>
      </c>
      <c r="S580" s="1">
        <f>(Table2[[#This Row],[Close Price]]-Table2[[#This Row],[20D EMA]])/Table2[[#This Row],[20D EMA]]</f>
        <v>1.4497355457374345E-2</v>
      </c>
      <c r="T580" s="1">
        <f>(Table2[[#This Row],[Close Price]]-Table2[[#This Row],[50D EMA]])/Table2[[#This Row],[50D EMA]]</f>
        <v>3.5686175450335762E-2</v>
      </c>
      <c r="U580" s="1">
        <f>(Table2[[#This Row],[Close Price]]-Table2[[#This Row],[200D EMA]])/Table2[[#This Row],[200D EMA]]</f>
        <v>1.9903858625068788E-2</v>
      </c>
      <c r="V580">
        <v>0.82103611401382903</v>
      </c>
      <c r="W580">
        <v>1118.3</v>
      </c>
      <c r="X580">
        <v>1144.8499999999999</v>
      </c>
      <c r="Y580">
        <v>1093.25</v>
      </c>
      <c r="Z580">
        <v>1170.95</v>
      </c>
      <c r="AA580">
        <v>1093.25</v>
      </c>
      <c r="AB580">
        <v>1170.95</v>
      </c>
      <c r="AC580" s="1">
        <f>(Table2[[#This Row],[Close Price]]/Table2[[#This Row],[Day Low]])-1</f>
        <v>-4.4710721631036066E-5</v>
      </c>
      <c r="AD580" s="1">
        <f>(Table2[[#This Row],[Day High]]/Table2[[#This Row],[Close Price]])-1</f>
        <v>2.3787167449139224E-2</v>
      </c>
      <c r="AE580" s="1">
        <f>(Table2[[#This Row],[Close Price]]/Table2[[#This Row],[Current Week Low]])-1</f>
        <v>2.2867596615595787E-2</v>
      </c>
      <c r="AF580" s="1">
        <f>(Table2[[#This Row],[Current Week High]]/Table2[[#This Row],[Close Price]])-1</f>
        <v>4.712720769058798E-2</v>
      </c>
      <c r="AG580" s="1">
        <f>(Table2[[#This Row],[Close Price]]/Table2[[#This Row],[Current Month Low]])-1</f>
        <v>2.2867596615595787E-2</v>
      </c>
      <c r="AH580" s="1">
        <f>(Table2[[#This Row],[Current Month High]]/Table2[[#This Row],[Close Price]])-1</f>
        <v>4.712720769058798E-2</v>
      </c>
      <c r="AI580">
        <v>33.056114464565098</v>
      </c>
      <c r="AJ580">
        <v>26.2061960385982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-0.02</v>
      </c>
      <c r="AM580" t="s">
        <v>3113</v>
      </c>
      <c r="AN580">
        <v>6.14</v>
      </c>
      <c r="AO580" t="s">
        <v>3114</v>
      </c>
      <c r="AP580">
        <v>-1.8029243699089999E-3</v>
      </c>
      <c r="AQ580">
        <f>(Table2[[#This Row],[Sharpe Ratio]]-AVERAGE(Table2[Sharpe Ratio]))/_xlfn.STDEV.P(Table2[Sharpe Ratio])</f>
        <v>-0.72281815582306741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680</v>
      </c>
      <c r="AT580">
        <f>_xlfn.RANK.AVG(Table2[[#This Row],[6M Return vs Nifty Z-Score]],Table2[6M Return vs Nifty Z-Score])</f>
        <v>341</v>
      </c>
      <c r="AU580">
        <f>_xlfn.RANK.AVG(Table2[[#This Row],[Sharpe Ratio Z-Score]],Table2[Sharpe Ratio Z-Score])</f>
        <v>570</v>
      </c>
      <c r="AV580">
        <f>(Table2[[#This Row],[Rank 1Y]]+Table2[[#This Row],[Rank 6M]]+Table2[[#This Row],[Rank Sharpe]])/3</f>
        <v>530.33333333333337</v>
      </c>
    </row>
    <row r="581" spans="1:48" x14ac:dyDescent="0.3">
      <c r="A581" t="s">
        <v>38</v>
      </c>
      <c r="B581" t="s">
        <v>39</v>
      </c>
      <c r="C581" t="s">
        <v>3071</v>
      </c>
      <c r="D581" t="s">
        <v>40</v>
      </c>
      <c r="E581">
        <v>642190.28372983995</v>
      </c>
      <c r="F581">
        <v>2733.2</v>
      </c>
      <c r="G581">
        <v>-16.7069852347649</v>
      </c>
      <c r="H581">
        <f>(Table2[[#This Row],[1Y Return vs Nifty]]-AVERAGE(Table2[1Y Return vs Nifty]))/_xlfn.STDEV.P(Table2[1Y Return vs Nifty])</f>
        <v>-0.77819132416819636</v>
      </c>
      <c r="I581">
        <v>7.9542725491828898</v>
      </c>
      <c r="J581">
        <f>(Table2[[#This Row],[1M Return vs Nifty]]-AVERAGE(Table2[1M Return vs Nifty]))/_xlfn.STDEV.P(Table2[1M Return vs Nifty])</f>
        <v>0.80932257273790098</v>
      </c>
      <c r="K581">
        <v>2.0336017076023398</v>
      </c>
      <c r="L581">
        <f>(Table2[[#This Row],[6M Return vs Nifty]]-AVERAGE(Table2[6M Return vs Nifty]))/_xlfn.STDEV.P(Table2[6M Return vs Nifty])</f>
        <v>-7.9690174312311735E-2</v>
      </c>
      <c r="M581">
        <v>4.62787568369039</v>
      </c>
      <c r="N581">
        <f>(Table2[[#This Row],[1W Return vs Nifty]]-AVERAGE(Table2[1W Return vs Nifty]))/_xlfn.STDEV.P(Table2[1W Return vs Nifty])</f>
        <v>0.99149180388530489</v>
      </c>
      <c r="O581">
        <v>2688.27</v>
      </c>
      <c r="P581">
        <v>2592.4256687161201</v>
      </c>
      <c r="Q581">
        <v>2488.79140614277</v>
      </c>
      <c r="R581">
        <v>60.5366327574053</v>
      </c>
      <c r="S581" s="1">
        <f>(Table2[[#This Row],[Close Price]]-Table2[[#This Row],[20D EMA]])/Table2[[#This Row],[20D EMA]]</f>
        <v>1.6713350965490755E-2</v>
      </c>
      <c r="T581" s="1">
        <f>(Table2[[#This Row],[Close Price]]-Table2[[#This Row],[50D EMA]])/Table2[[#This Row],[50D EMA]]</f>
        <v>5.4302166878943611E-2</v>
      </c>
      <c r="U581" s="1">
        <f>(Table2[[#This Row],[Close Price]]-Table2[[#This Row],[200D EMA]])/Table2[[#This Row],[200D EMA]]</f>
        <v>9.8203727823065801E-2</v>
      </c>
      <c r="V581">
        <v>0.83640587413642697</v>
      </c>
      <c r="W581">
        <v>2727</v>
      </c>
      <c r="X581">
        <v>2758</v>
      </c>
      <c r="Y581">
        <v>2666.2</v>
      </c>
      <c r="Z581">
        <v>2781.85</v>
      </c>
      <c r="AA581">
        <v>2666.2</v>
      </c>
      <c r="AB581">
        <v>2781.85</v>
      </c>
      <c r="AC581" s="1">
        <f>(Table2[[#This Row],[Close Price]]/Table2[[#This Row],[Day Low]])-1</f>
        <v>2.2735606894022098E-3</v>
      </c>
      <c r="AD581" s="1">
        <f>(Table2[[#This Row],[Day High]]/Table2[[#This Row],[Close Price]])-1</f>
        <v>9.0736133469926372E-3</v>
      </c>
      <c r="AE581" s="1">
        <f>(Table2[[#This Row],[Close Price]]/Table2[[#This Row],[Current Week Low]])-1</f>
        <v>2.5129397644587881E-2</v>
      </c>
      <c r="AF581" s="1">
        <f>(Table2[[#This Row],[Current Week High]]/Table2[[#This Row],[Close Price]])-1</f>
        <v>1.779964876335427E-2</v>
      </c>
      <c r="AG581" s="1">
        <f>(Table2[[#This Row],[Close Price]]/Table2[[#This Row],[Current Month Low]])-1</f>
        <v>2.5129397644587881E-2</v>
      </c>
      <c r="AH581" s="1">
        <f>(Table2[[#This Row],[Current Month High]]/Table2[[#This Row],[Close Price]])-1</f>
        <v>1.779964876335427E-2</v>
      </c>
      <c r="AI581">
        <v>2.8574564612908002</v>
      </c>
      <c r="AJ581">
        <v>25.835040629819702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0.05</v>
      </c>
      <c r="AM581" t="s">
        <v>3114</v>
      </c>
      <c r="AN581">
        <v>-1.2</v>
      </c>
      <c r="AO581" t="s">
        <v>3113</v>
      </c>
      <c r="AP581">
        <v>-4.3190680050186003E-2</v>
      </c>
      <c r="AQ581">
        <f>(Table2[[#This Row],[Sharpe Ratio]]-AVERAGE(Table2[Sharpe Ratio]))/_xlfn.STDEV.P(Table2[Sharpe Ratio])</f>
        <v>-1.2053971535223569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-0.26246427537965911</v>
      </c>
      <c r="AS581">
        <f>_xlfn.RANK.AVG(Table2[[#This Row],[1Y Return vs Nifty Z-Score]],Table2[1Y Return vs Nifty Z-Score])</f>
        <v>601</v>
      </c>
      <c r="AT581">
        <f>_xlfn.RANK.AVG(Table2[[#This Row],[6M Return vs Nifty Z-Score]],Table2[6M Return vs Nifty Z-Score])</f>
        <v>345</v>
      </c>
      <c r="AU581">
        <f>_xlfn.RANK.AVG(Table2[[#This Row],[Sharpe Ratio Z-Score]],Table2[Sharpe Ratio Z-Score])</f>
        <v>646</v>
      </c>
      <c r="AV581">
        <f>(Table2[[#This Row],[Rank 1Y]]+Table2[[#This Row],[Rank 6M]]+Table2[[#This Row],[Rank Sharpe]])/3</f>
        <v>530.66666666666663</v>
      </c>
    </row>
    <row r="582" spans="1:48" x14ac:dyDescent="0.3">
      <c r="A582" t="s">
        <v>1485</v>
      </c>
      <c r="B582" t="s">
        <v>1486</v>
      </c>
      <c r="C582" t="s">
        <v>3080</v>
      </c>
      <c r="D582" t="s">
        <v>1487</v>
      </c>
      <c r="E582">
        <v>6652.2060332000001</v>
      </c>
      <c r="F582">
        <v>509.6</v>
      </c>
      <c r="G582">
        <v>-17.1509222420691</v>
      </c>
      <c r="H582">
        <f>(Table2[[#This Row],[1Y Return vs Nifty]]-AVERAGE(Table2[1Y Return vs Nifty]))/_xlfn.STDEV.P(Table2[1Y Return vs Nifty])</f>
        <v>-0.78494830266606497</v>
      </c>
      <c r="I582">
        <v>-2.4896362422765699</v>
      </c>
      <c r="J582">
        <f>(Table2[[#This Row],[1M Return vs Nifty]]-AVERAGE(Table2[1M Return vs Nifty]))/_xlfn.STDEV.P(Table2[1M Return vs Nifty])</f>
        <v>-0.20528940443437735</v>
      </c>
      <c r="K582">
        <v>-18.694090941677199</v>
      </c>
      <c r="L582">
        <f>(Table2[[#This Row],[6M Return vs Nifty]]-AVERAGE(Table2[6M Return vs Nifty]))/_xlfn.STDEV.P(Table2[6M Return vs Nifty])</f>
        <v>-0.8093716426091746</v>
      </c>
      <c r="M582">
        <v>-7.0598868536175301</v>
      </c>
      <c r="N582">
        <f>(Table2[[#This Row],[1W Return vs Nifty]]-AVERAGE(Table2[1W Return vs Nifty]))/_xlfn.STDEV.P(Table2[1W Return vs Nifty])</f>
        <v>-1.3925071794483954</v>
      </c>
      <c r="O582">
        <v>520.20000000000005</v>
      </c>
      <c r="P582">
        <v>514.37558296029499</v>
      </c>
      <c r="Q582">
        <v>503.814835959123</v>
      </c>
      <c r="R582">
        <v>43.636675320861698</v>
      </c>
      <c r="S582" s="1">
        <f>(Table2[[#This Row],[Close Price]]-Table2[[#This Row],[20D EMA]])/Table2[[#This Row],[20D EMA]]</f>
        <v>-2.0376778162245333E-2</v>
      </c>
      <c r="T582" s="1">
        <f>(Table2[[#This Row],[Close Price]]-Table2[[#This Row],[50D EMA]])/Table2[[#This Row],[50D EMA]]</f>
        <v>-9.2842333860617948E-3</v>
      </c>
      <c r="U582" s="1">
        <f>(Table2[[#This Row],[Close Price]]-Table2[[#This Row],[200D EMA]])/Table2[[#This Row],[200D EMA]]</f>
        <v>1.1482718705303072E-2</v>
      </c>
      <c r="V582">
        <v>1.2574059912512201</v>
      </c>
      <c r="W582">
        <v>509.95</v>
      </c>
      <c r="X582">
        <v>523</v>
      </c>
      <c r="Y582">
        <v>487.15</v>
      </c>
      <c r="Z582">
        <v>534</v>
      </c>
      <c r="AA582">
        <v>487.15</v>
      </c>
      <c r="AB582">
        <v>563</v>
      </c>
      <c r="AC582" s="1">
        <f>(Table2[[#This Row],[Close Price]]/Table2[[#This Row],[Day Low]])-1</f>
        <v>-6.8634179821547292E-4</v>
      </c>
      <c r="AD582" s="1">
        <f>(Table2[[#This Row],[Day High]]/Table2[[#This Row],[Close Price]])-1</f>
        <v>2.6295133437990614E-2</v>
      </c>
      <c r="AE582" s="1">
        <f>(Table2[[#This Row],[Close Price]]/Table2[[#This Row],[Current Week Low]])-1</f>
        <v>4.6084368264394993E-2</v>
      </c>
      <c r="AF582" s="1">
        <f>(Table2[[#This Row],[Current Week High]]/Table2[[#This Row],[Close Price]])-1</f>
        <v>4.788069073783352E-2</v>
      </c>
      <c r="AG582" s="1">
        <f>(Table2[[#This Row],[Close Price]]/Table2[[#This Row],[Current Month Low]])-1</f>
        <v>4.6084368264394993E-2</v>
      </c>
      <c r="AH582" s="1">
        <f>(Table2[[#This Row],[Current Month High]]/Table2[[#This Row],[Close Price]])-1</f>
        <v>0.10478806907378324</v>
      </c>
      <c r="AI582">
        <v>31.348116169544699</v>
      </c>
      <c r="AJ582">
        <v>30.315816391765701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-0.02</v>
      </c>
      <c r="AM582" t="s">
        <v>3113</v>
      </c>
      <c r="AN582">
        <v>-1.62</v>
      </c>
      <c r="AO582" t="s">
        <v>3113</v>
      </c>
      <c r="AP582">
        <v>4.0400662816071999E-2</v>
      </c>
      <c r="AQ582">
        <f>(Table2[[#This Row],[Sharpe Ratio]]-AVERAGE(Table2[Sharpe Ratio]))/_xlfn.STDEV.P(Table2[Sharpe Ratio])</f>
        <v>-0.23072660679445464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-3.4228431359524669</v>
      </c>
      <c r="AS582">
        <f>_xlfn.RANK.AVG(Table2[[#This Row],[1Y Return vs Nifty Z-Score]],Table2[1Y Return vs Nifty Z-Score])</f>
        <v>604</v>
      </c>
      <c r="AT582">
        <f>_xlfn.RANK.AVG(Table2[[#This Row],[6M Return vs Nifty Z-Score]],Table2[6M Return vs Nifty Z-Score])</f>
        <v>591</v>
      </c>
      <c r="AU582">
        <f>_xlfn.RANK.AVG(Table2[[#This Row],[Sharpe Ratio Z-Score]],Table2[Sharpe Ratio Z-Score])</f>
        <v>399</v>
      </c>
      <c r="AV582">
        <f>(Table2[[#This Row],[Rank 1Y]]+Table2[[#This Row],[Rank 6M]]+Table2[[#This Row],[Rank Sharpe]])/3</f>
        <v>531.33333333333337</v>
      </c>
    </row>
    <row r="583" spans="1:48" x14ac:dyDescent="0.3">
      <c r="A583" t="s">
        <v>1598</v>
      </c>
      <c r="B583" t="s">
        <v>1599</v>
      </c>
      <c r="C583" t="s">
        <v>3083</v>
      </c>
      <c r="D583" t="s">
        <v>295</v>
      </c>
      <c r="E583">
        <v>5472.1526899199998</v>
      </c>
      <c r="F583">
        <v>745.15</v>
      </c>
      <c r="G583">
        <v>-10.694266241126501</v>
      </c>
      <c r="H583">
        <f>(Table2[[#This Row],[1Y Return vs Nifty]]-AVERAGE(Table2[1Y Return vs Nifty]))/_xlfn.STDEV.P(Table2[1Y Return vs Nifty])</f>
        <v>-0.68667425691477546</v>
      </c>
      <c r="I583">
        <v>-2.8173074115909702</v>
      </c>
      <c r="J583">
        <f>(Table2[[#This Row],[1M Return vs Nifty]]-AVERAGE(Table2[1M Return vs Nifty]))/_xlfn.STDEV.P(Table2[1M Return vs Nifty])</f>
        <v>-0.23712222676161807</v>
      </c>
      <c r="K583">
        <v>-20.118997747314801</v>
      </c>
      <c r="L583">
        <f>(Table2[[#This Row],[6M Return vs Nifty]]-AVERAGE(Table2[6M Return vs Nifty]))/_xlfn.STDEV.P(Table2[6M Return vs Nifty])</f>
        <v>-0.85953294650905543</v>
      </c>
      <c r="M583">
        <v>-2.6509582821889501</v>
      </c>
      <c r="N583">
        <f>(Table2[[#This Row],[1W Return vs Nifty]]-AVERAGE(Table2[1W Return vs Nifty]))/_xlfn.STDEV.P(Table2[1W Return vs Nifty])</f>
        <v>-0.49320064423043702</v>
      </c>
      <c r="O583">
        <v>769.95</v>
      </c>
      <c r="P583">
        <v>774.29005233599901</v>
      </c>
      <c r="Q583">
        <v>762.06624041594898</v>
      </c>
      <c r="R583">
        <v>36.0343019467904</v>
      </c>
      <c r="S583" s="1">
        <f>(Table2[[#This Row],[Close Price]]-Table2[[#This Row],[20D EMA]])/Table2[[#This Row],[20D EMA]]</f>
        <v>-3.2209883758685713E-2</v>
      </c>
      <c r="T583" s="1">
        <f>(Table2[[#This Row],[Close Price]]-Table2[[#This Row],[50D EMA]])/Table2[[#This Row],[50D EMA]]</f>
        <v>-3.7634543086385745E-2</v>
      </c>
      <c r="U583" s="1">
        <f>(Table2[[#This Row],[Close Price]]-Table2[[#This Row],[200D EMA]])/Table2[[#This Row],[200D EMA]]</f>
        <v>-2.2197860919171315E-2</v>
      </c>
      <c r="V583">
        <v>0.89503851572792803</v>
      </c>
      <c r="W583">
        <v>729.15</v>
      </c>
      <c r="X583">
        <v>743.35</v>
      </c>
      <c r="Y583">
        <v>723.25</v>
      </c>
      <c r="Z583">
        <v>775</v>
      </c>
      <c r="AA583">
        <v>723.25</v>
      </c>
      <c r="AB583">
        <v>801</v>
      </c>
      <c r="AC583" s="1">
        <f>(Table2[[#This Row],[Close Price]]/Table2[[#This Row],[Day Low]])-1</f>
        <v>2.194335870534192E-2</v>
      </c>
      <c r="AD583" s="1">
        <f>(Table2[[#This Row],[Day High]]/Table2[[#This Row],[Close Price]])-1</f>
        <v>-2.415621015902758E-3</v>
      </c>
      <c r="AE583" s="1">
        <f>(Table2[[#This Row],[Close Price]]/Table2[[#This Row],[Current Week Low]])-1</f>
        <v>3.0279986173522344E-2</v>
      </c>
      <c r="AF583" s="1">
        <f>(Table2[[#This Row],[Current Week High]]/Table2[[#This Row],[Close Price]])-1</f>
        <v>4.0059048513721995E-2</v>
      </c>
      <c r="AG583" s="1">
        <f>(Table2[[#This Row],[Close Price]]/Table2[[#This Row],[Current Month Low]])-1</f>
        <v>3.0279986173522344E-2</v>
      </c>
      <c r="AH583" s="1">
        <f>(Table2[[#This Row],[Current Month High]]/Table2[[#This Row],[Close Price]])-1</f>
        <v>7.4951352076763067E-2</v>
      </c>
      <c r="AI583">
        <v>16.593974367576902</v>
      </c>
      <c r="AJ583">
        <v>19.606741573033698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-0.08</v>
      </c>
      <c r="AM583" t="s">
        <v>3113</v>
      </c>
      <c r="AN583">
        <v>-5.35</v>
      </c>
      <c r="AO583" t="s">
        <v>3113</v>
      </c>
      <c r="AP583">
        <v>3.7174773462194E-2</v>
      </c>
      <c r="AQ583">
        <f>(Table2[[#This Row],[Sharpe Ratio]]-AVERAGE(Table2[Sharpe Ratio]))/_xlfn.STDEV.P(Table2[Sharpe Ratio])</f>
        <v>-0.26834030257224017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575</v>
      </c>
      <c r="AT583">
        <f>_xlfn.RANK.AVG(Table2[[#This Row],[6M Return vs Nifty Z-Score]],Table2[6M Return vs Nifty Z-Score])</f>
        <v>612</v>
      </c>
      <c r="AU583">
        <f>_xlfn.RANK.AVG(Table2[[#This Row],[Sharpe Ratio Z-Score]],Table2[Sharpe Ratio Z-Score])</f>
        <v>408</v>
      </c>
      <c r="AV583">
        <f>(Table2[[#This Row],[Rank 1Y]]+Table2[[#This Row],[Rank 6M]]+Table2[[#This Row],[Rank Sharpe]])/3</f>
        <v>531.66666666666663</v>
      </c>
    </row>
    <row r="584" spans="1:48" x14ac:dyDescent="0.3">
      <c r="A584" t="s">
        <v>1191</v>
      </c>
      <c r="B584" t="s">
        <v>1192</v>
      </c>
      <c r="C584" t="s">
        <v>3078</v>
      </c>
      <c r="D584" t="s">
        <v>78</v>
      </c>
      <c r="E584">
        <v>9720.7241522599998</v>
      </c>
      <c r="F584">
        <v>826.1</v>
      </c>
      <c r="G584">
        <v>2.9507393868340901</v>
      </c>
      <c r="H584">
        <f>(Table2[[#This Row],[1Y Return vs Nifty]]-AVERAGE(Table2[1Y Return vs Nifty]))/_xlfn.STDEV.P(Table2[1Y Return vs Nifty])</f>
        <v>-0.47898936443126106</v>
      </c>
      <c r="I584">
        <v>-4.1202599148002204</v>
      </c>
      <c r="J584">
        <f>(Table2[[#This Row],[1M Return vs Nifty]]-AVERAGE(Table2[1M Return vs Nifty]))/_xlfn.STDEV.P(Table2[1M Return vs Nifty])</f>
        <v>-0.363702345550454</v>
      </c>
      <c r="K584">
        <v>-20.9886142379214</v>
      </c>
      <c r="L584">
        <f>(Table2[[#This Row],[6M Return vs Nifty]]-AVERAGE(Table2[6M Return vs Nifty]))/_xlfn.STDEV.P(Table2[6M Return vs Nifty])</f>
        <v>-0.89014624478869031</v>
      </c>
      <c r="M584">
        <v>-0.89645187524762504</v>
      </c>
      <c r="N584">
        <f>(Table2[[#This Row],[1W Return vs Nifty]]-AVERAGE(Table2[1W Return vs Nifty]))/_xlfn.STDEV.P(Table2[1W Return vs Nifty])</f>
        <v>-0.13532705832816846</v>
      </c>
      <c r="O584">
        <v>850.03</v>
      </c>
      <c r="P584">
        <v>846.65420300017104</v>
      </c>
      <c r="Q584">
        <v>821.274510308765</v>
      </c>
      <c r="R584">
        <v>39.023350559266497</v>
      </c>
      <c r="S584" s="1">
        <f>(Table2[[#This Row],[Close Price]]-Table2[[#This Row],[20D EMA]])/Table2[[#This Row],[20D EMA]]</f>
        <v>-2.8151947578320707E-2</v>
      </c>
      <c r="T584" s="1">
        <f>(Table2[[#This Row],[Close Price]]-Table2[[#This Row],[50D EMA]])/Table2[[#This Row],[50D EMA]]</f>
        <v>-2.427697509483321E-2</v>
      </c>
      <c r="U584" s="1">
        <f>(Table2[[#This Row],[Close Price]]-Table2[[#This Row],[200D EMA]])/Table2[[#This Row],[200D EMA]]</f>
        <v>5.8756111758793503E-3</v>
      </c>
      <c r="V584">
        <v>0.73165780142735803</v>
      </c>
      <c r="W584">
        <v>821</v>
      </c>
      <c r="X584">
        <v>838</v>
      </c>
      <c r="Y584">
        <v>805.9</v>
      </c>
      <c r="Z584">
        <v>840</v>
      </c>
      <c r="AA584">
        <v>805.9</v>
      </c>
      <c r="AB584">
        <v>885</v>
      </c>
      <c r="AC584" s="1">
        <f>(Table2[[#This Row],[Close Price]]/Table2[[#This Row],[Day Low]])-1</f>
        <v>6.2119366626065542E-3</v>
      </c>
      <c r="AD584" s="1">
        <f>(Table2[[#This Row],[Day High]]/Table2[[#This Row],[Close Price]])-1</f>
        <v>1.4405035709962544E-2</v>
      </c>
      <c r="AE584" s="1">
        <f>(Table2[[#This Row],[Close Price]]/Table2[[#This Row],[Current Week Low]])-1</f>
        <v>2.5065144558878316E-2</v>
      </c>
      <c r="AF584" s="1">
        <f>(Table2[[#This Row],[Current Week High]]/Table2[[#This Row],[Close Price]])-1</f>
        <v>1.6826050114998159E-2</v>
      </c>
      <c r="AG584" s="1">
        <f>(Table2[[#This Row],[Close Price]]/Table2[[#This Row],[Current Month Low]])-1</f>
        <v>2.5065144558878316E-2</v>
      </c>
      <c r="AH584" s="1">
        <f>(Table2[[#This Row],[Current Month High]]/Table2[[#This Row],[Close Price]])-1</f>
        <v>7.1298874228301612E-2</v>
      </c>
      <c r="AI584">
        <v>21.038615179760299</v>
      </c>
      <c r="AJ584">
        <v>31.9016445792751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</v>
      </c>
      <c r="AM584" t="s">
        <v>3115</v>
      </c>
      <c r="AN584">
        <v>-1.43</v>
      </c>
      <c r="AO584" t="s">
        <v>3113</v>
      </c>
      <c r="AP584">
        <v>5.6002633135700001E-3</v>
      </c>
      <c r="AQ584">
        <f>(Table2[[#This Row],[Sharpe Ratio]]-AVERAGE(Table2[Sharpe Ratio]))/_xlfn.STDEV.P(Table2[Sharpe Ratio])</f>
        <v>-0.63649738695432878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-2.5046624000529025</v>
      </c>
      <c r="AS584">
        <f>_xlfn.RANK.AVG(Table2[[#This Row],[1Y Return vs Nifty Z-Score]],Table2[1Y Return vs Nifty Z-Score])</f>
        <v>467</v>
      </c>
      <c r="AT584">
        <f>_xlfn.RANK.AVG(Table2[[#This Row],[6M Return vs Nifty Z-Score]],Table2[6M Return vs Nifty Z-Score])</f>
        <v>618</v>
      </c>
      <c r="AU584">
        <f>_xlfn.RANK.AVG(Table2[[#This Row],[Sharpe Ratio Z-Score]],Table2[Sharpe Ratio Z-Score])</f>
        <v>511</v>
      </c>
      <c r="AV584">
        <f>(Table2[[#This Row],[Rank 1Y]]+Table2[[#This Row],[Rank 6M]]+Table2[[#This Row],[Rank Sharpe]])/3</f>
        <v>532</v>
      </c>
    </row>
    <row r="585" spans="1:48" x14ac:dyDescent="0.3">
      <c r="A585" t="s">
        <v>2307</v>
      </c>
      <c r="B585" t="s">
        <v>2308</v>
      </c>
      <c r="C585" t="s">
        <v>3073</v>
      </c>
      <c r="D585" t="s">
        <v>288</v>
      </c>
      <c r="E585">
        <v>2254.9555991050001</v>
      </c>
      <c r="F585">
        <v>698.35</v>
      </c>
      <c r="G585">
        <v>11.353580894890801</v>
      </c>
      <c r="H585">
        <f>(Table2[[#This Row],[1Y Return vs Nifty]]-AVERAGE(Table2[1Y Return vs Nifty]))/_xlfn.STDEV.P(Table2[1Y Return vs Nifty])</f>
        <v>-0.3510932475120625</v>
      </c>
      <c r="I585">
        <v>1.48804869054102</v>
      </c>
      <c r="J585">
        <f>(Table2[[#This Row],[1M Return vs Nifty]]-AVERAGE(Table2[1M Return vs Nifty]))/_xlfn.STDEV.P(Table2[1M Return vs Nifty])</f>
        <v>0.1811374454012637</v>
      </c>
      <c r="K585">
        <v>-13.0048369758552</v>
      </c>
      <c r="L585">
        <f>(Table2[[#This Row],[6M Return vs Nifty]]-AVERAGE(Table2[6M Return vs Nifty]))/_xlfn.STDEV.P(Table2[6M Return vs Nifty])</f>
        <v>-0.60909159902028831</v>
      </c>
      <c r="M585">
        <v>2.5234069593111199</v>
      </c>
      <c r="N585">
        <f>(Table2[[#This Row],[1W Return vs Nifty]]-AVERAGE(Table2[1W Return vs Nifty]))/_xlfn.STDEV.P(Table2[1W Return vs Nifty])</f>
        <v>0.56223502497975564</v>
      </c>
      <c r="O585">
        <v>668</v>
      </c>
      <c r="P585">
        <v>649.415935811179</v>
      </c>
      <c r="Q585">
        <v>630.02467341895101</v>
      </c>
      <c r="R585">
        <v>63.6345665400248</v>
      </c>
      <c r="S585" s="1">
        <f>(Table2[[#This Row],[Close Price]]-Table2[[#This Row],[20D EMA]])/Table2[[#This Row],[20D EMA]]</f>
        <v>4.5434131736526981E-2</v>
      </c>
      <c r="T585" s="1">
        <f>(Table2[[#This Row],[Close Price]]-Table2[[#This Row],[50D EMA]])/Table2[[#This Row],[50D EMA]]</f>
        <v>7.5350882986414514E-2</v>
      </c>
      <c r="U585" s="1">
        <f>(Table2[[#This Row],[Close Price]]-Table2[[#This Row],[200D EMA]])/Table2[[#This Row],[200D EMA]]</f>
        <v>0.10844865203495664</v>
      </c>
      <c r="V585">
        <v>0.964977407110028</v>
      </c>
      <c r="W585">
        <v>691.3</v>
      </c>
      <c r="X585">
        <v>705</v>
      </c>
      <c r="Y585">
        <v>636.1</v>
      </c>
      <c r="Z585">
        <v>717.9</v>
      </c>
      <c r="AA585">
        <v>636.1</v>
      </c>
      <c r="AB585">
        <v>717.9</v>
      </c>
      <c r="AC585" s="1">
        <f>(Table2[[#This Row],[Close Price]]/Table2[[#This Row],[Day Low]])-1</f>
        <v>1.0198177347027437E-2</v>
      </c>
      <c r="AD585" s="1">
        <f>(Table2[[#This Row],[Day High]]/Table2[[#This Row],[Close Price]])-1</f>
        <v>9.5224457650175953E-3</v>
      </c>
      <c r="AE585" s="1">
        <f>(Table2[[#This Row],[Close Price]]/Table2[[#This Row],[Current Week Low]])-1</f>
        <v>9.7861971388146562E-2</v>
      </c>
      <c r="AF585" s="1">
        <f>(Table2[[#This Row],[Current Week High]]/Table2[[#This Row],[Close Price]])-1</f>
        <v>2.799455860241995E-2</v>
      </c>
      <c r="AG585" s="1">
        <f>(Table2[[#This Row],[Close Price]]/Table2[[#This Row],[Current Month Low]])-1</f>
        <v>9.7861971388146562E-2</v>
      </c>
      <c r="AH585" s="1">
        <f>(Table2[[#This Row],[Current Month High]]/Table2[[#This Row],[Close Price]])-1</f>
        <v>2.799455860241995E-2</v>
      </c>
      <c r="AI585">
        <v>9.9591895181499108</v>
      </c>
      <c r="AJ585">
        <v>44.855839037544001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0.03</v>
      </c>
      <c r="AM585" t="s">
        <v>3114</v>
      </c>
      <c r="AN585">
        <v>7.79</v>
      </c>
      <c r="AO585" t="s">
        <v>3114</v>
      </c>
      <c r="AP585">
        <v>-5.2397449033072002E-2</v>
      </c>
      <c r="AQ585">
        <f>(Table2[[#This Row],[Sharpe Ratio]]-AVERAGE(Table2[Sharpe Ratio]))/_xlfn.STDEV.P(Table2[Sharpe Ratio])</f>
        <v>-1.3127475830100641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-1.5295599591613953</v>
      </c>
      <c r="AS585">
        <f>_xlfn.RANK.AVG(Table2[[#This Row],[1Y Return vs Nifty Z-Score]],Table2[1Y Return vs Nifty Z-Score])</f>
        <v>408</v>
      </c>
      <c r="AT585">
        <f>_xlfn.RANK.AVG(Table2[[#This Row],[6M Return vs Nifty Z-Score]],Table2[6M Return vs Nifty Z-Score])</f>
        <v>532</v>
      </c>
      <c r="AU585">
        <f>_xlfn.RANK.AVG(Table2[[#This Row],[Sharpe Ratio Z-Score]],Table2[Sharpe Ratio Z-Score])</f>
        <v>661</v>
      </c>
      <c r="AV585">
        <f>(Table2[[#This Row],[Rank 1Y]]+Table2[[#This Row],[Rank 6M]]+Table2[[#This Row],[Rank Sharpe]])/3</f>
        <v>533.66666666666663</v>
      </c>
    </row>
    <row r="586" spans="1:48" x14ac:dyDescent="0.3">
      <c r="A586" t="s">
        <v>30</v>
      </c>
      <c r="B586" t="s">
        <v>31</v>
      </c>
      <c r="C586" t="s">
        <v>3068</v>
      </c>
      <c r="D586" t="s">
        <v>21</v>
      </c>
      <c r="E586">
        <v>721989.79711859999</v>
      </c>
      <c r="F586">
        <v>1743.15</v>
      </c>
      <c r="G586">
        <v>2.1592429669693498</v>
      </c>
      <c r="H586">
        <f>(Table2[[#This Row],[1Y Return vs Nifty]]-AVERAGE(Table2[1Y Return vs Nifty]))/_xlfn.STDEV.P(Table2[1Y Return vs Nifty])</f>
        <v>-0.49103639858739601</v>
      </c>
      <c r="I586">
        <v>9.9120177767820206</v>
      </c>
      <c r="J586">
        <f>(Table2[[#This Row],[1M Return vs Nifty]]-AVERAGE(Table2[1M Return vs Nifty]))/_xlfn.STDEV.P(Table2[1M Return vs Nifty])</f>
        <v>0.99951494188213286</v>
      </c>
      <c r="K586">
        <v>-8.0294313277053995</v>
      </c>
      <c r="L586">
        <f>(Table2[[#This Row],[6M Return vs Nifty]]-AVERAGE(Table2[6M Return vs Nifty]))/_xlfn.STDEV.P(Table2[6M Return vs Nifty])</f>
        <v>-0.43394131287203042</v>
      </c>
      <c r="M586">
        <v>0.35259057963697399</v>
      </c>
      <c r="N586">
        <f>(Table2[[#This Row],[1W Return vs Nifty]]-AVERAGE(Table2[1W Return vs Nifty]))/_xlfn.STDEV.P(Table2[1W Return vs Nifty])</f>
        <v>0.1194450533639108</v>
      </c>
      <c r="O586">
        <v>1770.7</v>
      </c>
      <c r="P586">
        <v>1678.64379946186</v>
      </c>
      <c r="Q586">
        <v>1560.30357623385</v>
      </c>
      <c r="R586">
        <v>37.756688730065797</v>
      </c>
      <c r="S586" s="1">
        <f>(Table2[[#This Row],[Close Price]]-Table2[[#This Row],[20D EMA]])/Table2[[#This Row],[20D EMA]]</f>
        <v>-1.5558818546337581E-2</v>
      </c>
      <c r="T586" s="1">
        <f>(Table2[[#This Row],[Close Price]]-Table2[[#This Row],[50D EMA]])/Table2[[#This Row],[50D EMA]]</f>
        <v>3.8427569064276475E-2</v>
      </c>
      <c r="U586" s="1">
        <f>(Table2[[#This Row],[Close Price]]-Table2[[#This Row],[200D EMA]])/Table2[[#This Row],[200D EMA]]</f>
        <v>0.11718644150485884</v>
      </c>
      <c r="V586">
        <v>0.78550028435156305</v>
      </c>
      <c r="W586">
        <v>1756</v>
      </c>
      <c r="X586">
        <v>1780.75</v>
      </c>
      <c r="Y586">
        <v>1718.55</v>
      </c>
      <c r="Z586">
        <v>1797.9</v>
      </c>
      <c r="AA586">
        <v>1718.55</v>
      </c>
      <c r="AB586">
        <v>1867.9</v>
      </c>
      <c r="AC586" s="1">
        <f>(Table2[[#This Row],[Close Price]]/Table2[[#This Row],[Day Low]])-1</f>
        <v>-7.3177676537584668E-3</v>
      </c>
      <c r="AD586" s="1">
        <f>(Table2[[#This Row],[Day High]]/Table2[[#This Row],[Close Price]])-1</f>
        <v>2.1570146000057244E-2</v>
      </c>
      <c r="AE586" s="1">
        <f>(Table2[[#This Row],[Close Price]]/Table2[[#This Row],[Current Week Low]])-1</f>
        <v>1.4314392947543109E-2</v>
      </c>
      <c r="AF586" s="1">
        <f>(Table2[[#This Row],[Current Week High]]/Table2[[#This Row],[Close Price]])-1</f>
        <v>3.1408656742104801E-2</v>
      </c>
      <c r="AG586" s="1">
        <f>(Table2[[#This Row],[Close Price]]/Table2[[#This Row],[Current Month Low]])-1</f>
        <v>1.4314392947543109E-2</v>
      </c>
      <c r="AH586" s="1">
        <f>(Table2[[#This Row],[Current Month High]]/Table2[[#This Row],[Close Price]])-1</f>
        <v>7.1565843444339361E-2</v>
      </c>
      <c r="AI586">
        <v>9.1701804205030992</v>
      </c>
      <c r="AJ586">
        <v>28.964598823659902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0.06</v>
      </c>
      <c r="AM586" t="s">
        <v>3114</v>
      </c>
      <c r="AN586">
        <v>-5.0999999999999996</v>
      </c>
      <c r="AO586" t="s">
        <v>3113</v>
      </c>
      <c r="AP586">
        <v>-6.0196969503675E-2</v>
      </c>
      <c r="AQ586">
        <f>(Table2[[#This Row],[Sharpe Ratio]]-AVERAGE(Table2[Sharpe Ratio]))/_xlfn.STDEV.P(Table2[Sharpe Ratio])</f>
        <v>-1.4036895707881627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-1.2097072870015455</v>
      </c>
      <c r="AS586">
        <f>_xlfn.RANK.AVG(Table2[[#This Row],[1Y Return vs Nifty Z-Score]],Table2[1Y Return vs Nifty Z-Score])</f>
        <v>474</v>
      </c>
      <c r="AT586">
        <f>_xlfn.RANK.AVG(Table2[[#This Row],[6M Return vs Nifty Z-Score]],Table2[6M Return vs Nifty Z-Score])</f>
        <v>453</v>
      </c>
      <c r="AU586">
        <f>_xlfn.RANK.AVG(Table2[[#This Row],[Sharpe Ratio Z-Score]],Table2[Sharpe Ratio Z-Score])</f>
        <v>676</v>
      </c>
      <c r="AV586">
        <f>(Table2[[#This Row],[Rank 1Y]]+Table2[[#This Row],[Rank 6M]]+Table2[[#This Row],[Rank Sharpe]])/3</f>
        <v>534.33333333333337</v>
      </c>
    </row>
    <row r="587" spans="1:48" x14ac:dyDescent="0.3">
      <c r="A587" t="s">
        <v>401</v>
      </c>
      <c r="B587" t="s">
        <v>402</v>
      </c>
      <c r="C587" t="s">
        <v>3073</v>
      </c>
      <c r="D587" t="s">
        <v>51</v>
      </c>
      <c r="E587">
        <v>57839.962564939997</v>
      </c>
      <c r="F587">
        <v>27219.7</v>
      </c>
      <c r="G587">
        <v>-8.7373114993485608</v>
      </c>
      <c r="H587">
        <f>(Table2[[#This Row],[1Y Return vs Nifty]]-AVERAGE(Table2[1Y Return vs Nifty]))/_xlfn.STDEV.P(Table2[1Y Return vs Nifty])</f>
        <v>-0.65688827175487041</v>
      </c>
      <c r="I587">
        <v>0.87991865694721905</v>
      </c>
      <c r="J587">
        <f>(Table2[[#This Row],[1M Return vs Nifty]]-AVERAGE(Table2[1M Return vs Nifty]))/_xlfn.STDEV.P(Table2[1M Return vs Nifty])</f>
        <v>0.12205841396937134</v>
      </c>
      <c r="K587">
        <v>-14.7217728309476</v>
      </c>
      <c r="L587">
        <f>(Table2[[#This Row],[6M Return vs Nifty]]-AVERAGE(Table2[6M Return vs Nifty]))/_xlfn.STDEV.P(Table2[6M Return vs Nifty])</f>
        <v>-0.66953326500373755</v>
      </c>
      <c r="M587">
        <v>1.7784788047166999</v>
      </c>
      <c r="N587">
        <f>(Table2[[#This Row],[1W Return vs Nifty]]-AVERAGE(Table2[1W Return vs Nifty]))/_xlfn.STDEV.P(Table2[1W Return vs Nifty])</f>
        <v>0.41028909370839717</v>
      </c>
      <c r="O587">
        <v>27947.22</v>
      </c>
      <c r="P587">
        <v>27632.505366335899</v>
      </c>
      <c r="Q587">
        <v>26158.624096158899</v>
      </c>
      <c r="R587">
        <v>33.903910121898697</v>
      </c>
      <c r="S587" s="1">
        <f>(Table2[[#This Row],[Close Price]]-Table2[[#This Row],[20D EMA]])/Table2[[#This Row],[20D EMA]]</f>
        <v>-2.6031927325866417E-2</v>
      </c>
      <c r="T587" s="1">
        <f>(Table2[[#This Row],[Close Price]]-Table2[[#This Row],[50D EMA]])/Table2[[#This Row],[50D EMA]]</f>
        <v>-1.4939121909619199E-2</v>
      </c>
      <c r="U587" s="1">
        <f>(Table2[[#This Row],[Close Price]]-Table2[[#This Row],[200D EMA]])/Table2[[#This Row],[200D EMA]]</f>
        <v>4.0563138945710397E-2</v>
      </c>
      <c r="V587">
        <v>1.19514632896937</v>
      </c>
      <c r="W587">
        <v>27132.05</v>
      </c>
      <c r="X587">
        <v>27627.3</v>
      </c>
      <c r="Y587">
        <v>27104.1</v>
      </c>
      <c r="Z587">
        <v>29501</v>
      </c>
      <c r="AA587">
        <v>27104.1</v>
      </c>
      <c r="AB587">
        <v>29501</v>
      </c>
      <c r="AC587" s="1">
        <f>(Table2[[#This Row],[Close Price]]/Table2[[#This Row],[Day Low]])-1</f>
        <v>3.2304967741103585E-3</v>
      </c>
      <c r="AD587" s="1">
        <f>(Table2[[#This Row],[Day High]]/Table2[[#This Row],[Close Price]])-1</f>
        <v>1.4974448652997685E-2</v>
      </c>
      <c r="AE587" s="1">
        <f>(Table2[[#This Row],[Close Price]]/Table2[[#This Row],[Current Week Low]])-1</f>
        <v>4.2650373928667662E-3</v>
      </c>
      <c r="AF587" s="1">
        <f>(Table2[[#This Row],[Current Week High]]/Table2[[#This Row],[Close Price]])-1</f>
        <v>8.3810622453590611E-2</v>
      </c>
      <c r="AG587" s="1">
        <f>(Table2[[#This Row],[Close Price]]/Table2[[#This Row],[Current Month Low]])-1</f>
        <v>4.2650373928667662E-3</v>
      </c>
      <c r="AH587" s="1">
        <f>(Table2[[#This Row],[Current Month High]]/Table2[[#This Row],[Close Price]])-1</f>
        <v>8.3810622453590611E-2</v>
      </c>
      <c r="AI587">
        <v>8.8878643041620595</v>
      </c>
      <c r="AJ587">
        <v>23.725909090909099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-0.11</v>
      </c>
      <c r="AM587" t="s">
        <v>3113</v>
      </c>
      <c r="AN587">
        <v>-1.84</v>
      </c>
      <c r="AO587" t="s">
        <v>3113</v>
      </c>
      <c r="AP587">
        <v>1.1602567231123E-2</v>
      </c>
      <c r="AQ587">
        <f>(Table2[[#This Row],[Sharpe Ratio]]-AVERAGE(Table2[Sharpe Ratio]))/_xlfn.STDEV.P(Table2[Sharpe Ratio])</f>
        <v>-0.56651084719615608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-1.3605848762769956</v>
      </c>
      <c r="AS587">
        <f>_xlfn.RANK.AVG(Table2[[#This Row],[1Y Return vs Nifty Z-Score]],Table2[1Y Return vs Nifty Z-Score])</f>
        <v>561</v>
      </c>
      <c r="AT587">
        <f>_xlfn.RANK.AVG(Table2[[#This Row],[6M Return vs Nifty Z-Score]],Table2[6M Return vs Nifty Z-Score])</f>
        <v>553</v>
      </c>
      <c r="AU587">
        <f>_xlfn.RANK.AVG(Table2[[#This Row],[Sharpe Ratio Z-Score]],Table2[Sharpe Ratio Z-Score])</f>
        <v>495</v>
      </c>
      <c r="AV587">
        <f>(Table2[[#This Row],[Rank 1Y]]+Table2[[#This Row],[Rank 6M]]+Table2[[#This Row],[Rank Sharpe]])/3</f>
        <v>536.33333333333337</v>
      </c>
    </row>
    <row r="588" spans="1:48" x14ac:dyDescent="0.3">
      <c r="A588" t="s">
        <v>1634</v>
      </c>
      <c r="B588" t="s">
        <v>1635</v>
      </c>
      <c r="C588" t="s">
        <v>3077</v>
      </c>
      <c r="D588" t="s">
        <v>1176</v>
      </c>
      <c r="E588">
        <v>5152.4810187499997</v>
      </c>
      <c r="F588">
        <v>3073.75</v>
      </c>
      <c r="G588">
        <v>7.0475749273307198</v>
      </c>
      <c r="H588">
        <f>(Table2[[#This Row],[1Y Return vs Nifty]]-AVERAGE(Table2[1Y Return vs Nifty]))/_xlfn.STDEV.P(Table2[1Y Return vs Nifty])</f>
        <v>-0.41663315352525987</v>
      </c>
      <c r="I588">
        <v>3.4170166318675301</v>
      </c>
      <c r="J588">
        <f>(Table2[[#This Row],[1M Return vs Nifty]]-AVERAGE(Table2[1M Return vs Nifty]))/_xlfn.STDEV.P(Table2[1M Return vs Nifty])</f>
        <v>0.36853413910388383</v>
      </c>
      <c r="K588">
        <v>-10.948696497607701</v>
      </c>
      <c r="L588">
        <f>(Table2[[#This Row],[6M Return vs Nifty]]-AVERAGE(Table2[6M Return vs Nifty]))/_xlfn.STDEV.P(Table2[6M Return vs Nifty])</f>
        <v>-0.5367088389814183</v>
      </c>
      <c r="M588">
        <v>-5.7902632410471799</v>
      </c>
      <c r="N588">
        <f>(Table2[[#This Row],[1W Return vs Nifty]]-AVERAGE(Table2[1W Return vs Nifty]))/_xlfn.STDEV.P(Table2[1W Return vs Nifty])</f>
        <v>-1.1335370479178704</v>
      </c>
      <c r="O588">
        <v>3136.27</v>
      </c>
      <c r="P588">
        <v>3079.0879048524498</v>
      </c>
      <c r="Q588">
        <v>2951.1906525546301</v>
      </c>
      <c r="R588">
        <v>42.402262284802703</v>
      </c>
      <c r="S588" s="1">
        <f>(Table2[[#This Row],[Close Price]]-Table2[[#This Row],[20D EMA]])/Table2[[#This Row],[20D EMA]]</f>
        <v>-1.9934508189664787E-2</v>
      </c>
      <c r="T588" s="1">
        <f>(Table2[[#This Row],[Close Price]]-Table2[[#This Row],[50D EMA]])/Table2[[#This Row],[50D EMA]]</f>
        <v>-1.733599370137373E-3</v>
      </c>
      <c r="U588" s="1">
        <f>(Table2[[#This Row],[Close Price]]-Table2[[#This Row],[200D EMA]])/Table2[[#This Row],[200D EMA]]</f>
        <v>4.152878003299422E-2</v>
      </c>
      <c r="V588">
        <v>1.1136424602933399</v>
      </c>
      <c r="W588">
        <v>3066.5</v>
      </c>
      <c r="X588">
        <v>3118.25</v>
      </c>
      <c r="Y588">
        <v>2955.55</v>
      </c>
      <c r="Z588">
        <v>3222</v>
      </c>
      <c r="AA588">
        <v>2955.55</v>
      </c>
      <c r="AB588">
        <v>3456</v>
      </c>
      <c r="AC588" s="1">
        <f>(Table2[[#This Row],[Close Price]]/Table2[[#This Row],[Day Low]])-1</f>
        <v>2.364258927115559E-3</v>
      </c>
      <c r="AD588" s="1">
        <f>(Table2[[#This Row],[Day High]]/Table2[[#This Row],[Close Price]])-1</f>
        <v>1.4477429849532264E-2</v>
      </c>
      <c r="AE588" s="1">
        <f>(Table2[[#This Row],[Close Price]]/Table2[[#This Row],[Current Week Low]])-1</f>
        <v>3.9992556376985622E-2</v>
      </c>
      <c r="AF588" s="1">
        <f>(Table2[[#This Row],[Current Week High]]/Table2[[#This Row],[Close Price]])-1</f>
        <v>4.823098820658811E-2</v>
      </c>
      <c r="AG588" s="1">
        <f>(Table2[[#This Row],[Close Price]]/Table2[[#This Row],[Current Month Low]])-1</f>
        <v>3.9992556376985622E-2</v>
      </c>
      <c r="AH588" s="1">
        <f>(Table2[[#This Row],[Current Month High]]/Table2[[#This Row],[Close Price]])-1</f>
        <v>0.12435949572997163</v>
      </c>
      <c r="AI588">
        <v>20.374135827572101</v>
      </c>
      <c r="AJ588">
        <v>40.991238933993799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</v>
      </c>
      <c r="AM588">
        <v>0</v>
      </c>
      <c r="AN588">
        <v>-5.24</v>
      </c>
      <c r="AO588" t="s">
        <v>3113</v>
      </c>
      <c r="AP588">
        <v>-5.6384041946092998E-2</v>
      </c>
      <c r="AQ588">
        <f>(Table2[[#This Row],[Sharpe Ratio]]-AVERAGE(Table2[Sharpe Ratio]))/_xlfn.STDEV.P(Table2[Sharpe Ratio])</f>
        <v>-1.3592310412353081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-3.0775759425559728</v>
      </c>
      <c r="AS588">
        <f>_xlfn.RANK.AVG(Table2[[#This Row],[1Y Return vs Nifty Z-Score]],Table2[1Y Return vs Nifty Z-Score])</f>
        <v>433</v>
      </c>
      <c r="AT588">
        <f>_xlfn.RANK.AVG(Table2[[#This Row],[6M Return vs Nifty Z-Score]],Table2[6M Return vs Nifty Z-Score])</f>
        <v>506</v>
      </c>
      <c r="AU588">
        <f>_xlfn.RANK.AVG(Table2[[#This Row],[Sharpe Ratio Z-Score]],Table2[Sharpe Ratio Z-Score])</f>
        <v>670</v>
      </c>
      <c r="AV588">
        <f>(Table2[[#This Row],[Rank 1Y]]+Table2[[#This Row],[Rank 6M]]+Table2[[#This Row],[Rank Sharpe]])/3</f>
        <v>536.33333333333337</v>
      </c>
    </row>
    <row r="589" spans="1:48" x14ac:dyDescent="0.3">
      <c r="A589" t="s">
        <v>662</v>
      </c>
      <c r="B589" t="s">
        <v>663</v>
      </c>
      <c r="C589" t="s">
        <v>3083</v>
      </c>
      <c r="D589" t="s">
        <v>164</v>
      </c>
      <c r="E589">
        <v>26237.34907122</v>
      </c>
      <c r="F589">
        <v>1029.9000000000001</v>
      </c>
      <c r="G589">
        <v>-21.294217322829201</v>
      </c>
      <c r="H589">
        <f>(Table2[[#This Row],[1Y Return vs Nifty]]-AVERAGE(Table2[1Y Return vs Nifty]))/_xlfn.STDEV.P(Table2[1Y Return vs Nifty])</f>
        <v>-0.84801165469663109</v>
      </c>
      <c r="I589">
        <v>-3.4026043169051099</v>
      </c>
      <c r="J589">
        <f>(Table2[[#This Row],[1M Return vs Nifty]]-AVERAGE(Table2[1M Return vs Nifty]))/_xlfn.STDEV.P(Table2[1M Return vs Nifty])</f>
        <v>-0.29398304986830942</v>
      </c>
      <c r="K589">
        <v>-4.9859424718930798</v>
      </c>
      <c r="L589">
        <f>(Table2[[#This Row],[6M Return vs Nifty]]-AVERAGE(Table2[6M Return vs Nifty]))/_xlfn.STDEV.P(Table2[6M Return vs Nifty])</f>
        <v>-0.3268007133547241</v>
      </c>
      <c r="M589">
        <v>-2.7439443408845201</v>
      </c>
      <c r="N589">
        <f>(Table2[[#This Row],[1W Return vs Nifty]]-AVERAGE(Table2[1W Return vs Nifty]))/_xlfn.STDEV.P(Table2[1W Return vs Nifty])</f>
        <v>-0.51216737705777138</v>
      </c>
      <c r="O589">
        <v>1069.25</v>
      </c>
      <c r="P589">
        <v>1076.8126167873399</v>
      </c>
      <c r="Q589">
        <v>1059.4060763842599</v>
      </c>
      <c r="R589">
        <v>34.980945052608099</v>
      </c>
      <c r="S589" s="1">
        <f>(Table2[[#This Row],[Close Price]]-Table2[[#This Row],[20D EMA]])/Table2[[#This Row],[20D EMA]]</f>
        <v>-3.6801496375964374E-2</v>
      </c>
      <c r="T589" s="1">
        <f>(Table2[[#This Row],[Close Price]]-Table2[[#This Row],[50D EMA]])/Table2[[#This Row],[50D EMA]]</f>
        <v>-4.3566184177246357E-2</v>
      </c>
      <c r="U589" s="1">
        <f>(Table2[[#This Row],[Close Price]]-Table2[[#This Row],[200D EMA]])/Table2[[#This Row],[200D EMA]]</f>
        <v>-2.7851526475063927E-2</v>
      </c>
      <c r="V589">
        <v>0.81442230041409003</v>
      </c>
      <c r="W589">
        <v>1035.8499999999999</v>
      </c>
      <c r="X589">
        <v>1055.75</v>
      </c>
      <c r="Y589">
        <v>1027.1500000000001</v>
      </c>
      <c r="Z589">
        <v>1083.5</v>
      </c>
      <c r="AA589">
        <v>1027.1500000000001</v>
      </c>
      <c r="AB589">
        <v>1133</v>
      </c>
      <c r="AC589" s="1">
        <f>(Table2[[#This Row],[Close Price]]/Table2[[#This Row],[Day Low]])-1</f>
        <v>-5.7440749143213843E-3</v>
      </c>
      <c r="AD589" s="1">
        <f>(Table2[[#This Row],[Day High]]/Table2[[#This Row],[Close Price]])-1</f>
        <v>2.5099524225652869E-2</v>
      </c>
      <c r="AE589" s="1">
        <f>(Table2[[#This Row],[Close Price]]/Table2[[#This Row],[Current Week Low]])-1</f>
        <v>2.6773110061821814E-3</v>
      </c>
      <c r="AF589" s="1">
        <f>(Table2[[#This Row],[Current Week High]]/Table2[[#This Row],[Close Price]])-1</f>
        <v>5.2043887756092699E-2</v>
      </c>
      <c r="AG589" s="1">
        <f>(Table2[[#This Row],[Close Price]]/Table2[[#This Row],[Current Month Low]])-1</f>
        <v>2.6773110061821814E-3</v>
      </c>
      <c r="AH589" s="1">
        <f>(Table2[[#This Row],[Current Month High]]/Table2[[#This Row],[Close Price]])-1</f>
        <v>0.1001068064860664</v>
      </c>
      <c r="AI589">
        <v>30.983590639867899</v>
      </c>
      <c r="AJ589">
        <v>10.385852090032101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-7.0000000000000007E-2</v>
      </c>
      <c r="AM589" t="s">
        <v>3113</v>
      </c>
      <c r="AN589">
        <v>-1.43</v>
      </c>
      <c r="AO589" t="s">
        <v>3113</v>
      </c>
      <c r="AP589">
        <v>-3.6693308472679998E-3</v>
      </c>
      <c r="AQ589">
        <f>(Table2[[#This Row],[Sharpe Ratio]]-AVERAGE(Table2[Sharpe Ratio]))/_xlfn.STDEV.P(Table2[Sharpe Ratio])</f>
        <v>-0.74458035462653116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622</v>
      </c>
      <c r="AT589">
        <f>_xlfn.RANK.AVG(Table2[[#This Row],[6M Return vs Nifty Z-Score]],Table2[6M Return vs Nifty Z-Score])</f>
        <v>416</v>
      </c>
      <c r="AU589">
        <f>_xlfn.RANK.AVG(Table2[[#This Row],[Sharpe Ratio Z-Score]],Table2[Sharpe Ratio Z-Score])</f>
        <v>574</v>
      </c>
      <c r="AV589">
        <f>(Table2[[#This Row],[Rank 1Y]]+Table2[[#This Row],[Rank 6M]]+Table2[[#This Row],[Rank Sharpe]])/3</f>
        <v>537.33333333333337</v>
      </c>
    </row>
    <row r="590" spans="1:48" x14ac:dyDescent="0.3">
      <c r="A590" t="s">
        <v>1734</v>
      </c>
      <c r="B590" t="s">
        <v>1735</v>
      </c>
      <c r="C590" t="s">
        <v>3081</v>
      </c>
      <c r="D590" t="s">
        <v>912</v>
      </c>
      <c r="E590">
        <v>4460.5714931250004</v>
      </c>
      <c r="F590">
        <v>363.75</v>
      </c>
      <c r="G590">
        <v>-14.6795036912792</v>
      </c>
      <c r="H590">
        <f>(Table2[[#This Row],[1Y Return vs Nifty]]-AVERAGE(Table2[1Y Return vs Nifty]))/_xlfn.STDEV.P(Table2[1Y Return vs Nifty])</f>
        <v>-0.74733188021836838</v>
      </c>
      <c r="I590">
        <v>12.037825544961199</v>
      </c>
      <c r="J590">
        <f>(Table2[[#This Row],[1M Return vs Nifty]]-AVERAGE(Table2[1M Return vs Nifty]))/_xlfn.STDEV.P(Table2[1M Return vs Nifty])</f>
        <v>1.2060343653880383</v>
      </c>
      <c r="K590">
        <v>-16.529048080309099</v>
      </c>
      <c r="L590">
        <f>(Table2[[#This Row],[6M Return vs Nifty]]-AVERAGE(Table2[6M Return vs Nifty]))/_xlfn.STDEV.P(Table2[6M Return vs Nifty])</f>
        <v>-0.73315516831368055</v>
      </c>
      <c r="M590">
        <v>6.0517700028889996</v>
      </c>
      <c r="N590">
        <f>(Table2[[#This Row],[1W Return vs Nifty]]-AVERAGE(Table2[1W Return vs Nifty]))/_xlfn.STDEV.P(Table2[1W Return vs Nifty])</f>
        <v>1.281929139389727</v>
      </c>
      <c r="O590">
        <v>342.3</v>
      </c>
      <c r="P590">
        <v>329.717436702508</v>
      </c>
      <c r="Q590">
        <v>336.40826745465199</v>
      </c>
      <c r="R590">
        <v>64.087727869756307</v>
      </c>
      <c r="S590" s="1">
        <f>(Table2[[#This Row],[Close Price]]-Table2[[#This Row],[20D EMA]])/Table2[[#This Row],[20D EMA]]</f>
        <v>6.2664329535495139E-2</v>
      </c>
      <c r="T590" s="1">
        <f>(Table2[[#This Row],[Close Price]]-Table2[[#This Row],[50D EMA]])/Table2[[#This Row],[50D EMA]]</f>
        <v>0.1032173598031406</v>
      </c>
      <c r="U590" s="1">
        <f>(Table2[[#This Row],[Close Price]]-Table2[[#This Row],[200D EMA]])/Table2[[#This Row],[200D EMA]]</f>
        <v>8.1275447694024602E-2</v>
      </c>
      <c r="V590">
        <v>2.17135869595019</v>
      </c>
      <c r="W590">
        <v>362.5</v>
      </c>
      <c r="X590">
        <v>374</v>
      </c>
      <c r="Y590">
        <v>337.55</v>
      </c>
      <c r="Z590">
        <v>379</v>
      </c>
      <c r="AA590">
        <v>337.55</v>
      </c>
      <c r="AB590">
        <v>379</v>
      </c>
      <c r="AC590" s="1">
        <f>(Table2[[#This Row],[Close Price]]/Table2[[#This Row],[Day Low]])-1</f>
        <v>3.4482758620688614E-3</v>
      </c>
      <c r="AD590" s="1">
        <f>(Table2[[#This Row],[Day High]]/Table2[[#This Row],[Close Price]])-1</f>
        <v>2.8178694158075501E-2</v>
      </c>
      <c r="AE590" s="1">
        <f>(Table2[[#This Row],[Close Price]]/Table2[[#This Row],[Current Week Low]])-1</f>
        <v>7.7618130647311379E-2</v>
      </c>
      <c r="AF590" s="1">
        <f>(Table2[[#This Row],[Current Week High]]/Table2[[#This Row],[Close Price]])-1</f>
        <v>4.1924398625429626E-2</v>
      </c>
      <c r="AG590" s="1">
        <f>(Table2[[#This Row],[Close Price]]/Table2[[#This Row],[Current Month Low]])-1</f>
        <v>7.7618130647311379E-2</v>
      </c>
      <c r="AH590" s="1">
        <f>(Table2[[#This Row],[Current Month High]]/Table2[[#This Row],[Close Price]])-1</f>
        <v>4.1924398625429626E-2</v>
      </c>
      <c r="AI590">
        <v>23.6838487972508</v>
      </c>
      <c r="AJ590">
        <v>35.7529389811532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0.14000000000000001</v>
      </c>
      <c r="AM590" t="s">
        <v>3114</v>
      </c>
      <c r="AN590">
        <v>14.6</v>
      </c>
      <c r="AO590" t="s">
        <v>3114</v>
      </c>
      <c r="AP590">
        <v>2.6795416515871001E-2</v>
      </c>
      <c r="AQ590">
        <f>(Table2[[#This Row],[Sharpe Ratio]]-AVERAGE(Table2[Sharpe Ratio]))/_xlfn.STDEV.P(Table2[Sharpe Ratio])</f>
        <v>-0.38936304443370912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597</v>
      </c>
      <c r="AT590">
        <f>_xlfn.RANK.AVG(Table2[[#This Row],[6M Return vs Nifty Z-Score]],Table2[6M Return vs Nifty Z-Score])</f>
        <v>568</v>
      </c>
      <c r="AU590">
        <f>_xlfn.RANK.AVG(Table2[[#This Row],[Sharpe Ratio Z-Score]],Table2[Sharpe Ratio Z-Score])</f>
        <v>448</v>
      </c>
      <c r="AV590">
        <f>(Table2[[#This Row],[Rank 1Y]]+Table2[[#This Row],[Rank 6M]]+Table2[[#This Row],[Rank Sharpe]])/3</f>
        <v>537.66666666666663</v>
      </c>
    </row>
    <row r="591" spans="1:48" x14ac:dyDescent="0.3">
      <c r="A591" t="s">
        <v>119</v>
      </c>
      <c r="B591" t="s">
        <v>120</v>
      </c>
      <c r="C591" t="s">
        <v>3071</v>
      </c>
      <c r="D591" t="s">
        <v>121</v>
      </c>
      <c r="E591">
        <v>239988.35869560001</v>
      </c>
      <c r="F591">
        <v>2489.1</v>
      </c>
      <c r="G591">
        <v>-11.2551021573691</v>
      </c>
      <c r="H591">
        <f>(Table2[[#This Row],[1Y Return vs Nifty]]-AVERAGE(Table2[1Y Return vs Nifty]))/_xlfn.STDEV.P(Table2[1Y Return vs Nifty])</f>
        <v>-0.69521050454570787</v>
      </c>
      <c r="I591">
        <v>-1.22386693070839</v>
      </c>
      <c r="J591">
        <f>(Table2[[#This Row],[1M Return vs Nifty]]-AVERAGE(Table2[1M Return vs Nifty]))/_xlfn.STDEV.P(Table2[1M Return vs Nifty])</f>
        <v>-8.2321583717253108E-2</v>
      </c>
      <c r="K591">
        <v>-8.3204891965254593</v>
      </c>
      <c r="L591">
        <f>(Table2[[#This Row],[6M Return vs Nifty]]-AVERAGE(Table2[6M Return vs Nifty]))/_xlfn.STDEV.P(Table2[6M Return vs Nifty])</f>
        <v>-0.44418748627268434</v>
      </c>
      <c r="M591">
        <v>6.07765171598062</v>
      </c>
      <c r="N591">
        <f>(Table2[[#This Row],[1W Return vs Nifty]]-AVERAGE(Table2[1W Return vs Nifty]))/_xlfn.STDEV.P(Table2[1W Return vs Nifty])</f>
        <v>1.2872083344024938</v>
      </c>
      <c r="O591">
        <v>2519.21</v>
      </c>
      <c r="P591">
        <v>2526.4387040572401</v>
      </c>
      <c r="Q591">
        <v>2470.0308984230801</v>
      </c>
      <c r="R591">
        <v>40.102361427719202</v>
      </c>
      <c r="S591" s="1">
        <f>(Table2[[#This Row],[Close Price]]-Table2[[#This Row],[20D EMA]])/Table2[[#This Row],[20D EMA]]</f>
        <v>-1.1952159605590693E-2</v>
      </c>
      <c r="T591" s="1">
        <f>(Table2[[#This Row],[Close Price]]-Table2[[#This Row],[50D EMA]])/Table2[[#This Row],[50D EMA]]</f>
        <v>-1.4779184627466913E-2</v>
      </c>
      <c r="U591" s="1">
        <f>(Table2[[#This Row],[Close Price]]-Table2[[#This Row],[200D EMA]])/Table2[[#This Row],[200D EMA]]</f>
        <v>7.7201874636847407E-3</v>
      </c>
      <c r="V591">
        <v>1.5404462049365399</v>
      </c>
      <c r="W591">
        <v>2493.35</v>
      </c>
      <c r="X591">
        <v>2511.9</v>
      </c>
      <c r="Y591">
        <v>2475.0500000000002</v>
      </c>
      <c r="Z591">
        <v>2528.9499999999998</v>
      </c>
      <c r="AA591">
        <v>2456.35</v>
      </c>
      <c r="AB591">
        <v>2528.9499999999998</v>
      </c>
      <c r="AC591" s="1">
        <f>(Table2[[#This Row],[Close Price]]/Table2[[#This Row],[Day Low]])-1</f>
        <v>-1.704534060601226E-3</v>
      </c>
      <c r="AD591" s="1">
        <f>(Table2[[#This Row],[Day High]]/Table2[[#This Row],[Close Price]])-1</f>
        <v>9.1599373267445827E-3</v>
      </c>
      <c r="AE591" s="1">
        <f>(Table2[[#This Row],[Close Price]]/Table2[[#This Row],[Current Week Low]])-1</f>
        <v>5.676652996909004E-3</v>
      </c>
      <c r="AF591" s="1">
        <f>(Table2[[#This Row],[Current Week High]]/Table2[[#This Row],[Close Price]])-1</f>
        <v>1.6009802739946233E-2</v>
      </c>
      <c r="AG591" s="1">
        <f>(Table2[[#This Row],[Close Price]]/Table2[[#This Row],[Current Month Low]])-1</f>
        <v>1.3332790522523341E-2</v>
      </c>
      <c r="AH591" s="1">
        <f>(Table2[[#This Row],[Current Month High]]/Table2[[#This Row],[Close Price]])-1</f>
        <v>1.6009802739946233E-2</v>
      </c>
      <c r="AI591">
        <v>11.257080872604501</v>
      </c>
      <c r="AJ591">
        <v>16.041958041958001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</v>
      </c>
      <c r="AM591" t="s">
        <v>3113</v>
      </c>
      <c r="AN591">
        <v>-3.58</v>
      </c>
      <c r="AO591" t="s">
        <v>3113</v>
      </c>
      <c r="AP591">
        <v>-7.7733807202209999E-3</v>
      </c>
      <c r="AQ591">
        <f>(Table2[[#This Row],[Sharpe Ratio]]-AVERAGE(Table2[Sharpe Ratio]))/_xlfn.STDEV.P(Table2[Sharpe Ratio])</f>
        <v>-0.79243335466589682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578</v>
      </c>
      <c r="AT591">
        <f>_xlfn.RANK.AVG(Table2[[#This Row],[6M Return vs Nifty Z-Score]],Table2[6M Return vs Nifty Z-Score])</f>
        <v>462</v>
      </c>
      <c r="AU591">
        <f>_xlfn.RANK.AVG(Table2[[#This Row],[Sharpe Ratio Z-Score]],Table2[Sharpe Ratio Z-Score])</f>
        <v>579</v>
      </c>
      <c r="AV591">
        <f>(Table2[[#This Row],[Rank 1Y]]+Table2[[#This Row],[Rank 6M]]+Table2[[#This Row],[Rank Sharpe]])/3</f>
        <v>539.66666666666663</v>
      </c>
    </row>
    <row r="592" spans="1:48" x14ac:dyDescent="0.3">
      <c r="A592" t="s">
        <v>1209</v>
      </c>
      <c r="B592" t="s">
        <v>1210</v>
      </c>
      <c r="C592" t="s">
        <v>3069</v>
      </c>
      <c r="D592" t="s">
        <v>529</v>
      </c>
      <c r="E592">
        <v>9441.7479717179995</v>
      </c>
      <c r="F592">
        <v>98.79</v>
      </c>
      <c r="G592">
        <v>11.270469280425401</v>
      </c>
      <c r="H592">
        <f>(Table2[[#This Row],[1Y Return vs Nifty]]-AVERAGE(Table2[1Y Return vs Nifty]))/_xlfn.STDEV.P(Table2[1Y Return vs Nifty])</f>
        <v>-0.3523582544446362</v>
      </c>
      <c r="I592">
        <v>-1.72025991480022</v>
      </c>
      <c r="J592">
        <f>(Table2[[#This Row],[1M Return vs Nifty]]-AVERAGE(Table2[1M Return vs Nifty]))/_xlfn.STDEV.P(Table2[1M Return vs Nifty])</f>
        <v>-0.13054550802571865</v>
      </c>
      <c r="K592">
        <v>-19.1914413147178</v>
      </c>
      <c r="L592">
        <f>(Table2[[#This Row],[6M Return vs Nifty]]-AVERAGE(Table2[6M Return vs Nifty]))/_xlfn.STDEV.P(Table2[6M Return vs Nifty])</f>
        <v>-0.82687997586163975</v>
      </c>
      <c r="M592">
        <v>-3.4604147105558498</v>
      </c>
      <c r="N592">
        <f>(Table2[[#This Row],[1W Return vs Nifty]]-AVERAGE(Table2[1W Return vs Nifty]))/_xlfn.STDEV.P(Table2[1W Return vs Nifty])</f>
        <v>-0.65830866179323233</v>
      </c>
      <c r="O592">
        <v>98.29</v>
      </c>
      <c r="P592">
        <v>93.138433757631404</v>
      </c>
      <c r="Q592">
        <v>87.826791501257006</v>
      </c>
      <c r="R592">
        <v>46.690483483649103</v>
      </c>
      <c r="S592" s="1">
        <f>(Table2[[#This Row],[Close Price]]-Table2[[#This Row],[20D EMA]])/Table2[[#This Row],[20D EMA]]</f>
        <v>5.086987486010784E-3</v>
      </c>
      <c r="T592" s="1">
        <f>(Table2[[#This Row],[Close Price]]-Table2[[#This Row],[50D EMA]])/Table2[[#This Row],[50D EMA]]</f>
        <v>6.0679206363672987E-2</v>
      </c>
      <c r="U592" s="1">
        <f>(Table2[[#This Row],[Close Price]]-Table2[[#This Row],[200D EMA]])/Table2[[#This Row],[200D EMA]]</f>
        <v>0.12482761024676725</v>
      </c>
      <c r="V592">
        <v>0.87919261569250495</v>
      </c>
      <c r="W592">
        <v>98</v>
      </c>
      <c r="X592">
        <v>100.18</v>
      </c>
      <c r="Y592">
        <v>95.06</v>
      </c>
      <c r="Z592">
        <v>102.19</v>
      </c>
      <c r="AA592">
        <v>95.06</v>
      </c>
      <c r="AB592">
        <v>105.9</v>
      </c>
      <c r="AC592" s="1">
        <f>(Table2[[#This Row],[Close Price]]/Table2[[#This Row],[Day Low]])-1</f>
        <v>8.0612244897959595E-3</v>
      </c>
      <c r="AD592" s="1">
        <f>(Table2[[#This Row],[Day High]]/Table2[[#This Row],[Close Price]])-1</f>
        <v>1.4070250025306263E-2</v>
      </c>
      <c r="AE592" s="1">
        <f>(Table2[[#This Row],[Close Price]]/Table2[[#This Row],[Current Week Low]])-1</f>
        <v>3.9238375762676192E-2</v>
      </c>
      <c r="AF592" s="1">
        <f>(Table2[[#This Row],[Current Week High]]/Table2[[#This Row],[Close Price]])-1</f>
        <v>3.4416438910820801E-2</v>
      </c>
      <c r="AG592" s="1">
        <f>(Table2[[#This Row],[Close Price]]/Table2[[#This Row],[Current Month Low]])-1</f>
        <v>3.9238375762676192E-2</v>
      </c>
      <c r="AH592" s="1">
        <f>(Table2[[#This Row],[Current Month High]]/Table2[[#This Row],[Close Price]])-1</f>
        <v>7.1970847251746184E-2</v>
      </c>
      <c r="AI592">
        <v>16.256706144346499</v>
      </c>
      <c r="AJ592">
        <v>43.173913043478201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0.13</v>
      </c>
      <c r="AM592" t="s">
        <v>3114</v>
      </c>
      <c r="AN592">
        <v>2.77</v>
      </c>
      <c r="AO592" t="s">
        <v>3114</v>
      </c>
      <c r="AP592">
        <v>-2.4075772232461001E-2</v>
      </c>
      <c r="AQ592">
        <f>(Table2[[#This Row],[Sharpe Ratio]]-AVERAGE(Table2[Sharpe Ratio]))/_xlfn.STDEV.P(Table2[Sharpe Ratio])</f>
        <v>-0.98251835992331471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-2.9506107600485416</v>
      </c>
      <c r="AS592">
        <f>_xlfn.RANK.AVG(Table2[[#This Row],[1Y Return vs Nifty Z-Score]],Table2[1Y Return vs Nifty Z-Score])</f>
        <v>409</v>
      </c>
      <c r="AT592">
        <f>_xlfn.RANK.AVG(Table2[[#This Row],[6M Return vs Nifty Z-Score]],Table2[6M Return vs Nifty Z-Score])</f>
        <v>601</v>
      </c>
      <c r="AU592">
        <f>_xlfn.RANK.AVG(Table2[[#This Row],[Sharpe Ratio Z-Score]],Table2[Sharpe Ratio Z-Score])</f>
        <v>609</v>
      </c>
      <c r="AV592">
        <f>(Table2[[#This Row],[Rank 1Y]]+Table2[[#This Row],[Rank 6M]]+Table2[[#This Row],[Rank Sharpe]])/3</f>
        <v>539.66666666666663</v>
      </c>
    </row>
    <row r="593" spans="1:48" x14ac:dyDescent="0.3">
      <c r="A593" t="s">
        <v>1887</v>
      </c>
      <c r="B593" t="s">
        <v>1888</v>
      </c>
      <c r="C593" t="s">
        <v>3080</v>
      </c>
      <c r="D593" t="s">
        <v>295</v>
      </c>
      <c r="E593">
        <v>3608.2495822800001</v>
      </c>
      <c r="F593">
        <v>1149.4000000000001</v>
      </c>
      <c r="G593">
        <v>-31.683652539863299</v>
      </c>
      <c r="H593">
        <f>(Table2[[#This Row],[1Y Return vs Nifty]]-AVERAGE(Table2[1Y Return vs Nifty]))/_xlfn.STDEV.P(Table2[1Y Return vs Nifty])</f>
        <v>-1.0061448790313041</v>
      </c>
      <c r="I593">
        <v>4.9387806756056696</v>
      </c>
      <c r="J593">
        <f>(Table2[[#This Row],[1M Return vs Nifty]]-AVERAGE(Table2[1M Return vs Nifty]))/_xlfn.STDEV.P(Table2[1M Return vs Nifty])</f>
        <v>0.51637151072756615</v>
      </c>
      <c r="K593">
        <v>5.8813796259315101</v>
      </c>
      <c r="L593">
        <f>(Table2[[#This Row],[6M Return vs Nifty]]-AVERAGE(Table2[6M Return vs Nifty]))/_xlfn.STDEV.P(Table2[6M Return vs Nifty])</f>
        <v>5.5763987838450615E-2</v>
      </c>
      <c r="M593">
        <v>-0.44229592684519198</v>
      </c>
      <c r="N593">
        <f>(Table2[[#This Row],[1W Return vs Nifty]]-AVERAGE(Table2[1W Return vs Nifty]))/_xlfn.STDEV.P(Table2[1W Return vs Nifty])</f>
        <v>-4.2691079815574878E-2</v>
      </c>
      <c r="O593">
        <v>1092.96</v>
      </c>
      <c r="P593">
        <v>1024.38574113956</v>
      </c>
      <c r="Q593">
        <v>1017.45307488622</v>
      </c>
      <c r="R593">
        <v>61.874651183726101</v>
      </c>
      <c r="S593" s="1">
        <f>(Table2[[#This Row],[Close Price]]-Table2[[#This Row],[20D EMA]])/Table2[[#This Row],[20D EMA]]</f>
        <v>5.1639584248279947E-2</v>
      </c>
      <c r="T593" s="1">
        <f>(Table2[[#This Row],[Close Price]]-Table2[[#This Row],[50D EMA]])/Table2[[#This Row],[50D EMA]]</f>
        <v>0.12203826531338693</v>
      </c>
      <c r="U593" s="1">
        <f>(Table2[[#This Row],[Close Price]]-Table2[[#This Row],[200D EMA]])/Table2[[#This Row],[200D EMA]]</f>
        <v>0.12968354843149454</v>
      </c>
      <c r="V593">
        <v>1.33408535477694</v>
      </c>
      <c r="W593">
        <v>1164.95</v>
      </c>
      <c r="X593">
        <v>1209.7</v>
      </c>
      <c r="Y593">
        <v>1085.05</v>
      </c>
      <c r="Z593">
        <v>1173.9000000000001</v>
      </c>
      <c r="AA593">
        <v>1085.05</v>
      </c>
      <c r="AB593">
        <v>1203.55</v>
      </c>
      <c r="AC593" s="1">
        <f>(Table2[[#This Row],[Close Price]]/Table2[[#This Row],[Day Low]])-1</f>
        <v>-1.3348212369629575E-2</v>
      </c>
      <c r="AD593" s="1">
        <f>(Table2[[#This Row],[Day High]]/Table2[[#This Row],[Close Price]])-1</f>
        <v>5.2462154167391528E-2</v>
      </c>
      <c r="AE593" s="1">
        <f>(Table2[[#This Row],[Close Price]]/Table2[[#This Row],[Current Week Low]])-1</f>
        <v>5.9306022763928157E-2</v>
      </c>
      <c r="AF593" s="1">
        <f>(Table2[[#This Row],[Current Week High]]/Table2[[#This Row],[Close Price]])-1</f>
        <v>2.1315468940316773E-2</v>
      </c>
      <c r="AG593" s="1">
        <f>(Table2[[#This Row],[Close Price]]/Table2[[#This Row],[Current Month Low]])-1</f>
        <v>5.9306022763928157E-2</v>
      </c>
      <c r="AH593" s="1">
        <f>(Table2[[#This Row],[Current Month High]]/Table2[[#This Row],[Close Price]])-1</f>
        <v>4.711153645380195E-2</v>
      </c>
      <c r="AI593">
        <v>11.7017574386636</v>
      </c>
      <c r="AJ593">
        <v>52.916916117874003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0.21</v>
      </c>
      <c r="AM593" t="s">
        <v>3114</v>
      </c>
      <c r="AN593">
        <v>11.68</v>
      </c>
      <c r="AO593" t="s">
        <v>3114</v>
      </c>
      <c r="AP593">
        <v>-4.4928971815098001E-2</v>
      </c>
      <c r="AQ593">
        <f>(Table2[[#This Row],[Sharpe Ratio]]-AVERAGE(Table2[Sharpe Ratio]))/_xlfn.STDEV.P(Table2[Sharpe Ratio])</f>
        <v>-1.2256655416925304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-1.7023660019733928</v>
      </c>
      <c r="AS593">
        <f>_xlfn.RANK.AVG(Table2[[#This Row],[1Y Return vs Nifty Z-Score]],Table2[1Y Return vs Nifty Z-Score])</f>
        <v>662</v>
      </c>
      <c r="AT593">
        <f>_xlfn.RANK.AVG(Table2[[#This Row],[6M Return vs Nifty Z-Score]],Table2[6M Return vs Nifty Z-Score])</f>
        <v>308</v>
      </c>
      <c r="AU593">
        <f>_xlfn.RANK.AVG(Table2[[#This Row],[Sharpe Ratio Z-Score]],Table2[Sharpe Ratio Z-Score])</f>
        <v>649</v>
      </c>
      <c r="AV593">
        <f>(Table2[[#This Row],[Rank 1Y]]+Table2[[#This Row],[Rank 6M]]+Table2[[#This Row],[Rank Sharpe]])/3</f>
        <v>539.66666666666663</v>
      </c>
    </row>
    <row r="594" spans="1:48" x14ac:dyDescent="0.3">
      <c r="A594" t="s">
        <v>19</v>
      </c>
      <c r="B594" t="s">
        <v>20</v>
      </c>
      <c r="C594" t="s">
        <v>3068</v>
      </c>
      <c r="D594" t="s">
        <v>21</v>
      </c>
      <c r="E594">
        <v>1509665.1073230901</v>
      </c>
      <c r="F594">
        <v>4172.55</v>
      </c>
      <c r="G594">
        <v>-3.0035809472636701</v>
      </c>
      <c r="H594">
        <f>(Table2[[#This Row],[1Y Return vs Nifty]]-AVERAGE(Table2[1Y Return vs Nifty]))/_xlfn.STDEV.P(Table2[1Y Return vs Nifty])</f>
        <v>-0.5696175702463967</v>
      </c>
      <c r="I594">
        <v>5.4121311921084603</v>
      </c>
      <c r="J594">
        <f>(Table2[[#This Row],[1M Return vs Nifty]]-AVERAGE(Table2[1M Return vs Nifty]))/_xlfn.STDEV.P(Table2[1M Return vs Nifty])</f>
        <v>0.56235688967277064</v>
      </c>
      <c r="K594">
        <v>-10.1163230776058</v>
      </c>
      <c r="L594">
        <f>(Table2[[#This Row],[6M Return vs Nifty]]-AVERAGE(Table2[6M Return vs Nifty]))/_xlfn.STDEV.P(Table2[6M Return vs Nifty])</f>
        <v>-0.50740661660890651</v>
      </c>
      <c r="M594">
        <v>-0.62208142928132004</v>
      </c>
      <c r="N594">
        <f>(Table2[[#This Row],[1W Return vs Nifty]]-AVERAGE(Table2[1W Return vs Nifty]))/_xlfn.STDEV.P(Table2[1W Return vs Nifty])</f>
        <v>-7.9362637237941069E-2</v>
      </c>
      <c r="O594">
        <v>4215.8100000000004</v>
      </c>
      <c r="P594">
        <v>4096.9230904140504</v>
      </c>
      <c r="Q594">
        <v>3874.12760585455</v>
      </c>
      <c r="R594">
        <v>38.123250955302403</v>
      </c>
      <c r="S594" s="1">
        <f>(Table2[[#This Row],[Close Price]]-Table2[[#This Row],[20D EMA]])/Table2[[#This Row],[20D EMA]]</f>
        <v>-1.0261373259231373E-2</v>
      </c>
      <c r="T594" s="1">
        <f>(Table2[[#This Row],[Close Price]]-Table2[[#This Row],[50D EMA]])/Table2[[#This Row],[50D EMA]]</f>
        <v>1.8459440882085638E-2</v>
      </c>
      <c r="U594" s="1">
        <f>(Table2[[#This Row],[Close Price]]-Table2[[#This Row],[200D EMA]])/Table2[[#This Row],[200D EMA]]</f>
        <v>7.7029572720959602E-2</v>
      </c>
      <c r="V594">
        <v>0.89380423294771605</v>
      </c>
      <c r="W594">
        <v>4205.55</v>
      </c>
      <c r="X594">
        <v>4253.6499999999996</v>
      </c>
      <c r="Y594">
        <v>4110.5</v>
      </c>
      <c r="Z594">
        <v>4258.25</v>
      </c>
      <c r="AA594">
        <v>4110.5</v>
      </c>
      <c r="AB594">
        <v>4419.3</v>
      </c>
      <c r="AC594" s="1">
        <f>(Table2[[#This Row],[Close Price]]/Table2[[#This Row],[Day Low]])-1</f>
        <v>-7.8467739059100428E-3</v>
      </c>
      <c r="AD594" s="1">
        <f>(Table2[[#This Row],[Day High]]/Table2[[#This Row],[Close Price]])-1</f>
        <v>1.9436555583515869E-2</v>
      </c>
      <c r="AE594" s="1">
        <f>(Table2[[#This Row],[Close Price]]/Table2[[#This Row],[Current Week Low]])-1</f>
        <v>1.5095487167011257E-2</v>
      </c>
      <c r="AF594" s="1">
        <f>(Table2[[#This Row],[Current Week High]]/Table2[[#This Row],[Close Price]])-1</f>
        <v>2.0538998933505859E-2</v>
      </c>
      <c r="AG594" s="1">
        <f>(Table2[[#This Row],[Close Price]]/Table2[[#This Row],[Current Month Low]])-1</f>
        <v>1.5095487167011257E-2</v>
      </c>
      <c r="AH594" s="1">
        <f>(Table2[[#This Row],[Current Month High]]/Table2[[#This Row],[Close Price]])-1</f>
        <v>5.9136499263040543E-2</v>
      </c>
      <c r="AI594">
        <v>6.1940539957579803</v>
      </c>
      <c r="AJ594">
        <v>26.020839625490801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-0.05</v>
      </c>
      <c r="AM594" t="s">
        <v>3113</v>
      </c>
      <c r="AN594">
        <v>-3.02</v>
      </c>
      <c r="AO594" t="s">
        <v>3113</v>
      </c>
      <c r="AP594">
        <v>-2.7636147913880998E-2</v>
      </c>
      <c r="AQ594">
        <f>(Table2[[#This Row],[Sharpe Ratio]]-AVERAGE(Table2[Sharpe Ratio]))/_xlfn.STDEV.P(Table2[Sharpe Ratio])</f>
        <v>-1.0240321482293417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-1.6180620826498153</v>
      </c>
      <c r="AS594">
        <f>_xlfn.RANK.AVG(Table2[[#This Row],[1Y Return vs Nifty Z-Score]],Table2[1Y Return vs Nifty Z-Score])</f>
        <v>517</v>
      </c>
      <c r="AT594">
        <f>_xlfn.RANK.AVG(Table2[[#This Row],[6M Return vs Nifty Z-Score]],Table2[6M Return vs Nifty Z-Score])</f>
        <v>491</v>
      </c>
      <c r="AU594">
        <f>_xlfn.RANK.AVG(Table2[[#This Row],[Sharpe Ratio Z-Score]],Table2[Sharpe Ratio Z-Score])</f>
        <v>615</v>
      </c>
      <c r="AV594">
        <f>(Table2[[#This Row],[Rank 1Y]]+Table2[[#This Row],[Rank 6M]]+Table2[[#This Row],[Rank Sharpe]])/3</f>
        <v>541</v>
      </c>
    </row>
    <row r="595" spans="1:48" x14ac:dyDescent="0.3">
      <c r="A595" t="s">
        <v>1242</v>
      </c>
      <c r="B595" t="s">
        <v>1243</v>
      </c>
      <c r="C595" t="s">
        <v>3081</v>
      </c>
      <c r="D595" t="s">
        <v>467</v>
      </c>
      <c r="E595">
        <v>9084.3493525949998</v>
      </c>
      <c r="F595">
        <v>297.55</v>
      </c>
      <c r="G595">
        <v>-20.484024606121199</v>
      </c>
      <c r="H595">
        <f>(Table2[[#This Row],[1Y Return vs Nifty]]-AVERAGE(Table2[1Y Return vs Nifty]))/_xlfn.STDEV.P(Table2[1Y Return vs Nifty])</f>
        <v>-0.83568005206866092</v>
      </c>
      <c r="I595">
        <v>3.22548205358326</v>
      </c>
      <c r="J595">
        <f>(Table2[[#This Row],[1M Return vs Nifty]]-AVERAGE(Table2[1M Return vs Nifty]))/_xlfn.STDEV.P(Table2[1M Return vs Nifty])</f>
        <v>0.34992680720830288</v>
      </c>
      <c r="K595">
        <v>4.0154791161830197</v>
      </c>
      <c r="L595">
        <f>(Table2[[#This Row],[6M Return vs Nifty]]-AVERAGE(Table2[6M Return vs Nifty]))/_xlfn.STDEV.P(Table2[6M Return vs Nifty])</f>
        <v>-9.9217132517026817E-3</v>
      </c>
      <c r="M595">
        <v>-0.289921239238286</v>
      </c>
      <c r="N595">
        <f>(Table2[[#This Row],[1W Return vs Nifty]]-AVERAGE(Table2[1W Return vs Nifty]))/_xlfn.STDEV.P(Table2[1W Return vs Nifty])</f>
        <v>-1.1610614313208062E-2</v>
      </c>
      <c r="O595">
        <v>300.62</v>
      </c>
      <c r="P595">
        <v>290.50160880732398</v>
      </c>
      <c r="Q595">
        <v>281.01992299663999</v>
      </c>
      <c r="R595">
        <v>44.031583647693999</v>
      </c>
      <c r="S595" s="1">
        <f>(Table2[[#This Row],[Close Price]]-Table2[[#This Row],[20D EMA]])/Table2[[#This Row],[20D EMA]]</f>
        <v>-1.0212228062005167E-2</v>
      </c>
      <c r="T595" s="1">
        <f>(Table2[[#This Row],[Close Price]]-Table2[[#This Row],[50D EMA]])/Table2[[#This Row],[50D EMA]]</f>
        <v>2.4262830149594461E-2</v>
      </c>
      <c r="U595" s="1">
        <f>(Table2[[#This Row],[Close Price]]-Table2[[#This Row],[200D EMA]])/Table2[[#This Row],[200D EMA]]</f>
        <v>5.8821726328484057E-2</v>
      </c>
      <c r="V595">
        <v>0.57178705168856203</v>
      </c>
      <c r="W595">
        <v>296</v>
      </c>
      <c r="X595">
        <v>300</v>
      </c>
      <c r="Y595">
        <v>291.64999999999998</v>
      </c>
      <c r="Z595">
        <v>305.5</v>
      </c>
      <c r="AA595">
        <v>291.64999999999998</v>
      </c>
      <c r="AB595">
        <v>317.7</v>
      </c>
      <c r="AC595" s="1">
        <f>(Table2[[#This Row],[Close Price]]/Table2[[#This Row],[Day Low]])-1</f>
        <v>5.2364864864864469E-3</v>
      </c>
      <c r="AD595" s="1">
        <f>(Table2[[#This Row],[Day High]]/Table2[[#This Row],[Close Price]])-1</f>
        <v>8.2339102671820097E-3</v>
      </c>
      <c r="AE595" s="1">
        <f>(Table2[[#This Row],[Close Price]]/Table2[[#This Row],[Current Week Low]])-1</f>
        <v>2.0229727412995224E-2</v>
      </c>
      <c r="AF595" s="1">
        <f>(Table2[[#This Row],[Current Week High]]/Table2[[#This Row],[Close Price]])-1</f>
        <v>2.6718198622080358E-2</v>
      </c>
      <c r="AG595" s="1">
        <f>(Table2[[#This Row],[Close Price]]/Table2[[#This Row],[Current Month Low]])-1</f>
        <v>2.0229727412995224E-2</v>
      </c>
      <c r="AH595" s="1">
        <f>(Table2[[#This Row],[Current Month High]]/Table2[[#This Row],[Close Price]])-1</f>
        <v>6.7719710972945713E-2</v>
      </c>
      <c r="AI595">
        <v>8.7212233238111097</v>
      </c>
      <c r="AJ595">
        <v>39.694835680751098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7.0000000000000007E-2</v>
      </c>
      <c r="AM595" t="s">
        <v>3114</v>
      </c>
      <c r="AN595">
        <v>3.8</v>
      </c>
      <c r="AO595" t="s">
        <v>3114</v>
      </c>
      <c r="AP595">
        <v>-6.6497940282628995E-2</v>
      </c>
      <c r="AQ595">
        <f>(Table2[[#This Row],[Sharpe Ratio]]-AVERAGE(Table2[Sharpe Ratio]))/_xlfn.STDEV.P(Table2[Sharpe Ratio])</f>
        <v>-1.4771585500324069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-1.9844441224576757</v>
      </c>
      <c r="AS595">
        <f>_xlfn.RANK.AVG(Table2[[#This Row],[1Y Return vs Nifty Z-Score]],Table2[1Y Return vs Nifty Z-Score])</f>
        <v>619</v>
      </c>
      <c r="AT595">
        <f>_xlfn.RANK.AVG(Table2[[#This Row],[6M Return vs Nifty Z-Score]],Table2[6M Return vs Nifty Z-Score])</f>
        <v>326</v>
      </c>
      <c r="AU595">
        <f>_xlfn.RANK.AVG(Table2[[#This Row],[Sharpe Ratio Z-Score]],Table2[Sharpe Ratio Z-Score])</f>
        <v>682</v>
      </c>
      <c r="AV595">
        <f>(Table2[[#This Row],[Rank 1Y]]+Table2[[#This Row],[Rank 6M]]+Table2[[#This Row],[Rank Sharpe]])/3</f>
        <v>542.33333333333337</v>
      </c>
    </row>
    <row r="596" spans="1:48" x14ac:dyDescent="0.3">
      <c r="A596" t="s">
        <v>963</v>
      </c>
      <c r="B596" t="s">
        <v>964</v>
      </c>
      <c r="C596" t="s">
        <v>3077</v>
      </c>
      <c r="D596" t="s">
        <v>965</v>
      </c>
      <c r="E596">
        <v>14732.539152195</v>
      </c>
      <c r="F596">
        <v>188.45</v>
      </c>
      <c r="G596">
        <v>-0.97813618395941404</v>
      </c>
      <c r="H596">
        <f>(Table2[[#This Row],[1Y Return vs Nifty]]-AVERAGE(Table2[1Y Return vs Nifty]))/_xlfn.STDEV.P(Table2[1Y Return vs Nifty])</f>
        <v>-0.53878912727117656</v>
      </c>
      <c r="I596">
        <v>-9.6793527251362406</v>
      </c>
      <c r="J596">
        <f>(Table2[[#This Row],[1M Return vs Nifty]]-AVERAGE(Table2[1M Return vs Nifty]))/_xlfn.STDEV.P(Table2[1M Return vs Nifty])</f>
        <v>-0.9037608868689706</v>
      </c>
      <c r="K596">
        <v>-12.920904346086401</v>
      </c>
      <c r="L596">
        <f>(Table2[[#This Row],[6M Return vs Nifty]]-AVERAGE(Table2[6M Return vs Nifty]))/_xlfn.STDEV.P(Table2[6M Return vs Nifty])</f>
        <v>-0.60613690041663815</v>
      </c>
      <c r="M596">
        <v>-4.4106582582826803</v>
      </c>
      <c r="N596">
        <f>(Table2[[#This Row],[1W Return vs Nifty]]-AVERAGE(Table2[1W Return vs Nifty]))/_xlfn.STDEV.P(Table2[1W Return vs Nifty])</f>
        <v>-0.85213358289930108</v>
      </c>
      <c r="O596">
        <v>202.95</v>
      </c>
      <c r="P596">
        <v>207.31487117259101</v>
      </c>
      <c r="Q596">
        <v>197.61634683992</v>
      </c>
      <c r="R596">
        <v>23.4089425613484</v>
      </c>
      <c r="S596" s="1">
        <f>(Table2[[#This Row],[Close Price]]-Table2[[#This Row],[20D EMA]])/Table2[[#This Row],[20D EMA]]</f>
        <v>-7.1446169007144622E-2</v>
      </c>
      <c r="T596" s="1">
        <f>(Table2[[#This Row],[Close Price]]-Table2[[#This Row],[50D EMA]])/Table2[[#This Row],[50D EMA]]</f>
        <v>-9.0996227457729714E-2</v>
      </c>
      <c r="U596" s="1">
        <f>(Table2[[#This Row],[Close Price]]-Table2[[#This Row],[200D EMA]])/Table2[[#This Row],[200D EMA]]</f>
        <v>-4.6384557687149483E-2</v>
      </c>
      <c r="V596">
        <v>0.74740855664629902</v>
      </c>
      <c r="W596">
        <v>189.15</v>
      </c>
      <c r="X596">
        <v>191.23</v>
      </c>
      <c r="Y596">
        <v>187.55</v>
      </c>
      <c r="Z596">
        <v>200</v>
      </c>
      <c r="AA596">
        <v>187.55</v>
      </c>
      <c r="AB596">
        <v>209.96</v>
      </c>
      <c r="AC596" s="1">
        <f>(Table2[[#This Row],[Close Price]]/Table2[[#This Row],[Day Low]])-1</f>
        <v>-3.7007665873646234E-3</v>
      </c>
      <c r="AD596" s="1">
        <f>(Table2[[#This Row],[Day High]]/Table2[[#This Row],[Close Price]])-1</f>
        <v>1.4751923587158489E-2</v>
      </c>
      <c r="AE596" s="1">
        <f>(Table2[[#This Row],[Close Price]]/Table2[[#This Row],[Current Week Low]])-1</f>
        <v>4.7987203412422907E-3</v>
      </c>
      <c r="AF596" s="1">
        <f>(Table2[[#This Row],[Current Week High]]/Table2[[#This Row],[Close Price]])-1</f>
        <v>6.1289466702042938E-2</v>
      </c>
      <c r="AG596" s="1">
        <f>(Table2[[#This Row],[Close Price]]/Table2[[#This Row],[Current Month Low]])-1</f>
        <v>4.7987203412422907E-3</v>
      </c>
      <c r="AH596" s="1">
        <f>(Table2[[#This Row],[Current Month High]]/Table2[[#This Row],[Close Price]])-1</f>
        <v>0.11414168214380482</v>
      </c>
      <c r="AI596">
        <v>26.054656407535099</v>
      </c>
      <c r="AJ596">
        <v>38.362701908957398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-0.18</v>
      </c>
      <c r="AM596" t="s">
        <v>3113</v>
      </c>
      <c r="AN596">
        <v>-6.87</v>
      </c>
      <c r="AO596" t="s">
        <v>3113</v>
      </c>
      <c r="AP596">
        <v>-2.0858524871487E-2</v>
      </c>
      <c r="AQ596">
        <f>(Table2[[#This Row],[Sharpe Ratio]]-AVERAGE(Table2[Sharpe Ratio]))/_xlfn.STDEV.P(Table2[Sharpe Ratio])</f>
        <v>-0.94500542931641573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498</v>
      </c>
      <c r="AT596">
        <f>_xlfn.RANK.AVG(Table2[[#This Row],[6M Return vs Nifty Z-Score]],Table2[6M Return vs Nifty Z-Score])</f>
        <v>529</v>
      </c>
      <c r="AU596">
        <f>_xlfn.RANK.AVG(Table2[[#This Row],[Sharpe Ratio Z-Score]],Table2[Sharpe Ratio Z-Score])</f>
        <v>605</v>
      </c>
      <c r="AV596">
        <f>(Table2[[#This Row],[Rank 1Y]]+Table2[[#This Row],[Rank 6M]]+Table2[[#This Row],[Rank Sharpe]])/3</f>
        <v>544</v>
      </c>
    </row>
    <row r="597" spans="1:48" x14ac:dyDescent="0.3">
      <c r="A597" t="s">
        <v>1043</v>
      </c>
      <c r="B597" t="s">
        <v>1044</v>
      </c>
      <c r="C597" t="s">
        <v>3079</v>
      </c>
      <c r="D597" t="s">
        <v>514</v>
      </c>
      <c r="E597">
        <v>12351.024433619999</v>
      </c>
      <c r="F597">
        <v>794.7</v>
      </c>
      <c r="G597">
        <v>-36.501947126275802</v>
      </c>
      <c r="H597">
        <f>(Table2[[#This Row],[1Y Return vs Nifty]]-AVERAGE(Table2[1Y Return vs Nifty]))/_xlfn.STDEV.P(Table2[1Y Return vs Nifty])</f>
        <v>-1.0794821146776148</v>
      </c>
      <c r="I597">
        <v>-4.9535932481335498</v>
      </c>
      <c r="J597">
        <f>(Table2[[#This Row],[1M Return vs Nifty]]-AVERAGE(Table2[1M Return vs Nifty]))/_xlfn.STDEV.P(Table2[1M Return vs Nifty])</f>
        <v>-0.44465958080209783</v>
      </c>
      <c r="K597">
        <v>-11.2285189839157</v>
      </c>
      <c r="L597">
        <f>(Table2[[#This Row],[6M Return vs Nifty]]-AVERAGE(Table2[6M Return vs Nifty]))/_xlfn.STDEV.P(Table2[6M Return vs Nifty])</f>
        <v>-0.5465594907701401</v>
      </c>
      <c r="M597">
        <v>0.73012637389569901</v>
      </c>
      <c r="N597">
        <f>(Table2[[#This Row],[1W Return vs Nifty]]-AVERAGE(Table2[1W Return vs Nifty]))/_xlfn.STDEV.P(Table2[1W Return vs Nifty])</f>
        <v>0.19645251709462003</v>
      </c>
      <c r="O597">
        <v>820.9</v>
      </c>
      <c r="P597">
        <v>828.15142938658903</v>
      </c>
      <c r="Q597">
        <v>825.93881614170698</v>
      </c>
      <c r="R597">
        <v>32.644095181277201</v>
      </c>
      <c r="S597" s="1">
        <f>(Table2[[#This Row],[Close Price]]-Table2[[#This Row],[20D EMA]])/Table2[[#This Row],[20D EMA]]</f>
        <v>-3.1916189548056931E-2</v>
      </c>
      <c r="T597" s="1">
        <f>(Table2[[#This Row],[Close Price]]-Table2[[#This Row],[50D EMA]])/Table2[[#This Row],[50D EMA]]</f>
        <v>-4.0392889753708965E-2</v>
      </c>
      <c r="U597" s="1">
        <f>(Table2[[#This Row],[Close Price]]-Table2[[#This Row],[200D EMA]])/Table2[[#This Row],[200D EMA]]</f>
        <v>-3.7822191585129797E-2</v>
      </c>
      <c r="V597">
        <v>0.53861157403552096</v>
      </c>
      <c r="W597">
        <v>795.6</v>
      </c>
      <c r="X597">
        <v>804.2</v>
      </c>
      <c r="Y597">
        <v>783</v>
      </c>
      <c r="Z597">
        <v>814.55</v>
      </c>
      <c r="AA597">
        <v>783</v>
      </c>
      <c r="AB597">
        <v>844</v>
      </c>
      <c r="AC597" s="1">
        <f>(Table2[[#This Row],[Close Price]]/Table2[[#This Row],[Day Low]])-1</f>
        <v>-1.1312217194570096E-3</v>
      </c>
      <c r="AD597" s="1">
        <f>(Table2[[#This Row],[Day High]]/Table2[[#This Row],[Close Price]])-1</f>
        <v>1.1954196552158125E-2</v>
      </c>
      <c r="AE597" s="1">
        <f>(Table2[[#This Row],[Close Price]]/Table2[[#This Row],[Current Week Low]])-1</f>
        <v>1.4942528735632177E-2</v>
      </c>
      <c r="AF597" s="1">
        <f>(Table2[[#This Row],[Current Week High]]/Table2[[#This Row],[Close Price]])-1</f>
        <v>2.4977979111614257E-2</v>
      </c>
      <c r="AG597" s="1">
        <f>(Table2[[#This Row],[Close Price]]/Table2[[#This Row],[Current Month Low]])-1</f>
        <v>1.4942528735632177E-2</v>
      </c>
      <c r="AH597" s="1">
        <f>(Table2[[#This Row],[Current Month High]]/Table2[[#This Row],[Close Price]])-1</f>
        <v>6.2035988423304378E-2</v>
      </c>
      <c r="AI597">
        <v>28.973197432993501</v>
      </c>
      <c r="AJ597">
        <v>12.0953522815431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-0.14000000000000001</v>
      </c>
      <c r="AM597" t="s">
        <v>3113</v>
      </c>
      <c r="AN597">
        <v>-4.96</v>
      </c>
      <c r="AO597" t="s">
        <v>3113</v>
      </c>
      <c r="AP597">
        <v>2.8339190925546001E-2</v>
      </c>
      <c r="AQ597">
        <f>(Table2[[#This Row],[Sharpe Ratio]]-AVERAGE(Table2[Sharpe Ratio]))/_xlfn.STDEV.P(Table2[Sharpe Ratio])</f>
        <v>-0.3713627181282701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686</v>
      </c>
      <c r="AT597">
        <f>_xlfn.RANK.AVG(Table2[[#This Row],[6M Return vs Nifty Z-Score]],Table2[6M Return vs Nifty Z-Score])</f>
        <v>512</v>
      </c>
      <c r="AU597">
        <f>_xlfn.RANK.AVG(Table2[[#This Row],[Sharpe Ratio Z-Score]],Table2[Sharpe Ratio Z-Score])</f>
        <v>437</v>
      </c>
      <c r="AV597">
        <f>(Table2[[#This Row],[Rank 1Y]]+Table2[[#This Row],[Rank 6M]]+Table2[[#This Row],[Rank Sharpe]])/3</f>
        <v>545</v>
      </c>
    </row>
    <row r="598" spans="1:48" x14ac:dyDescent="0.3">
      <c r="A598" t="s">
        <v>1187</v>
      </c>
      <c r="B598" t="s">
        <v>1188</v>
      </c>
      <c r="C598" t="s">
        <v>3071</v>
      </c>
      <c r="D598" t="s">
        <v>997</v>
      </c>
      <c r="E598">
        <v>9774.0250376160002</v>
      </c>
      <c r="F598">
        <v>45.92</v>
      </c>
      <c r="G598">
        <v>-23.185617367228101</v>
      </c>
      <c r="H598">
        <f>(Table2[[#This Row],[1Y Return vs Nifty]]-AVERAGE(Table2[1Y Return vs Nifty]))/_xlfn.STDEV.P(Table2[1Y Return vs Nifty])</f>
        <v>-0.87679985937566518</v>
      </c>
      <c r="I598">
        <v>-3.50404816955621</v>
      </c>
      <c r="J598">
        <f>(Table2[[#This Row],[1M Return vs Nifty]]-AVERAGE(Table2[1M Return vs Nifty]))/_xlfn.STDEV.P(Table2[1M Return vs Nifty])</f>
        <v>-0.30383818648099931</v>
      </c>
      <c r="K598">
        <v>-21.3588925002129</v>
      </c>
      <c r="L598">
        <f>(Table2[[#This Row],[6M Return vs Nifty]]-AVERAGE(Table2[6M Return vs Nifty]))/_xlfn.STDEV.P(Table2[6M Return vs Nifty])</f>
        <v>-0.90318123091468649</v>
      </c>
      <c r="M598">
        <v>-5.7237221111414804</v>
      </c>
      <c r="N598">
        <f>(Table2[[#This Row],[1W Return vs Nifty]]-AVERAGE(Table2[1W Return vs Nifty]))/_xlfn.STDEV.P(Table2[1W Return vs Nifty])</f>
        <v>-1.1199643914287694</v>
      </c>
      <c r="O598">
        <v>48.12</v>
      </c>
      <c r="P598">
        <v>47.503268198089799</v>
      </c>
      <c r="Q598">
        <v>46.621355664111697</v>
      </c>
      <c r="R598">
        <v>37.581517698720603</v>
      </c>
      <c r="S598" s="1">
        <f>(Table2[[#This Row],[Close Price]]-Table2[[#This Row],[20D EMA]])/Table2[[#This Row],[20D EMA]]</f>
        <v>-4.5719035743973312E-2</v>
      </c>
      <c r="T598" s="1">
        <f>(Table2[[#This Row],[Close Price]]-Table2[[#This Row],[50D EMA]])/Table2[[#This Row],[50D EMA]]</f>
        <v>-3.3329668844836735E-2</v>
      </c>
      <c r="U598" s="1">
        <f>(Table2[[#This Row],[Close Price]]-Table2[[#This Row],[200D EMA]])/Table2[[#This Row],[200D EMA]]</f>
        <v>-1.5043656584434894E-2</v>
      </c>
      <c r="V598">
        <v>1.13559136799309</v>
      </c>
      <c r="W598">
        <v>46.13</v>
      </c>
      <c r="X598">
        <v>46.67</v>
      </c>
      <c r="Y598">
        <v>44.18</v>
      </c>
      <c r="Z598">
        <v>47.36</v>
      </c>
      <c r="AA598">
        <v>44.18</v>
      </c>
      <c r="AB598">
        <v>51.19</v>
      </c>
      <c r="AC598" s="1">
        <f>(Table2[[#This Row],[Close Price]]/Table2[[#This Row],[Day Low]])-1</f>
        <v>-4.5523520485584168E-3</v>
      </c>
      <c r="AD598" s="1">
        <f>(Table2[[#This Row],[Day High]]/Table2[[#This Row],[Close Price]])-1</f>
        <v>1.6332752613240409E-2</v>
      </c>
      <c r="AE598" s="1">
        <f>(Table2[[#This Row],[Close Price]]/Table2[[#This Row],[Current Week Low]])-1</f>
        <v>3.9384336803983677E-2</v>
      </c>
      <c r="AF598" s="1">
        <f>(Table2[[#This Row],[Current Week High]]/Table2[[#This Row],[Close Price]])-1</f>
        <v>3.1358885017421567E-2</v>
      </c>
      <c r="AG598" s="1">
        <f>(Table2[[#This Row],[Close Price]]/Table2[[#This Row],[Current Month Low]])-1</f>
        <v>3.9384336803983677E-2</v>
      </c>
      <c r="AH598" s="1">
        <f>(Table2[[#This Row],[Current Month High]]/Table2[[#This Row],[Close Price]])-1</f>
        <v>0.11476480836236935</v>
      </c>
      <c r="AI598">
        <v>24.673344947735099</v>
      </c>
      <c r="AJ598">
        <v>25.6361149110807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-0.03</v>
      </c>
      <c r="AM598" t="s">
        <v>3113</v>
      </c>
      <c r="AN598">
        <v>-3.35</v>
      </c>
      <c r="AO598" t="s">
        <v>3113</v>
      </c>
      <c r="AP598">
        <v>4.9156158736376999E-2</v>
      </c>
      <c r="AQ598">
        <f>(Table2[[#This Row],[Sharpe Ratio]]-AVERAGE(Table2[Sharpe Ratio]))/_xlfn.STDEV.P(Table2[Sharpe Ratio])</f>
        <v>-0.12863799686302757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-3.3324216650631482</v>
      </c>
      <c r="AS598">
        <f>_xlfn.RANK.AVG(Table2[[#This Row],[1Y Return vs Nifty Z-Score]],Table2[1Y Return vs Nifty Z-Score])</f>
        <v>633</v>
      </c>
      <c r="AT598">
        <f>_xlfn.RANK.AVG(Table2[[#This Row],[6M Return vs Nifty Z-Score]],Table2[6M Return vs Nifty Z-Score])</f>
        <v>621</v>
      </c>
      <c r="AU598">
        <f>_xlfn.RANK.AVG(Table2[[#This Row],[Sharpe Ratio Z-Score]],Table2[Sharpe Ratio Z-Score])</f>
        <v>382</v>
      </c>
      <c r="AV598">
        <f>(Table2[[#This Row],[Rank 1Y]]+Table2[[#This Row],[Rank 6M]]+Table2[[#This Row],[Rank Sharpe]])/3</f>
        <v>545.33333333333337</v>
      </c>
    </row>
    <row r="599" spans="1:48" x14ac:dyDescent="0.3">
      <c r="A599" t="s">
        <v>1822</v>
      </c>
      <c r="B599" t="s">
        <v>1823</v>
      </c>
      <c r="C599" t="s">
        <v>3080</v>
      </c>
      <c r="D599" t="s">
        <v>133</v>
      </c>
      <c r="E599">
        <v>3994.8800987339901</v>
      </c>
      <c r="F599">
        <v>208.46</v>
      </c>
      <c r="G599">
        <v>-18.541180308035301</v>
      </c>
      <c r="H599">
        <f>(Table2[[#This Row],[1Y Return vs Nifty]]-AVERAGE(Table2[1Y Return vs Nifty]))/_xlfn.STDEV.P(Table2[1Y Return vs Nifty])</f>
        <v>-0.80610883603828054</v>
      </c>
      <c r="I599">
        <v>-5.8349962825334396</v>
      </c>
      <c r="J599">
        <f>(Table2[[#This Row],[1M Return vs Nifty]]-AVERAGE(Table2[1M Return vs Nifty]))/_xlfn.STDEV.P(Table2[1M Return vs Nifty])</f>
        <v>-0.53028672417100775</v>
      </c>
      <c r="K599">
        <v>-31.663300344843499</v>
      </c>
      <c r="L599">
        <f>(Table2[[#This Row],[6M Return vs Nifty]]-AVERAGE(Table2[6M Return vs Nifty]))/_xlfn.STDEV.P(Table2[6M Return vs Nifty])</f>
        <v>-1.2659295393358421</v>
      </c>
      <c r="M599">
        <v>0.53408668478841204</v>
      </c>
      <c r="N599">
        <f>(Table2[[#This Row],[1W Return vs Nifty]]-AVERAGE(Table2[1W Return vs Nifty]))/_xlfn.STDEV.P(Table2[1W Return vs Nifty])</f>
        <v>0.15646552916318357</v>
      </c>
      <c r="O599">
        <v>213.05</v>
      </c>
      <c r="P599">
        <v>216.54458867655799</v>
      </c>
      <c r="Q599">
        <v>216.78133633077101</v>
      </c>
      <c r="R599">
        <v>44.105853848654398</v>
      </c>
      <c r="S599" s="1">
        <f>(Table2[[#This Row],[Close Price]]-Table2[[#This Row],[20D EMA]])/Table2[[#This Row],[20D EMA]]</f>
        <v>-2.1544238441680373E-2</v>
      </c>
      <c r="T599" s="1">
        <f>(Table2[[#This Row],[Close Price]]-Table2[[#This Row],[50D EMA]])/Table2[[#This Row],[50D EMA]]</f>
        <v>-3.7334521845907395E-2</v>
      </c>
      <c r="U599" s="1">
        <f>(Table2[[#This Row],[Close Price]]-Table2[[#This Row],[200D EMA]])/Table2[[#This Row],[200D EMA]]</f>
        <v>-3.8385852175364749E-2</v>
      </c>
      <c r="V599">
        <v>1.16407909355426</v>
      </c>
      <c r="W599">
        <v>208.67</v>
      </c>
      <c r="X599">
        <v>219</v>
      </c>
      <c r="Y599">
        <v>195.9</v>
      </c>
      <c r="Z599">
        <v>213.7</v>
      </c>
      <c r="AA599">
        <v>195.9</v>
      </c>
      <c r="AB599">
        <v>215.93</v>
      </c>
      <c r="AC599" s="1">
        <f>(Table2[[#This Row],[Close Price]]/Table2[[#This Row],[Day Low]])-1</f>
        <v>-1.0063737001005935E-3</v>
      </c>
      <c r="AD599" s="1">
        <f>(Table2[[#This Row],[Day High]]/Table2[[#This Row],[Close Price]])-1</f>
        <v>5.0561258754677096E-2</v>
      </c>
      <c r="AE599" s="1">
        <f>(Table2[[#This Row],[Close Price]]/Table2[[#This Row],[Current Week Low]])-1</f>
        <v>6.4114344053088246E-2</v>
      </c>
      <c r="AF599" s="1">
        <f>(Table2[[#This Row],[Current Week High]]/Table2[[#This Row],[Close Price]])-1</f>
        <v>2.5136716876139165E-2</v>
      </c>
      <c r="AG599" s="1">
        <f>(Table2[[#This Row],[Close Price]]/Table2[[#This Row],[Current Month Low]])-1</f>
        <v>6.4114344053088246E-2</v>
      </c>
      <c r="AH599" s="1">
        <f>(Table2[[#This Row],[Current Month High]]/Table2[[#This Row],[Close Price]])-1</f>
        <v>3.5834212798618426E-2</v>
      </c>
      <c r="AI599">
        <v>33.358917777990897</v>
      </c>
      <c r="AJ599">
        <v>24.901138406231201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0.05</v>
      </c>
      <c r="AM599" t="s">
        <v>3114</v>
      </c>
      <c r="AN599">
        <v>-5.12</v>
      </c>
      <c r="AO599" t="s">
        <v>3113</v>
      </c>
      <c r="AP599">
        <v>6.2787303058870994E-2</v>
      </c>
      <c r="AQ599">
        <f>(Table2[[#This Row],[Sharpe Ratio]]-AVERAGE(Table2[Sharpe Ratio]))/_xlfn.STDEV.P(Table2[Sharpe Ratio])</f>
        <v>3.0300410318549836E-2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613</v>
      </c>
      <c r="AT599">
        <f>_xlfn.RANK.AVG(Table2[[#This Row],[6M Return vs Nifty Z-Score]],Table2[6M Return vs Nifty Z-Score])</f>
        <v>690</v>
      </c>
      <c r="AU599">
        <f>_xlfn.RANK.AVG(Table2[[#This Row],[Sharpe Ratio Z-Score]],Table2[Sharpe Ratio Z-Score])</f>
        <v>334</v>
      </c>
      <c r="AV599">
        <f>(Table2[[#This Row],[Rank 1Y]]+Table2[[#This Row],[Rank 6M]]+Table2[[#This Row],[Rank Sharpe]])/3</f>
        <v>545.66666666666663</v>
      </c>
    </row>
    <row r="600" spans="1:48" x14ac:dyDescent="0.3">
      <c r="A600" t="s">
        <v>22</v>
      </c>
      <c r="B600" t="s">
        <v>23</v>
      </c>
      <c r="C600" t="s">
        <v>3069</v>
      </c>
      <c r="D600" t="s">
        <v>24</v>
      </c>
      <c r="E600">
        <v>1251323.65462943</v>
      </c>
      <c r="F600">
        <v>1642.7</v>
      </c>
      <c r="G600">
        <v>-23.665580436225099</v>
      </c>
      <c r="H600">
        <f>(Table2[[#This Row],[1Y Return vs Nifty]]-AVERAGE(Table2[1Y Return vs Nifty]))/_xlfn.STDEV.P(Table2[1Y Return vs Nifty])</f>
        <v>-0.88410517540840017</v>
      </c>
      <c r="I600">
        <v>-2.3572059330178599E-2</v>
      </c>
      <c r="J600">
        <f>(Table2[[#This Row],[1M Return vs Nifty]]-AVERAGE(Table2[1M Return vs Nifty]))/_xlfn.STDEV.P(Table2[1M Return vs Nifty])</f>
        <v>3.4285481410956359E-2</v>
      </c>
      <c r="K600">
        <v>6.03425323586203</v>
      </c>
      <c r="L600">
        <f>(Table2[[#This Row],[6M Return vs Nifty]]-AVERAGE(Table2[6M Return vs Nifty]))/_xlfn.STDEV.P(Table2[6M Return vs Nifty])</f>
        <v>6.1145630747065478E-2</v>
      </c>
      <c r="M600">
        <v>3.9993900102533901</v>
      </c>
      <c r="N600">
        <f>(Table2[[#This Row],[1W Return vs Nifty]]-AVERAGE(Table2[1W Return vs Nifty]))/_xlfn.STDEV.P(Table2[1W Return vs Nifty])</f>
        <v>0.86329710436681917</v>
      </c>
      <c r="O600">
        <v>1627.05</v>
      </c>
      <c r="P600">
        <v>1610.2437105532799</v>
      </c>
      <c r="Q600">
        <v>1562.6859906299301</v>
      </c>
      <c r="R600">
        <v>56.920740147199602</v>
      </c>
      <c r="S600" s="1">
        <f>(Table2[[#This Row],[Close Price]]-Table2[[#This Row],[20D EMA]])/Table2[[#This Row],[20D EMA]]</f>
        <v>9.6186349528287959E-3</v>
      </c>
      <c r="T600" s="1">
        <f>(Table2[[#This Row],[Close Price]]-Table2[[#This Row],[50D EMA]])/Table2[[#This Row],[50D EMA]]</f>
        <v>2.0156134896852439E-2</v>
      </c>
      <c r="U600" s="1">
        <f>(Table2[[#This Row],[Close Price]]-Table2[[#This Row],[200D EMA]])/Table2[[#This Row],[200D EMA]]</f>
        <v>5.1202871114123027E-2</v>
      </c>
      <c r="V600">
        <v>0.93367634747234496</v>
      </c>
      <c r="W600">
        <v>1645.8</v>
      </c>
      <c r="X600">
        <v>1662.55</v>
      </c>
      <c r="Y600">
        <v>1593.3</v>
      </c>
      <c r="Z600">
        <v>1653.3</v>
      </c>
      <c r="AA600">
        <v>1593.3</v>
      </c>
      <c r="AB600">
        <v>1670.5</v>
      </c>
      <c r="AC600" s="1">
        <f>(Table2[[#This Row],[Close Price]]/Table2[[#This Row],[Day Low]])-1</f>
        <v>-1.8835824523028011E-3</v>
      </c>
      <c r="AD600" s="1">
        <f>(Table2[[#This Row],[Day High]]/Table2[[#This Row],[Close Price]])-1</f>
        <v>1.2083764533998842E-2</v>
      </c>
      <c r="AE600" s="1">
        <f>(Table2[[#This Row],[Close Price]]/Table2[[#This Row],[Current Week Low]])-1</f>
        <v>3.1004832737086652E-2</v>
      </c>
      <c r="AF600" s="1">
        <f>(Table2[[#This Row],[Current Week High]]/Table2[[#This Row],[Close Price]])-1</f>
        <v>6.452791136543512E-3</v>
      </c>
      <c r="AG600" s="1">
        <f>(Table2[[#This Row],[Close Price]]/Table2[[#This Row],[Current Month Low]])-1</f>
        <v>3.1004832737086652E-2</v>
      </c>
      <c r="AH600" s="1">
        <f>(Table2[[#This Row],[Current Month High]]/Table2[[#This Row],[Close Price]])-1</f>
        <v>1.6923357886406531E-2</v>
      </c>
      <c r="AI600">
        <v>9.2104462165946295</v>
      </c>
      <c r="AJ600">
        <v>20.4722965787833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0.08</v>
      </c>
      <c r="AM600" t="s">
        <v>3114</v>
      </c>
      <c r="AN600">
        <v>1.5</v>
      </c>
      <c r="AO600" t="s">
        <v>3114</v>
      </c>
      <c r="AP600">
        <v>-8.1392323748373005E-2</v>
      </c>
      <c r="AQ600">
        <f>(Table2[[#This Row],[Sharpe Ratio]]-AVERAGE(Table2[Sharpe Ratio]))/_xlfn.STDEV.P(Table2[Sharpe Ratio])</f>
        <v>-1.6508262574522818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-1.5762032163358406</v>
      </c>
      <c r="AS600">
        <f>_xlfn.RANK.AVG(Table2[[#This Row],[1Y Return vs Nifty Z-Score]],Table2[1Y Return vs Nifty Z-Score])</f>
        <v>635</v>
      </c>
      <c r="AT600">
        <f>_xlfn.RANK.AVG(Table2[[#This Row],[6M Return vs Nifty Z-Score]],Table2[6M Return vs Nifty Z-Score])</f>
        <v>305</v>
      </c>
      <c r="AU600">
        <f>_xlfn.RANK.AVG(Table2[[#This Row],[Sharpe Ratio Z-Score]],Table2[Sharpe Ratio Z-Score])</f>
        <v>700</v>
      </c>
      <c r="AV600">
        <f>(Table2[[#This Row],[Rank 1Y]]+Table2[[#This Row],[Rank 6M]]+Table2[[#This Row],[Rank Sharpe]])/3</f>
        <v>546.66666666666663</v>
      </c>
    </row>
    <row r="601" spans="1:48" x14ac:dyDescent="0.3">
      <c r="A601" t="s">
        <v>1974</v>
      </c>
      <c r="B601" t="s">
        <v>1975</v>
      </c>
      <c r="C601" t="s">
        <v>3068</v>
      </c>
      <c r="D601" t="s">
        <v>309</v>
      </c>
      <c r="E601">
        <v>3231.13860694</v>
      </c>
      <c r="F601">
        <v>1206.8499999999999</v>
      </c>
      <c r="G601">
        <v>-13.918017850732101</v>
      </c>
      <c r="H601">
        <f>(Table2[[#This Row],[1Y Return vs Nifty]]-AVERAGE(Table2[1Y Return vs Nifty]))/_xlfn.STDEV.P(Table2[1Y Return vs Nifty])</f>
        <v>-0.73574162446957825</v>
      </c>
      <c r="I601">
        <v>-13.2337350921051</v>
      </c>
      <c r="J601">
        <f>(Table2[[#This Row],[1M Return vs Nifty]]-AVERAGE(Table2[1M Return vs Nifty]))/_xlfn.STDEV.P(Table2[1M Return vs Nifty])</f>
        <v>-1.2490644502173633</v>
      </c>
      <c r="K601">
        <v>-37.187763369245999</v>
      </c>
      <c r="L601">
        <f>(Table2[[#This Row],[6M Return vs Nifty]]-AVERAGE(Table2[6M Return vs Nifty]))/_xlfn.STDEV.P(Table2[6M Return vs Nifty])</f>
        <v>-1.4604084116061649</v>
      </c>
      <c r="M601">
        <v>-18.800241157737801</v>
      </c>
      <c r="N601">
        <f>(Table2[[#This Row],[1W Return vs Nifty]]-AVERAGE(Table2[1W Return vs Nifty]))/_xlfn.STDEV.P(Table2[1W Return vs Nifty])</f>
        <v>-3.7872335127100349</v>
      </c>
      <c r="O601">
        <v>1395.88</v>
      </c>
      <c r="P601">
        <v>1389.97104090272</v>
      </c>
      <c r="Q601">
        <v>1315.77267671307</v>
      </c>
      <c r="R601">
        <v>16.918390142648501</v>
      </c>
      <c r="S601" s="1">
        <f>(Table2[[#This Row],[Close Price]]-Table2[[#This Row],[20D EMA]])/Table2[[#This Row],[20D EMA]]</f>
        <v>-0.13541995013898056</v>
      </c>
      <c r="T601" s="1">
        <f>(Table2[[#This Row],[Close Price]]-Table2[[#This Row],[50D EMA]])/Table2[[#This Row],[50D EMA]]</f>
        <v>-0.13174450079462929</v>
      </c>
      <c r="U601" s="1">
        <f>(Table2[[#This Row],[Close Price]]-Table2[[#This Row],[200D EMA]])/Table2[[#This Row],[200D EMA]]</f>
        <v>-8.2782291075666453E-2</v>
      </c>
      <c r="V601">
        <v>1.23448624671384</v>
      </c>
      <c r="W601">
        <v>1205.6500000000001</v>
      </c>
      <c r="X601">
        <v>1230</v>
      </c>
      <c r="Y601">
        <v>1195.45</v>
      </c>
      <c r="Z601">
        <v>1349.05</v>
      </c>
      <c r="AA601">
        <v>1195.45</v>
      </c>
      <c r="AB601">
        <v>1628</v>
      </c>
      <c r="AC601" s="1">
        <f>(Table2[[#This Row],[Close Price]]/Table2[[#This Row],[Day Low]])-1</f>
        <v>9.9531373118222355E-4</v>
      </c>
      <c r="AD601" s="1">
        <f>(Table2[[#This Row],[Day High]]/Table2[[#This Row],[Close Price]])-1</f>
        <v>1.9182168455069037E-2</v>
      </c>
      <c r="AE601" s="1">
        <f>(Table2[[#This Row],[Close Price]]/Table2[[#This Row],[Current Week Low]])-1</f>
        <v>9.5361579321593393E-3</v>
      </c>
      <c r="AF601" s="1">
        <f>(Table2[[#This Row],[Current Week High]]/Table2[[#This Row],[Close Price]])-1</f>
        <v>0.11782740191407393</v>
      </c>
      <c r="AG601" s="1">
        <f>(Table2[[#This Row],[Close Price]]/Table2[[#This Row],[Current Month Low]])-1</f>
        <v>9.5361579321593393E-3</v>
      </c>
      <c r="AH601" s="1">
        <f>(Table2[[#This Row],[Current Month High]]/Table2[[#This Row],[Close Price]])-1</f>
        <v>0.3489663172722377</v>
      </c>
      <c r="AI601">
        <v>51.050254795542102</v>
      </c>
      <c r="AJ601">
        <v>27.708994708994702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-0.23</v>
      </c>
      <c r="AM601" t="s">
        <v>3113</v>
      </c>
      <c r="AN601">
        <v>-20.010000000000002</v>
      </c>
      <c r="AO601" t="s">
        <v>3113</v>
      </c>
      <c r="AP601">
        <v>6.3810445405168004E-2</v>
      </c>
      <c r="AQ601">
        <f>(Table2[[#This Row],[Sharpe Ratio]]-AVERAGE(Table2[Sharpe Ratio]))/_xlfn.STDEV.P(Table2[Sharpe Ratio])</f>
        <v>4.2230194861445483E-2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-7.190217804141696</v>
      </c>
      <c r="AS601">
        <f>_xlfn.RANK.AVG(Table2[[#This Row],[1Y Return vs Nifty Z-Score]],Table2[1Y Return vs Nifty Z-Score])</f>
        <v>592</v>
      </c>
      <c r="AT601">
        <f>_xlfn.RANK.AVG(Table2[[#This Row],[6M Return vs Nifty Z-Score]],Table2[6M Return vs Nifty Z-Score])</f>
        <v>716</v>
      </c>
      <c r="AU601">
        <f>_xlfn.RANK.AVG(Table2[[#This Row],[Sharpe Ratio Z-Score]],Table2[Sharpe Ratio Z-Score])</f>
        <v>332</v>
      </c>
      <c r="AV601">
        <f>(Table2[[#This Row],[Rank 1Y]]+Table2[[#This Row],[Rank 6M]]+Table2[[#This Row],[Rank Sharpe]])/3</f>
        <v>546.66666666666663</v>
      </c>
    </row>
    <row r="602" spans="1:48" x14ac:dyDescent="0.3">
      <c r="A602" t="s">
        <v>1008</v>
      </c>
      <c r="B602" t="s">
        <v>1009</v>
      </c>
      <c r="C602" t="s">
        <v>3069</v>
      </c>
      <c r="D602" t="s">
        <v>555</v>
      </c>
      <c r="E602">
        <v>13043.410479575001</v>
      </c>
      <c r="F602">
        <v>1648.15</v>
      </c>
      <c r="G602">
        <v>-19.4381389964562</v>
      </c>
      <c r="H602">
        <f>(Table2[[#This Row],[1Y Return vs Nifty]]-AVERAGE(Table2[1Y Return vs Nifty]))/_xlfn.STDEV.P(Table2[1Y Return vs Nifty])</f>
        <v>-0.81976106703370977</v>
      </c>
      <c r="I602">
        <v>-7.7739979698873496</v>
      </c>
      <c r="J602">
        <f>(Table2[[#This Row],[1M Return vs Nifty]]-AVERAGE(Table2[1M Return vs Nifty]))/_xlfn.STDEV.P(Table2[1M Return vs Nifty])</f>
        <v>-0.71865818307874241</v>
      </c>
      <c r="K602">
        <v>5.1801157329241097</v>
      </c>
      <c r="L602">
        <f>(Table2[[#This Row],[6M Return vs Nifty]]-AVERAGE(Table2[6M Return vs Nifty]))/_xlfn.STDEV.P(Table2[6M Return vs Nifty])</f>
        <v>3.1077242633793214E-2</v>
      </c>
      <c r="M602">
        <v>7.0582794382400602E-2</v>
      </c>
      <c r="N602">
        <f>(Table2[[#This Row],[1W Return vs Nifty]]-AVERAGE(Table2[1W Return vs Nifty]))/_xlfn.STDEV.P(Table2[1W Return vs Nifty])</f>
        <v>6.1922814082178625E-2</v>
      </c>
      <c r="O602">
        <v>1709.75</v>
      </c>
      <c r="P602">
        <v>1719.3458338294499</v>
      </c>
      <c r="Q602">
        <v>1630.41868836707</v>
      </c>
      <c r="R602">
        <v>31.218844273496501</v>
      </c>
      <c r="S602" s="1">
        <f>(Table2[[#This Row],[Close Price]]-Table2[[#This Row],[20D EMA]])/Table2[[#This Row],[20D EMA]]</f>
        <v>-3.6028659160695954E-2</v>
      </c>
      <c r="T602" s="1">
        <f>(Table2[[#This Row],[Close Price]]-Table2[[#This Row],[50D EMA]])/Table2[[#This Row],[50D EMA]]</f>
        <v>-4.1408675572195609E-2</v>
      </c>
      <c r="U602" s="1">
        <f>(Table2[[#This Row],[Close Price]]-Table2[[#This Row],[200D EMA]])/Table2[[#This Row],[200D EMA]]</f>
        <v>1.0875311819866788E-2</v>
      </c>
      <c r="V602">
        <v>0.87554772057645702</v>
      </c>
      <c r="W602">
        <v>1643.75</v>
      </c>
      <c r="X602">
        <v>1664.85</v>
      </c>
      <c r="Y602">
        <v>1603.3</v>
      </c>
      <c r="Z602">
        <v>1660.45</v>
      </c>
      <c r="AA602">
        <v>1603.3</v>
      </c>
      <c r="AB602">
        <v>1705</v>
      </c>
      <c r="AC602" s="1">
        <f>(Table2[[#This Row],[Close Price]]/Table2[[#This Row],[Day Low]])-1</f>
        <v>2.6768060836501739E-3</v>
      </c>
      <c r="AD602" s="1">
        <f>(Table2[[#This Row],[Day High]]/Table2[[#This Row],[Close Price]])-1</f>
        <v>1.0132572884749447E-2</v>
      </c>
      <c r="AE602" s="1">
        <f>(Table2[[#This Row],[Close Price]]/Table2[[#This Row],[Current Week Low]])-1</f>
        <v>2.7973554543753609E-2</v>
      </c>
      <c r="AF602" s="1">
        <f>(Table2[[#This Row],[Current Week High]]/Table2[[#This Row],[Close Price]])-1</f>
        <v>7.4629129630190416E-3</v>
      </c>
      <c r="AG602" s="1">
        <f>(Table2[[#This Row],[Close Price]]/Table2[[#This Row],[Current Month Low]])-1</f>
        <v>2.7973554543753609E-2</v>
      </c>
      <c r="AH602" s="1">
        <f>(Table2[[#This Row],[Current Month High]]/Table2[[#This Row],[Close Price]])-1</f>
        <v>3.4493219670539643E-2</v>
      </c>
      <c r="AI602">
        <v>20.070988684282302</v>
      </c>
      <c r="AJ602">
        <v>26.101759755164501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-0.04</v>
      </c>
      <c r="AM602" t="s">
        <v>3113</v>
      </c>
      <c r="AN602">
        <v>-7.26</v>
      </c>
      <c r="AO602" t="s">
        <v>3113</v>
      </c>
      <c r="AP602">
        <v>-9.7883142042244006E-2</v>
      </c>
      <c r="AQ602">
        <f>(Table2[[#This Row],[Sharpe Ratio]]-AVERAGE(Table2[Sharpe Ratio]))/_xlfn.STDEV.P(Table2[Sharpe Ratio])</f>
        <v>-1.8431083088148723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617</v>
      </c>
      <c r="AT602">
        <f>_xlfn.RANK.AVG(Table2[[#This Row],[6M Return vs Nifty Z-Score]],Table2[6M Return vs Nifty Z-Score])</f>
        <v>312</v>
      </c>
      <c r="AU602">
        <f>_xlfn.RANK.AVG(Table2[[#This Row],[Sharpe Ratio Z-Score]],Table2[Sharpe Ratio Z-Score])</f>
        <v>713</v>
      </c>
      <c r="AV602">
        <f>(Table2[[#This Row],[Rank 1Y]]+Table2[[#This Row],[Rank 6M]]+Table2[[#This Row],[Rank Sharpe]])/3</f>
        <v>547.33333333333337</v>
      </c>
    </row>
    <row r="603" spans="1:48" x14ac:dyDescent="0.3">
      <c r="A603" t="s">
        <v>2006</v>
      </c>
      <c r="B603" t="s">
        <v>2007</v>
      </c>
      <c r="C603" t="s">
        <v>3073</v>
      </c>
      <c r="D603" t="s">
        <v>198</v>
      </c>
      <c r="E603">
        <v>3080.631033655</v>
      </c>
      <c r="F603">
        <v>196.49</v>
      </c>
      <c r="G603">
        <v>-2.1259546046740101</v>
      </c>
      <c r="H603">
        <f>(Table2[[#This Row],[1Y Return vs Nifty]]-AVERAGE(Table2[1Y Return vs Nifty]))/_xlfn.STDEV.P(Table2[1Y Return vs Nifty])</f>
        <v>-0.55625958875696901</v>
      </c>
      <c r="I603">
        <v>12.522899873928001</v>
      </c>
      <c r="J603">
        <f>(Table2[[#This Row],[1M Return vs Nifty]]-AVERAGE(Table2[1M Return vs Nifty]))/_xlfn.STDEV.P(Table2[1M Return vs Nifty])</f>
        <v>1.253158697265677</v>
      </c>
      <c r="K603">
        <v>-15.127427403800899</v>
      </c>
      <c r="L603">
        <f>(Table2[[#This Row],[6M Return vs Nifty]]-AVERAGE(Table2[6M Return vs Nifty]))/_xlfn.STDEV.P(Table2[6M Return vs Nifty])</f>
        <v>-0.68381361107743432</v>
      </c>
      <c r="M603">
        <v>0.427012513380022</v>
      </c>
      <c r="N603">
        <f>(Table2[[#This Row],[1W Return vs Nifty]]-AVERAGE(Table2[1W Return vs Nifty]))/_xlfn.STDEV.P(Table2[1W Return vs Nifty])</f>
        <v>0.13462518846802635</v>
      </c>
      <c r="O603">
        <v>180.56</v>
      </c>
      <c r="P603">
        <v>180.130511350896</v>
      </c>
      <c r="Q603">
        <v>183.92439606441999</v>
      </c>
      <c r="R603">
        <v>66.074123491889097</v>
      </c>
      <c r="S603" s="1">
        <f>(Table2[[#This Row],[Close Price]]-Table2[[#This Row],[20D EMA]])/Table2[[#This Row],[20D EMA]]</f>
        <v>8.8225520602569815E-2</v>
      </c>
      <c r="T603" s="1">
        <f>(Table2[[#This Row],[Close Price]]-Table2[[#This Row],[50D EMA]])/Table2[[#This Row],[50D EMA]]</f>
        <v>9.0820197680089657E-2</v>
      </c>
      <c r="U603" s="1">
        <f>(Table2[[#This Row],[Close Price]]-Table2[[#This Row],[200D EMA]])/Table2[[#This Row],[200D EMA]]</f>
        <v>6.8319397559304093E-2</v>
      </c>
      <c r="V603">
        <v>2.3794520872265998</v>
      </c>
      <c r="W603">
        <v>196.65</v>
      </c>
      <c r="X603">
        <v>202</v>
      </c>
      <c r="Y603">
        <v>183.75</v>
      </c>
      <c r="Z603">
        <v>204.35</v>
      </c>
      <c r="AA603">
        <v>183.75</v>
      </c>
      <c r="AB603">
        <v>207.45</v>
      </c>
      <c r="AC603" s="1">
        <f>(Table2[[#This Row],[Close Price]]/Table2[[#This Row],[Day Low]])-1</f>
        <v>-8.1362827358244516E-4</v>
      </c>
      <c r="AD603" s="1">
        <f>(Table2[[#This Row],[Day High]]/Table2[[#This Row],[Close Price]])-1</f>
        <v>2.8042139549086409E-2</v>
      </c>
      <c r="AE603" s="1">
        <f>(Table2[[#This Row],[Close Price]]/Table2[[#This Row],[Current Week Low]])-1</f>
        <v>6.9333333333333469E-2</v>
      </c>
      <c r="AF603" s="1">
        <f>(Table2[[#This Row],[Current Week High]]/Table2[[#This Row],[Close Price]])-1</f>
        <v>4.0002035727009E-2</v>
      </c>
      <c r="AG603" s="1">
        <f>(Table2[[#This Row],[Close Price]]/Table2[[#This Row],[Current Month Low]])-1</f>
        <v>6.9333333333333469E-2</v>
      </c>
      <c r="AH603" s="1">
        <f>(Table2[[#This Row],[Current Month High]]/Table2[[#This Row],[Close Price]])-1</f>
        <v>5.5778920046821723E-2</v>
      </c>
      <c r="AI603">
        <v>44.027685887322498</v>
      </c>
      <c r="AJ603">
        <v>47.736842105263101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-0.12</v>
      </c>
      <c r="AM603" t="s">
        <v>3113</v>
      </c>
      <c r="AN603">
        <v>22.48</v>
      </c>
      <c r="AO603" t="s">
        <v>3114</v>
      </c>
      <c r="AP603">
        <v>-9.0052212652380007E-3</v>
      </c>
      <c r="AQ603">
        <f>(Table2[[#This Row],[Sharpe Ratio]]-AVERAGE(Table2[Sharpe Ratio]))/_xlfn.STDEV.P(Table2[Sharpe Ratio])</f>
        <v>-0.80679654894325503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511</v>
      </c>
      <c r="AT603">
        <f>_xlfn.RANK.AVG(Table2[[#This Row],[6M Return vs Nifty Z-Score]],Table2[6M Return vs Nifty Z-Score])</f>
        <v>555</v>
      </c>
      <c r="AU603">
        <f>_xlfn.RANK.AVG(Table2[[#This Row],[Sharpe Ratio Z-Score]],Table2[Sharpe Ratio Z-Score])</f>
        <v>582</v>
      </c>
      <c r="AV603">
        <f>(Table2[[#This Row],[Rank 1Y]]+Table2[[#This Row],[Rank 6M]]+Table2[[#This Row],[Rank Sharpe]])/3</f>
        <v>549.33333333333337</v>
      </c>
    </row>
    <row r="604" spans="1:48" x14ac:dyDescent="0.3">
      <c r="A604" t="s">
        <v>874</v>
      </c>
      <c r="B604" t="s">
        <v>875</v>
      </c>
      <c r="C604" t="s">
        <v>3069</v>
      </c>
      <c r="D604" t="s">
        <v>54</v>
      </c>
      <c r="E604">
        <v>16912.919305944</v>
      </c>
      <c r="F604">
        <v>205.02</v>
      </c>
      <c r="G604">
        <v>-17.473822501052201</v>
      </c>
      <c r="H604">
        <f>(Table2[[#This Row],[1Y Return vs Nifty]]-AVERAGE(Table2[1Y Return vs Nifty]))/_xlfn.STDEV.P(Table2[1Y Return vs Nifty])</f>
        <v>-0.78986303171772509</v>
      </c>
      <c r="I604">
        <v>-1.9273267876621101</v>
      </c>
      <c r="J604">
        <f>(Table2[[#This Row],[1M Return vs Nifty]]-AVERAGE(Table2[1M Return vs Nifty]))/_xlfn.STDEV.P(Table2[1M Return vs Nifty])</f>
        <v>-0.15066178187264145</v>
      </c>
      <c r="K604">
        <v>-22.1247335140378</v>
      </c>
      <c r="L604">
        <f>(Table2[[#This Row],[6M Return vs Nifty]]-AVERAGE(Table2[6M Return vs Nifty]))/_xlfn.STDEV.P(Table2[6M Return vs Nifty])</f>
        <v>-0.93014129853558181</v>
      </c>
      <c r="M604">
        <v>2.5291445376020598</v>
      </c>
      <c r="N604">
        <f>(Table2[[#This Row],[1W Return vs Nifty]]-AVERAGE(Table2[1W Return vs Nifty]))/_xlfn.STDEV.P(Table2[1W Return vs Nifty])</f>
        <v>0.56340534143414422</v>
      </c>
      <c r="O604">
        <v>211.77</v>
      </c>
      <c r="P604">
        <v>214.84291965973901</v>
      </c>
      <c r="Q604">
        <v>212.513231184353</v>
      </c>
      <c r="R604">
        <v>38.180014692280899</v>
      </c>
      <c r="S604" s="1">
        <f>(Table2[[#This Row],[Close Price]]-Table2[[#This Row],[20D EMA]])/Table2[[#This Row],[20D EMA]]</f>
        <v>-3.1874203144921377E-2</v>
      </c>
      <c r="T604" s="1">
        <f>(Table2[[#This Row],[Close Price]]-Table2[[#This Row],[50D EMA]])/Table2[[#This Row],[50D EMA]]</f>
        <v>-4.5721402759263417E-2</v>
      </c>
      <c r="U604" s="1">
        <f>(Table2[[#This Row],[Close Price]]-Table2[[#This Row],[200D EMA]])/Table2[[#This Row],[200D EMA]]</f>
        <v>-3.5260068950025487E-2</v>
      </c>
      <c r="V604">
        <v>0.82969876268419895</v>
      </c>
      <c r="W604">
        <v>205.26</v>
      </c>
      <c r="X604">
        <v>206.95</v>
      </c>
      <c r="Y604">
        <v>204.35</v>
      </c>
      <c r="Z604">
        <v>212.86</v>
      </c>
      <c r="AA604">
        <v>204.35</v>
      </c>
      <c r="AB604">
        <v>228.5</v>
      </c>
      <c r="AC604" s="1">
        <f>(Table2[[#This Row],[Close Price]]/Table2[[#This Row],[Day Low]])-1</f>
        <v>-1.1692487576731025E-3</v>
      </c>
      <c r="AD604" s="1">
        <f>(Table2[[#This Row],[Day High]]/Table2[[#This Row],[Close Price]])-1</f>
        <v>9.4137157350502321E-3</v>
      </c>
      <c r="AE604" s="1">
        <f>(Table2[[#This Row],[Close Price]]/Table2[[#This Row],[Current Week Low]])-1</f>
        <v>3.2786885245903452E-3</v>
      </c>
      <c r="AF604" s="1">
        <f>(Table2[[#This Row],[Current Week High]]/Table2[[#This Row],[Close Price]])-1</f>
        <v>3.8240171690566704E-2</v>
      </c>
      <c r="AG604" s="1">
        <f>(Table2[[#This Row],[Close Price]]/Table2[[#This Row],[Current Month Low]])-1</f>
        <v>3.2786885245903452E-3</v>
      </c>
      <c r="AH604" s="1">
        <f>(Table2[[#This Row],[Current Month High]]/Table2[[#This Row],[Close Price]])-1</f>
        <v>0.11452541215491174</v>
      </c>
      <c r="AI604">
        <v>41.083796702760701</v>
      </c>
      <c r="AJ604">
        <v>12.017483950280001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-0.14000000000000001</v>
      </c>
      <c r="AM604" t="s">
        <v>3113</v>
      </c>
      <c r="AN604">
        <v>-4.08</v>
      </c>
      <c r="AO604" t="s">
        <v>3113</v>
      </c>
      <c r="AP604">
        <v>3.6179228664255998E-2</v>
      </c>
      <c r="AQ604">
        <f>(Table2[[#This Row],[Sharpe Ratio]]-AVERAGE(Table2[Sharpe Ratio]))/_xlfn.STDEV.P(Table2[Sharpe Ratio])</f>
        <v>-0.27994830119059982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607</v>
      </c>
      <c r="AT604">
        <f>_xlfn.RANK.AVG(Table2[[#This Row],[6M Return vs Nifty Z-Score]],Table2[6M Return vs Nifty Z-Score])</f>
        <v>630</v>
      </c>
      <c r="AU604">
        <f>_xlfn.RANK.AVG(Table2[[#This Row],[Sharpe Ratio Z-Score]],Table2[Sharpe Ratio Z-Score])</f>
        <v>412</v>
      </c>
      <c r="AV604">
        <f>(Table2[[#This Row],[Rank 1Y]]+Table2[[#This Row],[Rank 6M]]+Table2[[#This Row],[Rank Sharpe]])/3</f>
        <v>549.66666666666663</v>
      </c>
    </row>
    <row r="605" spans="1:48" x14ac:dyDescent="0.3">
      <c r="A605" t="s">
        <v>412</v>
      </c>
      <c r="B605" t="s">
        <v>413</v>
      </c>
      <c r="C605" t="s">
        <v>3071</v>
      </c>
      <c r="D605" t="s">
        <v>176</v>
      </c>
      <c r="E605">
        <v>55340.198858559997</v>
      </c>
      <c r="F605">
        <v>17048.349999999999</v>
      </c>
      <c r="G605">
        <v>-14.4958806170127</v>
      </c>
      <c r="H605">
        <f>(Table2[[#This Row],[1Y Return vs Nifty]]-AVERAGE(Table2[1Y Return vs Nifty]))/_xlfn.STDEV.P(Table2[1Y Return vs Nifty])</f>
        <v>-0.7445370306245811</v>
      </c>
      <c r="I605">
        <v>4.7532105293352398</v>
      </c>
      <c r="J605">
        <f>(Table2[[#This Row],[1M Return vs Nifty]]-AVERAGE(Table2[1M Return vs Nifty]))/_xlfn.STDEV.P(Table2[1M Return vs Nifty])</f>
        <v>0.49834361554280948</v>
      </c>
      <c r="K605">
        <v>-8.2321454688470599</v>
      </c>
      <c r="L605">
        <f>(Table2[[#This Row],[6M Return vs Nifty]]-AVERAGE(Table2[6M Return vs Nifty]))/_xlfn.STDEV.P(Table2[6M Return vs Nifty])</f>
        <v>-0.44107750283082575</v>
      </c>
      <c r="M605">
        <v>5.1646089828535597</v>
      </c>
      <c r="N605">
        <f>(Table2[[#This Row],[1W Return vs Nifty]]-AVERAGE(Table2[1W Return vs Nifty]))/_xlfn.STDEV.P(Table2[1W Return vs Nifty])</f>
        <v>1.1009714100496057</v>
      </c>
      <c r="O605">
        <v>16935.509999999998</v>
      </c>
      <c r="P605">
        <v>16713.093970226899</v>
      </c>
      <c r="Q605">
        <v>16411.1631242679</v>
      </c>
      <c r="R605">
        <v>52.379378291541002</v>
      </c>
      <c r="S605" s="1">
        <f>(Table2[[#This Row],[Close Price]]-Table2[[#This Row],[20D EMA]])/Table2[[#This Row],[20D EMA]]</f>
        <v>6.6629230533949172E-3</v>
      </c>
      <c r="T605" s="1">
        <f>(Table2[[#This Row],[Close Price]]-Table2[[#This Row],[50D EMA]])/Table2[[#This Row],[50D EMA]]</f>
        <v>2.0059483323095817E-2</v>
      </c>
      <c r="U605" s="1">
        <f>(Table2[[#This Row],[Close Price]]-Table2[[#This Row],[200D EMA]])/Table2[[#This Row],[200D EMA]]</f>
        <v>3.8826429967651906E-2</v>
      </c>
      <c r="V605">
        <v>1.01001313354998</v>
      </c>
      <c r="W605">
        <v>17104.650000000001</v>
      </c>
      <c r="X605">
        <v>17291</v>
      </c>
      <c r="Y605">
        <v>16405.099999999999</v>
      </c>
      <c r="Z605">
        <v>17498</v>
      </c>
      <c r="AA605">
        <v>16405.099999999999</v>
      </c>
      <c r="AB605">
        <v>17498</v>
      </c>
      <c r="AC605" s="1">
        <f>(Table2[[#This Row],[Close Price]]/Table2[[#This Row],[Day Low]])-1</f>
        <v>-3.2915026030935213E-3</v>
      </c>
      <c r="AD605" s="1">
        <f>(Table2[[#This Row],[Day High]]/Table2[[#This Row],[Close Price]])-1</f>
        <v>1.4233048946085791E-2</v>
      </c>
      <c r="AE605" s="1">
        <f>(Table2[[#This Row],[Close Price]]/Table2[[#This Row],[Current Week Low]])-1</f>
        <v>3.9210367507665378E-2</v>
      </c>
      <c r="AF605" s="1">
        <f>(Table2[[#This Row],[Current Week High]]/Table2[[#This Row],[Close Price]])-1</f>
        <v>2.6374986435637515E-2</v>
      </c>
      <c r="AG605" s="1">
        <f>(Table2[[#This Row],[Close Price]]/Table2[[#This Row],[Current Month Low]])-1</f>
        <v>3.9210367507665378E-2</v>
      </c>
      <c r="AH605" s="1">
        <f>(Table2[[#This Row],[Current Month High]]/Table2[[#This Row],[Close Price]])-1</f>
        <v>2.6374986435637515E-2</v>
      </c>
      <c r="AI605">
        <v>12.9141529825467</v>
      </c>
      <c r="AJ605">
        <v>12.4891541382529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-0.04</v>
      </c>
      <c r="AM605" t="s">
        <v>3113</v>
      </c>
      <c r="AN605">
        <v>0.97</v>
      </c>
      <c r="AO605" t="s">
        <v>3114</v>
      </c>
      <c r="AP605">
        <v>-1.3295758760087E-2</v>
      </c>
      <c r="AQ605">
        <f>(Table2[[#This Row],[Sharpe Ratio]]-AVERAGE(Table2[Sharpe Ratio]))/_xlfn.STDEV.P(Table2[Sharpe Ratio])</f>
        <v>-0.85682398458993192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-0.44312349245292371</v>
      </c>
      <c r="AS605">
        <f>_xlfn.RANK.AVG(Table2[[#This Row],[1Y Return vs Nifty Z-Score]],Table2[1Y Return vs Nifty Z-Score])</f>
        <v>596</v>
      </c>
      <c r="AT605">
        <f>_xlfn.RANK.AVG(Table2[[#This Row],[6M Return vs Nifty Z-Score]],Table2[6M Return vs Nifty Z-Score])</f>
        <v>460</v>
      </c>
      <c r="AU605">
        <f>_xlfn.RANK.AVG(Table2[[#This Row],[Sharpe Ratio Z-Score]],Table2[Sharpe Ratio Z-Score])</f>
        <v>594</v>
      </c>
      <c r="AV605">
        <f>(Table2[[#This Row],[Rank 1Y]]+Table2[[#This Row],[Rank 6M]]+Table2[[#This Row],[Rank Sharpe]])/3</f>
        <v>550</v>
      </c>
    </row>
    <row r="606" spans="1:48" x14ac:dyDescent="0.3">
      <c r="A606" t="s">
        <v>1956</v>
      </c>
      <c r="B606" t="s">
        <v>1957</v>
      </c>
      <c r="C606" t="s">
        <v>3068</v>
      </c>
      <c r="D606" t="s">
        <v>21</v>
      </c>
      <c r="E606">
        <v>3280.9732711000001</v>
      </c>
      <c r="F606">
        <v>555.79999999999995</v>
      </c>
      <c r="G606">
        <v>-20.4079897229885</v>
      </c>
      <c r="H606">
        <f>(Table2[[#This Row],[1Y Return vs Nifty]]-AVERAGE(Table2[1Y Return vs Nifty]))/_xlfn.STDEV.P(Table2[1Y Return vs Nifty])</f>
        <v>-0.83452275708770085</v>
      </c>
      <c r="I606">
        <v>-15.9946185132462</v>
      </c>
      <c r="J606">
        <f>(Table2[[#This Row],[1M Return vs Nifty]]-AVERAGE(Table2[1M Return vs Nifty]))/_xlfn.STDEV.P(Table2[1M Return vs Nifty])</f>
        <v>-1.5172806365705844</v>
      </c>
      <c r="K606">
        <v>-33.295815456077797</v>
      </c>
      <c r="L606">
        <f>(Table2[[#This Row],[6M Return vs Nifty]]-AVERAGE(Table2[6M Return vs Nifty]))/_xlfn.STDEV.P(Table2[6M Return vs Nifty])</f>
        <v>-1.3233993235292922</v>
      </c>
      <c r="M606">
        <v>-9.6158840266580601</v>
      </c>
      <c r="N606">
        <f>(Table2[[#This Row],[1W Return vs Nifty]]-AVERAGE(Table2[1W Return vs Nifty]))/_xlfn.STDEV.P(Table2[1W Return vs Nifty])</f>
        <v>-1.9138639953900007</v>
      </c>
      <c r="O606">
        <v>607.70000000000005</v>
      </c>
      <c r="P606">
        <v>610.590619072241</v>
      </c>
      <c r="Q606">
        <v>596.00460654500398</v>
      </c>
      <c r="R606">
        <v>28.132961373078601</v>
      </c>
      <c r="S606" s="1">
        <f>(Table2[[#This Row],[Close Price]]-Table2[[#This Row],[20D EMA]])/Table2[[#This Row],[20D EMA]]</f>
        <v>-8.5403982228073202E-2</v>
      </c>
      <c r="T606" s="1">
        <f>(Table2[[#This Row],[Close Price]]-Table2[[#This Row],[50D EMA]])/Table2[[#This Row],[50D EMA]]</f>
        <v>-8.9733804223019978E-2</v>
      </c>
      <c r="U606" s="1">
        <f>(Table2[[#This Row],[Close Price]]-Table2[[#This Row],[200D EMA]])/Table2[[#This Row],[200D EMA]]</f>
        <v>-6.7456872150816499E-2</v>
      </c>
      <c r="V606">
        <v>0.76743616704349804</v>
      </c>
      <c r="W606">
        <v>556</v>
      </c>
      <c r="X606">
        <v>567.45000000000005</v>
      </c>
      <c r="Y606">
        <v>543</v>
      </c>
      <c r="Z606">
        <v>574.5</v>
      </c>
      <c r="AA606">
        <v>543</v>
      </c>
      <c r="AB606">
        <v>660.9</v>
      </c>
      <c r="AC606" s="1">
        <f>(Table2[[#This Row],[Close Price]]/Table2[[#This Row],[Day Low]])-1</f>
        <v>-3.5971223021591392E-4</v>
      </c>
      <c r="AD606" s="1">
        <f>(Table2[[#This Row],[Day High]]/Table2[[#This Row],[Close Price]])-1</f>
        <v>2.0960777258006713E-2</v>
      </c>
      <c r="AE606" s="1">
        <f>(Table2[[#This Row],[Close Price]]/Table2[[#This Row],[Current Week Low]])-1</f>
        <v>2.357274401473286E-2</v>
      </c>
      <c r="AF606" s="1">
        <f>(Table2[[#This Row],[Current Week High]]/Table2[[#This Row],[Close Price]])-1</f>
        <v>3.3645196113710085E-2</v>
      </c>
      <c r="AG606" s="1">
        <f>(Table2[[#This Row],[Close Price]]/Table2[[#This Row],[Current Month Low]])-1</f>
        <v>2.357274401473286E-2</v>
      </c>
      <c r="AH606" s="1">
        <f>(Table2[[#This Row],[Current Month High]]/Table2[[#This Row],[Close Price]])-1</f>
        <v>0.18909679740913998</v>
      </c>
      <c r="AI606">
        <v>42.407340770061097</v>
      </c>
      <c r="AJ606">
        <v>23.511111111111099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-0.19</v>
      </c>
      <c r="AM606" t="s">
        <v>3113</v>
      </c>
      <c r="AN606">
        <v>-11.58</v>
      </c>
      <c r="AO606" t="s">
        <v>3113</v>
      </c>
      <c r="AP606">
        <v>6.2462090081392002E-2</v>
      </c>
      <c r="AQ606">
        <f>(Table2[[#This Row],[Sharpe Ratio]]-AVERAGE(Table2[Sharpe Ratio]))/_xlfn.STDEV.P(Table2[Sharpe Ratio])</f>
        <v>2.6508444551597114E-2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618</v>
      </c>
      <c r="AT606">
        <f>_xlfn.RANK.AVG(Table2[[#This Row],[6M Return vs Nifty Z-Score]],Table2[6M Return vs Nifty Z-Score])</f>
        <v>696</v>
      </c>
      <c r="AU606">
        <f>_xlfn.RANK.AVG(Table2[[#This Row],[Sharpe Ratio Z-Score]],Table2[Sharpe Ratio Z-Score])</f>
        <v>337</v>
      </c>
      <c r="AV606">
        <f>(Table2[[#This Row],[Rank 1Y]]+Table2[[#This Row],[Rank 6M]]+Table2[[#This Row],[Rank Sharpe]])/3</f>
        <v>550.33333333333337</v>
      </c>
    </row>
    <row r="607" spans="1:48" x14ac:dyDescent="0.3">
      <c r="A607" t="s">
        <v>1161</v>
      </c>
      <c r="B607" t="s">
        <v>1162</v>
      </c>
      <c r="C607" t="s">
        <v>3083</v>
      </c>
      <c r="D607" t="s">
        <v>535</v>
      </c>
      <c r="E607">
        <v>10224.086834239901</v>
      </c>
      <c r="F607">
        <v>2883.7</v>
      </c>
      <c r="G607">
        <v>-14.1922485438329</v>
      </c>
      <c r="H607">
        <f>(Table2[[#This Row],[1Y Return vs Nifty]]-AVERAGE(Table2[1Y Return vs Nifty]))/_xlfn.STDEV.P(Table2[1Y Return vs Nifty])</f>
        <v>-0.73991557452611867</v>
      </c>
      <c r="I607">
        <v>-5.6743582754559601</v>
      </c>
      <c r="J607">
        <f>(Table2[[#This Row],[1M Return vs Nifty]]-AVERAGE(Table2[1M Return vs Nifty]))/_xlfn.STDEV.P(Table2[1M Return vs Nifty])</f>
        <v>-0.51468095345581566</v>
      </c>
      <c r="K607">
        <v>-0.82795842220351701</v>
      </c>
      <c r="L607">
        <f>(Table2[[#This Row],[6M Return vs Nifty]]-AVERAGE(Table2[6M Return vs Nifty]))/_xlfn.STDEV.P(Table2[6M Return vs Nifty])</f>
        <v>-0.180426297356334</v>
      </c>
      <c r="M607">
        <v>-0.36596502300460099</v>
      </c>
      <c r="N607">
        <f>(Table2[[#This Row],[1W Return vs Nifty]]-AVERAGE(Table2[1W Return vs Nifty]))/_xlfn.STDEV.P(Table2[1W Return vs Nifty])</f>
        <v>-2.7121564557881617E-2</v>
      </c>
      <c r="O607">
        <v>2862.28</v>
      </c>
      <c r="P607">
        <v>2788.5981253777099</v>
      </c>
      <c r="Q607">
        <v>2672.4172935515799</v>
      </c>
      <c r="R607">
        <v>52.249142869841997</v>
      </c>
      <c r="S607" s="1">
        <f>(Table2[[#This Row],[Close Price]]-Table2[[#This Row],[20D EMA]])/Table2[[#This Row],[20D EMA]]</f>
        <v>7.4835445868327403E-3</v>
      </c>
      <c r="T607" s="1">
        <f>(Table2[[#This Row],[Close Price]]-Table2[[#This Row],[50D EMA]])/Table2[[#This Row],[50D EMA]]</f>
        <v>3.4103829360284214E-2</v>
      </c>
      <c r="U607" s="1">
        <f>(Table2[[#This Row],[Close Price]]-Table2[[#This Row],[200D EMA]])/Table2[[#This Row],[200D EMA]]</f>
        <v>7.9060522081725565E-2</v>
      </c>
      <c r="V607">
        <v>0.634314321861568</v>
      </c>
      <c r="W607">
        <v>2857.5</v>
      </c>
      <c r="X607">
        <v>3015.95</v>
      </c>
      <c r="Y607">
        <v>2769.3</v>
      </c>
      <c r="Z607">
        <v>2950</v>
      </c>
      <c r="AA607">
        <v>2769.3</v>
      </c>
      <c r="AB607">
        <v>2987.95</v>
      </c>
      <c r="AC607" s="1">
        <f>(Table2[[#This Row],[Close Price]]/Table2[[#This Row],[Day Low]])-1</f>
        <v>9.1688538932632735E-3</v>
      </c>
      <c r="AD607" s="1">
        <f>(Table2[[#This Row],[Day High]]/Table2[[#This Row],[Close Price]])-1</f>
        <v>4.5861219960467547E-2</v>
      </c>
      <c r="AE607" s="1">
        <f>(Table2[[#This Row],[Close Price]]/Table2[[#This Row],[Current Week Low]])-1</f>
        <v>4.1310078359152014E-2</v>
      </c>
      <c r="AF607" s="1">
        <f>(Table2[[#This Row],[Current Week High]]/Table2[[#This Row],[Close Price]])-1</f>
        <v>2.2991295904567055E-2</v>
      </c>
      <c r="AG607" s="1">
        <f>(Table2[[#This Row],[Close Price]]/Table2[[#This Row],[Current Month Low]])-1</f>
        <v>4.1310078359152014E-2</v>
      </c>
      <c r="AH607" s="1">
        <f>(Table2[[#This Row],[Current Month High]]/Table2[[#This Row],[Close Price]])-1</f>
        <v>3.615147206713587E-2</v>
      </c>
      <c r="AI607">
        <v>11.247702604293099</v>
      </c>
      <c r="AJ607">
        <v>28.3355585224744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</v>
      </c>
      <c r="AM607" t="s">
        <v>3115</v>
      </c>
      <c r="AN607">
        <v>3.06</v>
      </c>
      <c r="AO607" t="s">
        <v>3114</v>
      </c>
      <c r="AP607">
        <v>-6.6976229056503994E-2</v>
      </c>
      <c r="AQ607">
        <f>(Table2[[#This Row],[Sharpe Ratio]]-AVERAGE(Table2[Sharpe Ratio]))/_xlfn.STDEV.P(Table2[Sharpe Ratio])</f>
        <v>-1.4827353713244447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-2.9448797612205944</v>
      </c>
      <c r="AS607">
        <f>_xlfn.RANK.AVG(Table2[[#This Row],[1Y Return vs Nifty Z-Score]],Table2[1Y Return vs Nifty Z-Score])</f>
        <v>594</v>
      </c>
      <c r="AT607">
        <f>_xlfn.RANK.AVG(Table2[[#This Row],[6M Return vs Nifty Z-Score]],Table2[6M Return vs Nifty Z-Score])</f>
        <v>377</v>
      </c>
      <c r="AU607">
        <f>_xlfn.RANK.AVG(Table2[[#This Row],[Sharpe Ratio Z-Score]],Table2[Sharpe Ratio Z-Score])</f>
        <v>683</v>
      </c>
      <c r="AV607">
        <f>(Table2[[#This Row],[Rank 1Y]]+Table2[[#This Row],[Rank 6M]]+Table2[[#This Row],[Rank Sharpe]])/3</f>
        <v>551.33333333333337</v>
      </c>
    </row>
    <row r="608" spans="1:48" x14ac:dyDescent="0.3">
      <c r="A608" t="s">
        <v>919</v>
      </c>
      <c r="B608" t="s">
        <v>920</v>
      </c>
      <c r="C608" t="s">
        <v>3068</v>
      </c>
      <c r="D608" t="s">
        <v>21</v>
      </c>
      <c r="E608">
        <v>15786.925930379901</v>
      </c>
      <c r="F608">
        <v>571.45000000000005</v>
      </c>
      <c r="G608">
        <v>3.3237938136740799</v>
      </c>
      <c r="H608">
        <f>(Table2[[#This Row],[1Y Return vs Nifty]]-AVERAGE(Table2[1Y Return vs Nifty]))/_xlfn.STDEV.P(Table2[1Y Return vs Nifty])</f>
        <v>-0.4733112598821505</v>
      </c>
      <c r="I608">
        <v>-19.0703846030795</v>
      </c>
      <c r="J608">
        <f>(Table2[[#This Row],[1M Return vs Nifty]]-AVERAGE(Table2[1M Return vs Nifty]))/_xlfn.STDEV.P(Table2[1M Return vs Nifty])</f>
        <v>-1.8160872592669817</v>
      </c>
      <c r="K608">
        <v>-42.846129939048097</v>
      </c>
      <c r="L608">
        <f>(Table2[[#This Row],[6M Return vs Nifty]]-AVERAGE(Table2[6M Return vs Nifty]))/_xlfn.STDEV.P(Table2[6M Return vs Nifty])</f>
        <v>-1.6596011194813749</v>
      </c>
      <c r="M608">
        <v>-10.4118161162045</v>
      </c>
      <c r="N608">
        <f>(Table2[[#This Row],[1W Return vs Nifty]]-AVERAGE(Table2[1W Return vs Nifty]))/_xlfn.STDEV.P(Table2[1W Return vs Nifty])</f>
        <v>-2.0762134002674921</v>
      </c>
      <c r="O608">
        <v>654.19000000000005</v>
      </c>
      <c r="P608">
        <v>672.783136064779</v>
      </c>
      <c r="Q608">
        <v>651.54531843554196</v>
      </c>
      <c r="R608">
        <v>14.9562429591724</v>
      </c>
      <c r="S608" s="1">
        <f>(Table2[[#This Row],[Close Price]]-Table2[[#This Row],[20D EMA]])/Table2[[#This Row],[20D EMA]]</f>
        <v>-0.12647701738027178</v>
      </c>
      <c r="T608" s="1">
        <f>(Table2[[#This Row],[Close Price]]-Table2[[#This Row],[50D EMA]])/Table2[[#This Row],[50D EMA]]</f>
        <v>-0.15061783007447749</v>
      </c>
      <c r="U608" s="1">
        <f>(Table2[[#This Row],[Close Price]]-Table2[[#This Row],[200D EMA]])/Table2[[#This Row],[200D EMA]]</f>
        <v>-0.12293130833609976</v>
      </c>
      <c r="V608">
        <v>1.4479171429539801</v>
      </c>
      <c r="W608">
        <v>577</v>
      </c>
      <c r="X608">
        <v>586.65</v>
      </c>
      <c r="Y608">
        <v>550.85</v>
      </c>
      <c r="Z608">
        <v>606.29999999999995</v>
      </c>
      <c r="AA608">
        <v>550.85</v>
      </c>
      <c r="AB608">
        <v>675.5</v>
      </c>
      <c r="AC608" s="1">
        <f>(Table2[[#This Row],[Close Price]]/Table2[[#This Row],[Day Low]])-1</f>
        <v>-9.6187175043326301E-3</v>
      </c>
      <c r="AD608" s="1">
        <f>(Table2[[#This Row],[Day High]]/Table2[[#This Row],[Close Price]])-1</f>
        <v>2.659900253740477E-2</v>
      </c>
      <c r="AE608" s="1">
        <f>(Table2[[#This Row],[Close Price]]/Table2[[#This Row],[Current Week Low]])-1</f>
        <v>3.7396750476536234E-2</v>
      </c>
      <c r="AF608" s="1">
        <f>(Table2[[#This Row],[Current Week High]]/Table2[[#This Row],[Close Price]])-1</f>
        <v>6.0985213054510323E-2</v>
      </c>
      <c r="AG608" s="1">
        <f>(Table2[[#This Row],[Close Price]]/Table2[[#This Row],[Current Month Low]])-1</f>
        <v>3.7396750476536234E-2</v>
      </c>
      <c r="AH608" s="1">
        <f>(Table2[[#This Row],[Current Month High]]/Table2[[#This Row],[Close Price]])-1</f>
        <v>0.18208067197480093</v>
      </c>
      <c r="AI608">
        <v>50.818094321462901</v>
      </c>
      <c r="AJ608">
        <v>30.2747064858087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-0.17</v>
      </c>
      <c r="AM608" t="s">
        <v>3113</v>
      </c>
      <c r="AN608">
        <v>-21.03</v>
      </c>
      <c r="AO608" t="s">
        <v>3113</v>
      </c>
      <c r="AP608">
        <v>1.7657476241078999E-2</v>
      </c>
      <c r="AQ608">
        <f>(Table2[[#This Row],[Sharpe Ratio]]-AVERAGE(Table2[Sharpe Ratio]))/_xlfn.STDEV.P(Table2[Sharpe Ratio])</f>
        <v>-0.49591093489945226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462</v>
      </c>
      <c r="AT608">
        <f>_xlfn.RANK.AVG(Table2[[#This Row],[6M Return vs Nifty Z-Score]],Table2[6M Return vs Nifty Z-Score])</f>
        <v>722</v>
      </c>
      <c r="AU608">
        <f>_xlfn.RANK.AVG(Table2[[#This Row],[Sharpe Ratio Z-Score]],Table2[Sharpe Ratio Z-Score])</f>
        <v>478</v>
      </c>
      <c r="AV608">
        <f>(Table2[[#This Row],[Rank 1Y]]+Table2[[#This Row],[Rank 6M]]+Table2[[#This Row],[Rank Sharpe]])/3</f>
        <v>554</v>
      </c>
    </row>
    <row r="609" spans="1:48" x14ac:dyDescent="0.3">
      <c r="A609" t="s">
        <v>1337</v>
      </c>
      <c r="B609" t="s">
        <v>1338</v>
      </c>
      <c r="C609" t="s">
        <v>3078</v>
      </c>
      <c r="D609" t="s">
        <v>78</v>
      </c>
      <c r="E609">
        <v>8055.7187063199999</v>
      </c>
      <c r="F609">
        <v>160.04</v>
      </c>
      <c r="G609">
        <v>-1.71058746663207</v>
      </c>
      <c r="H609">
        <f>(Table2[[#This Row],[1Y Return vs Nifty]]-AVERAGE(Table2[1Y Return vs Nifty]))/_xlfn.STDEV.P(Table2[1Y Return vs Nifty])</f>
        <v>-0.54993746022455903</v>
      </c>
      <c r="I609">
        <v>-2.1489208011200698</v>
      </c>
      <c r="J609">
        <f>(Table2[[#This Row],[1M Return vs Nifty]]-AVERAGE(Table2[1M Return vs Nifty]))/_xlfn.STDEV.P(Table2[1M Return vs Nifty])</f>
        <v>-0.17218934828608792</v>
      </c>
      <c r="K609">
        <v>-16.960560636603301</v>
      </c>
      <c r="L609">
        <f>(Table2[[#This Row],[6M Return vs Nifty]]-AVERAGE(Table2[6M Return vs Nifty]))/_xlfn.STDEV.P(Table2[6M Return vs Nifty])</f>
        <v>-0.74834579859718342</v>
      </c>
      <c r="M609">
        <v>-0.55715656780119704</v>
      </c>
      <c r="N609">
        <f>(Table2[[#This Row],[1W Return vs Nifty]]-AVERAGE(Table2[1W Return vs Nifty]))/_xlfn.STDEV.P(Table2[1W Return vs Nifty])</f>
        <v>-6.6119657388921504E-2</v>
      </c>
      <c r="O609">
        <v>162.12</v>
      </c>
      <c r="P609">
        <v>163.01233640726099</v>
      </c>
      <c r="Q609">
        <v>159.99402700815301</v>
      </c>
      <c r="R609">
        <v>46.087727904245902</v>
      </c>
      <c r="S609" s="1">
        <f>(Table2[[#This Row],[Close Price]]-Table2[[#This Row],[20D EMA]])/Table2[[#This Row],[20D EMA]]</f>
        <v>-1.2830002467308244E-2</v>
      </c>
      <c r="T609" s="1">
        <f>(Table2[[#This Row],[Close Price]]-Table2[[#This Row],[50D EMA]])/Table2[[#This Row],[50D EMA]]</f>
        <v>-1.8233812684182848E-2</v>
      </c>
      <c r="U609" s="1">
        <f>(Table2[[#This Row],[Close Price]]-Table2[[#This Row],[200D EMA]])/Table2[[#This Row],[200D EMA]]</f>
        <v>2.8734192586225577E-4</v>
      </c>
      <c r="V609">
        <v>0.33015452521430499</v>
      </c>
      <c r="W609">
        <v>159.99</v>
      </c>
      <c r="X609">
        <v>161.88999999999999</v>
      </c>
      <c r="Y609">
        <v>154.72</v>
      </c>
      <c r="Z609">
        <v>161.83000000000001</v>
      </c>
      <c r="AA609">
        <v>154.72</v>
      </c>
      <c r="AB609">
        <v>170</v>
      </c>
      <c r="AC609" s="1">
        <f>(Table2[[#This Row],[Close Price]]/Table2[[#This Row],[Day Low]])-1</f>
        <v>3.1251953247068975E-4</v>
      </c>
      <c r="AD609" s="1">
        <f>(Table2[[#This Row],[Day High]]/Table2[[#This Row],[Close Price]])-1</f>
        <v>1.1559610097475526E-2</v>
      </c>
      <c r="AE609" s="1">
        <f>(Table2[[#This Row],[Close Price]]/Table2[[#This Row],[Current Week Low]])-1</f>
        <v>3.4384694932781734E-2</v>
      </c>
      <c r="AF609" s="1">
        <f>(Table2[[#This Row],[Current Week High]]/Table2[[#This Row],[Close Price]])-1</f>
        <v>1.1184703824044018E-2</v>
      </c>
      <c r="AG609" s="1">
        <f>(Table2[[#This Row],[Close Price]]/Table2[[#This Row],[Current Month Low]])-1</f>
        <v>3.4384694932781734E-2</v>
      </c>
      <c r="AH609" s="1">
        <f>(Table2[[#This Row],[Current Month High]]/Table2[[#This Row],[Close Price]])-1</f>
        <v>6.2234441389652728E-2</v>
      </c>
      <c r="AI609">
        <v>24.343914021494601</v>
      </c>
      <c r="AJ609">
        <v>33.366666666666603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7.0000000000000007E-2</v>
      </c>
      <c r="AM609" t="s">
        <v>3114</v>
      </c>
      <c r="AN609">
        <v>-0.12</v>
      </c>
      <c r="AO609" t="s">
        <v>3113</v>
      </c>
      <c r="AP609">
        <v>-1.0399491928636999E-2</v>
      </c>
      <c r="AQ609">
        <f>(Table2[[#This Row],[Sharpe Ratio]]-AVERAGE(Table2[Sharpe Ratio]))/_xlfn.STDEV.P(Table2[Sharpe Ratio])</f>
        <v>-0.82305366963523896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507</v>
      </c>
      <c r="AT609">
        <f>_xlfn.RANK.AVG(Table2[[#This Row],[6M Return vs Nifty Z-Score]],Table2[6M Return vs Nifty Z-Score])</f>
        <v>572</v>
      </c>
      <c r="AU609">
        <f>_xlfn.RANK.AVG(Table2[[#This Row],[Sharpe Ratio Z-Score]],Table2[Sharpe Ratio Z-Score])</f>
        <v>587</v>
      </c>
      <c r="AV609">
        <f>(Table2[[#This Row],[Rank 1Y]]+Table2[[#This Row],[Rank 6M]]+Table2[[#This Row],[Rank Sharpe]])/3</f>
        <v>555.33333333333337</v>
      </c>
    </row>
    <row r="610" spans="1:48" x14ac:dyDescent="0.3">
      <c r="A610" t="s">
        <v>827</v>
      </c>
      <c r="B610" t="s">
        <v>828</v>
      </c>
      <c r="C610" t="s">
        <v>3068</v>
      </c>
      <c r="D610" t="s">
        <v>309</v>
      </c>
      <c r="E610">
        <v>18595.94708224</v>
      </c>
      <c r="F610">
        <v>1690.7</v>
      </c>
      <c r="G610">
        <v>-16.815544833347101</v>
      </c>
      <c r="H610">
        <f>(Table2[[#This Row],[1Y Return vs Nifty]]-AVERAGE(Table2[1Y Return vs Nifty]))/_xlfn.STDEV.P(Table2[1Y Return vs Nifty])</f>
        <v>-0.7798436641652865</v>
      </c>
      <c r="I610">
        <v>-4.1396294975877703</v>
      </c>
      <c r="J610">
        <f>(Table2[[#This Row],[1M Return vs Nifty]]-AVERAGE(Table2[1M Return vs Nifty]))/_xlfn.STDEV.P(Table2[1M Return vs Nifty])</f>
        <v>-0.36558407499500345</v>
      </c>
      <c r="K610">
        <v>-33.900080529233499</v>
      </c>
      <c r="L610">
        <f>(Table2[[#This Row],[6M Return vs Nifty]]-AVERAGE(Table2[6M Return vs Nifty]))/_xlfn.STDEV.P(Table2[6M Return vs Nifty])</f>
        <v>-1.344671398201631</v>
      </c>
      <c r="M610">
        <v>0.55753631086738598</v>
      </c>
      <c r="N610">
        <f>(Table2[[#This Row],[1W Return vs Nifty]]-AVERAGE(Table2[1W Return vs Nifty]))/_xlfn.STDEV.P(Table2[1W Return vs Nifty])</f>
        <v>0.16124864180372375</v>
      </c>
      <c r="O610">
        <v>1772.68</v>
      </c>
      <c r="P610">
        <v>1811.11559405139</v>
      </c>
      <c r="Q610">
        <v>1825.0846554381101</v>
      </c>
      <c r="R610">
        <v>26.145398349080502</v>
      </c>
      <c r="S610" s="1">
        <f>(Table2[[#This Row],[Close Price]]-Table2[[#This Row],[20D EMA]])/Table2[[#This Row],[20D EMA]]</f>
        <v>-4.624636144143332E-2</v>
      </c>
      <c r="T610" s="1">
        <f>(Table2[[#This Row],[Close Price]]-Table2[[#This Row],[50D EMA]])/Table2[[#This Row],[50D EMA]]</f>
        <v>-6.6486973248364153E-2</v>
      </c>
      <c r="U610" s="1">
        <f>(Table2[[#This Row],[Close Price]]-Table2[[#This Row],[200D EMA]])/Table2[[#This Row],[200D EMA]]</f>
        <v>-7.3632012102940569E-2</v>
      </c>
      <c r="V610">
        <v>1.5319234171946601</v>
      </c>
      <c r="W610">
        <v>1681</v>
      </c>
      <c r="X610">
        <v>1715</v>
      </c>
      <c r="Y610">
        <v>1655</v>
      </c>
      <c r="Z610">
        <v>1742.9</v>
      </c>
      <c r="AA610">
        <v>1655</v>
      </c>
      <c r="AB610">
        <v>1782</v>
      </c>
      <c r="AC610" s="1">
        <f>(Table2[[#This Row],[Close Price]]/Table2[[#This Row],[Day Low]])-1</f>
        <v>5.770374776918441E-3</v>
      </c>
      <c r="AD610" s="1">
        <f>(Table2[[#This Row],[Day High]]/Table2[[#This Row],[Close Price]])-1</f>
        <v>1.4372745016856925E-2</v>
      </c>
      <c r="AE610" s="1">
        <f>(Table2[[#This Row],[Close Price]]/Table2[[#This Row],[Current Week Low]])-1</f>
        <v>2.1570996978852008E-2</v>
      </c>
      <c r="AF610" s="1">
        <f>(Table2[[#This Row],[Current Week High]]/Table2[[#This Row],[Close Price]])-1</f>
        <v>3.0874785591766818E-2</v>
      </c>
      <c r="AG610" s="1">
        <f>(Table2[[#This Row],[Close Price]]/Table2[[#This Row],[Current Month Low]])-1</f>
        <v>2.1570996978852008E-2</v>
      </c>
      <c r="AH610" s="1">
        <f>(Table2[[#This Row],[Current Month High]]/Table2[[#This Row],[Close Price]])-1</f>
        <v>5.4001301236174415E-2</v>
      </c>
      <c r="AI610">
        <v>45.4397586798367</v>
      </c>
      <c r="AJ610">
        <v>12.338870431893699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-0.16</v>
      </c>
      <c r="AM610" t="s">
        <v>3113</v>
      </c>
      <c r="AN610">
        <v>-8.93</v>
      </c>
      <c r="AO610" t="s">
        <v>3113</v>
      </c>
      <c r="AP610">
        <v>5.2559788860291001E-2</v>
      </c>
      <c r="AQ610">
        <f>(Table2[[#This Row],[Sharpe Ratio]]-AVERAGE(Table2[Sharpe Ratio]))/_xlfn.STDEV.P(Table2[Sharpe Ratio])</f>
        <v>-8.8951853298585487E-2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603</v>
      </c>
      <c r="AT610">
        <f>_xlfn.RANK.AVG(Table2[[#This Row],[6M Return vs Nifty Z-Score]],Table2[6M Return vs Nifty Z-Score])</f>
        <v>702</v>
      </c>
      <c r="AU610">
        <f>_xlfn.RANK.AVG(Table2[[#This Row],[Sharpe Ratio Z-Score]],Table2[Sharpe Ratio Z-Score])</f>
        <v>370</v>
      </c>
      <c r="AV610">
        <f>(Table2[[#This Row],[Rank 1Y]]+Table2[[#This Row],[Rank 6M]]+Table2[[#This Row],[Rank Sharpe]])/3</f>
        <v>558.33333333333337</v>
      </c>
    </row>
    <row r="611" spans="1:48" x14ac:dyDescent="0.3">
      <c r="A611" t="s">
        <v>570</v>
      </c>
      <c r="B611" t="s">
        <v>571</v>
      </c>
      <c r="C611" t="s">
        <v>3073</v>
      </c>
      <c r="D611" t="s">
        <v>51</v>
      </c>
      <c r="E611">
        <v>33404.235596865001</v>
      </c>
      <c r="F611">
        <v>2027.55</v>
      </c>
      <c r="G611">
        <v>2.6235144057890998</v>
      </c>
      <c r="H611">
        <f>(Table2[[#This Row],[1Y Return vs Nifty]]-AVERAGE(Table2[1Y Return vs Nifty]))/_xlfn.STDEV.P(Table2[1Y Return vs Nifty])</f>
        <v>-0.48396991825873548</v>
      </c>
      <c r="I611">
        <v>10.7848891366902</v>
      </c>
      <c r="J611">
        <f>(Table2[[#This Row],[1M Return vs Nifty]]-AVERAGE(Table2[1M Return vs Nifty]))/_xlfn.STDEV.P(Table2[1M Return vs Nifty])</f>
        <v>1.0843132443163439</v>
      </c>
      <c r="K611">
        <v>-9.4784526129242899</v>
      </c>
      <c r="L611">
        <f>(Table2[[#This Row],[6M Return vs Nifty]]-AVERAGE(Table2[6M Return vs Nifty]))/_xlfn.STDEV.P(Table2[6M Return vs Nifty])</f>
        <v>-0.48495152403649777</v>
      </c>
      <c r="M611">
        <v>-2.4028205454212901</v>
      </c>
      <c r="N611">
        <f>(Table2[[#This Row],[1W Return vs Nifty]]-AVERAGE(Table2[1W Return vs Nifty]))/_xlfn.STDEV.P(Table2[1W Return vs Nifty])</f>
        <v>-0.44258701221211549</v>
      </c>
      <c r="O611">
        <v>2032.43</v>
      </c>
      <c r="P611">
        <v>1953.33994558055</v>
      </c>
      <c r="Q611">
        <v>1820.523486949</v>
      </c>
      <c r="R611">
        <v>42.736088562471203</v>
      </c>
      <c r="S611" s="1">
        <f>(Table2[[#This Row],[Close Price]]-Table2[[#This Row],[20D EMA]])/Table2[[#This Row],[20D EMA]]</f>
        <v>-2.4010667034043529E-3</v>
      </c>
      <c r="T611" s="1">
        <f>(Table2[[#This Row],[Close Price]]-Table2[[#This Row],[50D EMA]])/Table2[[#This Row],[50D EMA]]</f>
        <v>3.7991366831641844E-2</v>
      </c>
      <c r="U611" s="1">
        <f>(Table2[[#This Row],[Close Price]]-Table2[[#This Row],[200D EMA]])/Table2[[#This Row],[200D EMA]]</f>
        <v>0.11371812258129882</v>
      </c>
      <c r="V611">
        <v>1.4046363705024101</v>
      </c>
      <c r="W611">
        <v>2025.05</v>
      </c>
      <c r="X611">
        <v>2096.4499999999998</v>
      </c>
      <c r="Y611">
        <v>1911.05</v>
      </c>
      <c r="Z611">
        <v>2220.9499999999998</v>
      </c>
      <c r="AA611">
        <v>1911.05</v>
      </c>
      <c r="AB611">
        <v>2220.9499999999998</v>
      </c>
      <c r="AC611" s="1">
        <f>(Table2[[#This Row],[Close Price]]/Table2[[#This Row],[Day Low]])-1</f>
        <v>1.2345374188291736E-3</v>
      </c>
      <c r="AD611" s="1">
        <f>(Table2[[#This Row],[Day High]]/Table2[[#This Row],[Close Price]])-1</f>
        <v>3.3981899336637644E-2</v>
      </c>
      <c r="AE611" s="1">
        <f>(Table2[[#This Row],[Close Price]]/Table2[[#This Row],[Current Week Low]])-1</f>
        <v>6.0961251667931204E-2</v>
      </c>
      <c r="AF611" s="1">
        <f>(Table2[[#This Row],[Current Week High]]/Table2[[#This Row],[Close Price]])-1</f>
        <v>9.5386057063944207E-2</v>
      </c>
      <c r="AG611" s="1">
        <f>(Table2[[#This Row],[Close Price]]/Table2[[#This Row],[Current Month Low]])-1</f>
        <v>6.0961251667931204E-2</v>
      </c>
      <c r="AH611" s="1">
        <f>(Table2[[#This Row],[Current Month High]]/Table2[[#This Row],[Close Price]])-1</f>
        <v>9.5386057063944207E-2</v>
      </c>
      <c r="AI611">
        <v>9.5386057063944207</v>
      </c>
      <c r="AJ611">
        <v>41.776798825256897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-0.02</v>
      </c>
      <c r="AM611" t="s">
        <v>3113</v>
      </c>
      <c r="AN611">
        <v>2.31</v>
      </c>
      <c r="AO611" t="s">
        <v>3114</v>
      </c>
      <c r="AP611">
        <v>-0.115503360913568</v>
      </c>
      <c r="AQ611">
        <f>(Table2[[#This Row],[Sharpe Ratio]]-AVERAGE(Table2[Sharpe Ratio]))/_xlfn.STDEV.P(Table2[Sharpe Ratio])</f>
        <v>-2.0485591099613027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-2.3757543201523075</v>
      </c>
      <c r="AS611">
        <f>_xlfn.RANK.AVG(Table2[[#This Row],[1Y Return vs Nifty Z-Score]],Table2[1Y Return vs Nifty Z-Score])</f>
        <v>470</v>
      </c>
      <c r="AT611">
        <f>_xlfn.RANK.AVG(Table2[[#This Row],[6M Return vs Nifty Z-Score]],Table2[6M Return vs Nifty Z-Score])</f>
        <v>481</v>
      </c>
      <c r="AU611">
        <f>_xlfn.RANK.AVG(Table2[[#This Row],[Sharpe Ratio Z-Score]],Table2[Sharpe Ratio Z-Score])</f>
        <v>726</v>
      </c>
      <c r="AV611">
        <f>(Table2[[#This Row],[Rank 1Y]]+Table2[[#This Row],[Rank 6M]]+Table2[[#This Row],[Rank Sharpe]])/3</f>
        <v>559</v>
      </c>
    </row>
    <row r="612" spans="1:48" x14ac:dyDescent="0.3">
      <c r="A612" t="s">
        <v>2259</v>
      </c>
      <c r="B612" t="s">
        <v>2260</v>
      </c>
      <c r="C612" t="s">
        <v>3072</v>
      </c>
      <c r="D612" t="s">
        <v>116</v>
      </c>
      <c r="E612">
        <v>2371.908311355</v>
      </c>
      <c r="F612">
        <v>9.69</v>
      </c>
      <c r="G612">
        <v>-0.57096250387630898</v>
      </c>
      <c r="H612">
        <f>(Table2[[#This Row],[1Y Return vs Nifty]]-AVERAGE(Table2[1Y Return vs Nifty]))/_xlfn.STDEV.P(Table2[1Y Return vs Nifty])</f>
        <v>-0.53259170791673571</v>
      </c>
      <c r="I612">
        <v>26.235496876920301</v>
      </c>
      <c r="J612">
        <f>(Table2[[#This Row],[1M Return vs Nifty]]-AVERAGE(Table2[1M Return vs Nifty]))/_xlfn.STDEV.P(Table2[1M Return vs Nifty])</f>
        <v>2.5853194270443636</v>
      </c>
      <c r="K612">
        <v>-73.633265087085505</v>
      </c>
      <c r="L612">
        <f>(Table2[[#This Row],[6M Return vs Nifty]]-AVERAGE(Table2[6M Return vs Nifty]))/_xlfn.STDEV.P(Table2[6M Return vs Nifty])</f>
        <v>-2.7434073278995958</v>
      </c>
      <c r="M612">
        <v>12.941987541738801</v>
      </c>
      <c r="N612">
        <f>(Table2[[#This Row],[1W Return vs Nifty]]-AVERAGE(Table2[1W Return vs Nifty]))/_xlfn.STDEV.P(Table2[1W Return vs Nifty])</f>
        <v>2.687353963442447</v>
      </c>
      <c r="O612">
        <v>8.81</v>
      </c>
      <c r="P612">
        <v>10.3396839412859</v>
      </c>
      <c r="Q612">
        <v>14.274816906424601</v>
      </c>
      <c r="R612">
        <v>66.006972566298302</v>
      </c>
      <c r="S612" s="1">
        <f>(Table2[[#This Row],[Close Price]]-Table2[[#This Row],[20D EMA]])/Table2[[#This Row],[20D EMA]]</f>
        <v>9.9886492622020318E-2</v>
      </c>
      <c r="T612" s="1">
        <f>(Table2[[#This Row],[Close Price]]-Table2[[#This Row],[50D EMA]])/Table2[[#This Row],[50D EMA]]</f>
        <v>-6.2834023261749916E-2</v>
      </c>
      <c r="U612" s="1">
        <f>(Table2[[#This Row],[Close Price]]-Table2[[#This Row],[200D EMA]])/Table2[[#This Row],[200D EMA]]</f>
        <v>-0.32118218653726716</v>
      </c>
      <c r="V612">
        <v>0.742617724490378</v>
      </c>
      <c r="W612">
        <v>0</v>
      </c>
      <c r="X612">
        <v>0</v>
      </c>
      <c r="Y612">
        <v>9.4499999999999993</v>
      </c>
      <c r="Z612">
        <v>10.25</v>
      </c>
      <c r="AA612">
        <v>8.86</v>
      </c>
      <c r="AB612">
        <v>10.25</v>
      </c>
      <c r="AC612" s="1" t="e">
        <f>(Table2[[#This Row],[Close Price]]/Table2[[#This Row],[Day Low]])-1</f>
        <v>#DIV/0!</v>
      </c>
      <c r="AD612" s="1">
        <f>(Table2[[#This Row],[Day High]]/Table2[[#This Row],[Close Price]])-1</f>
        <v>-1</v>
      </c>
      <c r="AE612" s="1">
        <f>(Table2[[#This Row],[Close Price]]/Table2[[#This Row],[Current Week Low]])-1</f>
        <v>2.5396825396825529E-2</v>
      </c>
      <c r="AF612" s="1">
        <f>(Table2[[#This Row],[Current Week High]]/Table2[[#This Row],[Close Price]])-1</f>
        <v>5.7791537667698734E-2</v>
      </c>
      <c r="AG612" s="1">
        <f>(Table2[[#This Row],[Close Price]]/Table2[[#This Row],[Current Month Low]])-1</f>
        <v>9.3679458239277702E-2</v>
      </c>
      <c r="AH612" s="1">
        <f>(Table2[[#This Row],[Current Month High]]/Table2[[#This Row],[Close Price]])-1</f>
        <v>5.7791537667698734E-2</v>
      </c>
      <c r="AI612">
        <v>180.18575851393101</v>
      </c>
      <c r="AJ612">
        <v>44.4113263785394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-0.46</v>
      </c>
      <c r="AM612" t="s">
        <v>3113</v>
      </c>
      <c r="AN612">
        <v>38.03</v>
      </c>
      <c r="AO612" t="s">
        <v>3114</v>
      </c>
      <c r="AP612">
        <v>2.3230812438982E-2</v>
      </c>
      <c r="AQ612">
        <f>(Table2[[#This Row],[Sharpe Ratio]]-AVERAGE(Table2[Sharpe Ratio]))/_xlfn.STDEV.P(Table2[Sharpe Ratio])</f>
        <v>-0.43092613560271498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494</v>
      </c>
      <c r="AT612">
        <f>_xlfn.RANK.AVG(Table2[[#This Row],[6M Return vs Nifty Z-Score]],Table2[6M Return vs Nifty Z-Score])</f>
        <v>734</v>
      </c>
      <c r="AU612">
        <f>_xlfn.RANK.AVG(Table2[[#This Row],[Sharpe Ratio Z-Score]],Table2[Sharpe Ratio Z-Score])</f>
        <v>459</v>
      </c>
      <c r="AV612">
        <f>(Table2[[#This Row],[Rank 1Y]]+Table2[[#This Row],[Rank 6M]]+Table2[[#This Row],[Rank Sharpe]])/3</f>
        <v>562.33333333333337</v>
      </c>
    </row>
    <row r="613" spans="1:48" x14ac:dyDescent="0.3">
      <c r="A613" t="s">
        <v>1306</v>
      </c>
      <c r="B613" t="s">
        <v>1307</v>
      </c>
      <c r="C613" t="s">
        <v>3077</v>
      </c>
      <c r="D613" t="s">
        <v>389</v>
      </c>
      <c r="E613">
        <v>8362.17618201</v>
      </c>
      <c r="F613">
        <v>189.91</v>
      </c>
      <c r="G613">
        <v>-28.7466032873009</v>
      </c>
      <c r="H613">
        <f>(Table2[[#This Row],[1Y Return vs Nifty]]-AVERAGE(Table2[1Y Return vs Nifty]))/_xlfn.STDEV.P(Table2[1Y Return vs Nifty])</f>
        <v>-0.96144128748515834</v>
      </c>
      <c r="I613">
        <v>-2.7416035008136301</v>
      </c>
      <c r="J613">
        <f>(Table2[[#This Row],[1M Return vs Nifty]]-AVERAGE(Table2[1M Return vs Nifty]))/_xlfn.STDEV.P(Table2[1M Return vs Nifty])</f>
        <v>-0.22976769158449334</v>
      </c>
      <c r="K613">
        <v>-9.8689817383589205</v>
      </c>
      <c r="L613">
        <f>(Table2[[#This Row],[6M Return vs Nifty]]-AVERAGE(Table2[6M Return vs Nifty]))/_xlfn.STDEV.P(Table2[6M Return vs Nifty])</f>
        <v>-0.49869940569807464</v>
      </c>
      <c r="M613">
        <v>-2.0047020468229801</v>
      </c>
      <c r="N613">
        <f>(Table2[[#This Row],[1W Return vs Nifty]]-AVERAGE(Table2[1W Return vs Nifty]))/_xlfn.STDEV.P(Table2[1W Return vs Nifty])</f>
        <v>-0.36138121316588317</v>
      </c>
      <c r="O613">
        <v>187.62</v>
      </c>
      <c r="P613">
        <v>184.185382947341</v>
      </c>
      <c r="Q613">
        <v>190.82988848130501</v>
      </c>
      <c r="R613">
        <v>54.147474329313603</v>
      </c>
      <c r="S613" s="1">
        <f>(Table2[[#This Row],[Close Price]]-Table2[[#This Row],[20D EMA]])/Table2[[#This Row],[20D EMA]]</f>
        <v>1.2205521799381686E-2</v>
      </c>
      <c r="T613" s="1">
        <f>(Table2[[#This Row],[Close Price]]-Table2[[#This Row],[50D EMA]])/Table2[[#This Row],[50D EMA]]</f>
        <v>3.108073486100512E-2</v>
      </c>
      <c r="U613" s="1">
        <f>(Table2[[#This Row],[Close Price]]-Table2[[#This Row],[200D EMA]])/Table2[[#This Row],[200D EMA]]</f>
        <v>-4.8204633384519692E-3</v>
      </c>
      <c r="V613">
        <v>1.1724426997285899</v>
      </c>
      <c r="W613">
        <v>188.03</v>
      </c>
      <c r="X613">
        <v>191.95</v>
      </c>
      <c r="Y613">
        <v>176.35</v>
      </c>
      <c r="Z613">
        <v>190.52</v>
      </c>
      <c r="AA613">
        <v>176.35</v>
      </c>
      <c r="AB613">
        <v>196.7</v>
      </c>
      <c r="AC613" s="1">
        <f>(Table2[[#This Row],[Close Price]]/Table2[[#This Row],[Day Low]])-1</f>
        <v>9.9984045099186236E-3</v>
      </c>
      <c r="AD613" s="1">
        <f>(Table2[[#This Row],[Day High]]/Table2[[#This Row],[Close Price]])-1</f>
        <v>1.0741930388078469E-2</v>
      </c>
      <c r="AE613" s="1">
        <f>(Table2[[#This Row],[Close Price]]/Table2[[#This Row],[Current Week Low]])-1</f>
        <v>7.6892543237879307E-2</v>
      </c>
      <c r="AF613" s="1">
        <f>(Table2[[#This Row],[Current Week High]]/Table2[[#This Row],[Close Price]])-1</f>
        <v>3.2120478121215879E-3</v>
      </c>
      <c r="AG613" s="1">
        <f>(Table2[[#This Row],[Close Price]]/Table2[[#This Row],[Current Month Low]])-1</f>
        <v>7.6892543237879307E-2</v>
      </c>
      <c r="AH613" s="1">
        <f>(Table2[[#This Row],[Current Month High]]/Table2[[#This Row],[Close Price]])-1</f>
        <v>3.5753778105418244E-2</v>
      </c>
      <c r="AI613">
        <v>35.853825496287698</v>
      </c>
      <c r="AJ613">
        <v>30.972413793103399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0.04</v>
      </c>
      <c r="AM613" t="s">
        <v>3114</v>
      </c>
      <c r="AN613">
        <v>3.18</v>
      </c>
      <c r="AO613" t="s">
        <v>3114</v>
      </c>
      <c r="AQ613">
        <f>(Table2[[#This Row],[Sharpe Ratio]]-AVERAGE(Table2[Sharpe Ratio]))/_xlfn.STDEV.P(Table2[Sharpe Ratio])</f>
        <v>-0.70179615496659375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654</v>
      </c>
      <c r="AT613">
        <f>_xlfn.RANK.AVG(Table2[[#This Row],[6M Return vs Nifty Z-Score]],Table2[6M Return vs Nifty Z-Score])</f>
        <v>488</v>
      </c>
      <c r="AU613">
        <f>_xlfn.RANK.AVG(Table2[[#This Row],[Sharpe Ratio Z-Score]],Table2[Sharpe Ratio Z-Score])</f>
        <v>545.5</v>
      </c>
      <c r="AV613">
        <f>(Table2[[#This Row],[Rank 1Y]]+Table2[[#This Row],[Rank 6M]]+Table2[[#This Row],[Rank Sharpe]])/3</f>
        <v>562.5</v>
      </c>
    </row>
    <row r="614" spans="1:48" x14ac:dyDescent="0.3">
      <c r="A614" t="s">
        <v>320</v>
      </c>
      <c r="B614" t="s">
        <v>321</v>
      </c>
      <c r="C614" t="s">
        <v>3073</v>
      </c>
      <c r="D614" t="s">
        <v>51</v>
      </c>
      <c r="E614">
        <v>83025.622823430007</v>
      </c>
      <c r="F614">
        <v>2072.35</v>
      </c>
      <c r="G614">
        <v>-6.7690481732144701</v>
      </c>
      <c r="H614">
        <f>(Table2[[#This Row],[1Y Return vs Nifty]]-AVERAGE(Table2[1Y Return vs Nifty]))/_xlfn.STDEV.P(Table2[1Y Return vs Nifty])</f>
        <v>-0.62693016338811702</v>
      </c>
      <c r="I614">
        <v>-3.0134823913287798</v>
      </c>
      <c r="J614">
        <f>(Table2[[#This Row],[1M Return vs Nifty]]-AVERAGE(Table2[1M Return vs Nifty]))/_xlfn.STDEV.P(Table2[1M Return vs Nifty])</f>
        <v>-0.2561803675437625</v>
      </c>
      <c r="K614">
        <v>-18.9317130913897</v>
      </c>
      <c r="L614">
        <f>(Table2[[#This Row],[6M Return vs Nifty]]-AVERAGE(Table2[6M Return vs Nifty]))/_xlfn.STDEV.P(Table2[6M Return vs Nifty])</f>
        <v>-0.8177367067789244</v>
      </c>
      <c r="M614">
        <v>5.6375849604509902</v>
      </c>
      <c r="N614">
        <f>(Table2[[#This Row],[1W Return vs Nifty]]-AVERAGE(Table2[1W Return vs Nifty]))/_xlfn.STDEV.P(Table2[1W Return vs Nifty])</f>
        <v>1.1974461840822115</v>
      </c>
      <c r="O614">
        <v>2070.83</v>
      </c>
      <c r="P614">
        <v>2114.0917981145799</v>
      </c>
      <c r="Q614">
        <v>2053.4368483200601</v>
      </c>
      <c r="R614">
        <v>54.631202988140203</v>
      </c>
      <c r="S614" s="1">
        <f>(Table2[[#This Row],[Close Price]]-Table2[[#This Row],[20D EMA]])/Table2[[#This Row],[20D EMA]]</f>
        <v>7.3400520564217335E-4</v>
      </c>
      <c r="T614" s="1">
        <f>(Table2[[#This Row],[Close Price]]-Table2[[#This Row],[50D EMA]])/Table2[[#This Row],[50D EMA]]</f>
        <v>-1.974455326481412E-2</v>
      </c>
      <c r="U614" s="1">
        <f>(Table2[[#This Row],[Close Price]]-Table2[[#This Row],[200D EMA]])/Table2[[#This Row],[200D EMA]]</f>
        <v>9.2104861639221401E-3</v>
      </c>
      <c r="V614">
        <v>1.20291947990473</v>
      </c>
      <c r="W614">
        <v>2042.55</v>
      </c>
      <c r="X614">
        <v>2102.5</v>
      </c>
      <c r="Y614">
        <v>1901.05</v>
      </c>
      <c r="Z614">
        <v>2083.9</v>
      </c>
      <c r="AA614">
        <v>1901.05</v>
      </c>
      <c r="AB614">
        <v>2083.9</v>
      </c>
      <c r="AC614" s="1">
        <f>(Table2[[#This Row],[Close Price]]/Table2[[#This Row],[Day Low]])-1</f>
        <v>1.4589606129592925E-2</v>
      </c>
      <c r="AD614" s="1">
        <f>(Table2[[#This Row],[Day High]]/Table2[[#This Row],[Close Price]])-1</f>
        <v>1.454870075035597E-2</v>
      </c>
      <c r="AE614" s="1">
        <f>(Table2[[#This Row],[Close Price]]/Table2[[#This Row],[Current Week Low]])-1</f>
        <v>9.0108098156282068E-2</v>
      </c>
      <c r="AF614" s="1">
        <f>(Table2[[#This Row],[Current Week High]]/Table2[[#This Row],[Close Price]])-1</f>
        <v>5.5733828745145875E-3</v>
      </c>
      <c r="AG614" s="1">
        <f>(Table2[[#This Row],[Close Price]]/Table2[[#This Row],[Current Month Low]])-1</f>
        <v>9.0108098156282068E-2</v>
      </c>
      <c r="AH614" s="1">
        <f>(Table2[[#This Row],[Current Month High]]/Table2[[#This Row],[Close Price]])-1</f>
        <v>5.5733828745145875E-3</v>
      </c>
      <c r="AI614">
        <v>20.153448983038501</v>
      </c>
      <c r="AJ614">
        <v>23.1306259469415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-0.14000000000000001</v>
      </c>
      <c r="AM614" t="s">
        <v>3113</v>
      </c>
      <c r="AN614">
        <v>-0.43</v>
      </c>
      <c r="AO614" t="s">
        <v>3113</v>
      </c>
      <c r="AQ614">
        <f>(Table2[[#This Row],[Sharpe Ratio]]-AVERAGE(Table2[Sharpe Ratio]))/_xlfn.STDEV.P(Table2[Sharpe Ratio])</f>
        <v>-0.70179615496659375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548</v>
      </c>
      <c r="AT614">
        <f>_xlfn.RANK.AVG(Table2[[#This Row],[6M Return vs Nifty Z-Score]],Table2[6M Return vs Nifty Z-Score])</f>
        <v>599</v>
      </c>
      <c r="AU614">
        <f>_xlfn.RANK.AVG(Table2[[#This Row],[Sharpe Ratio Z-Score]],Table2[Sharpe Ratio Z-Score])</f>
        <v>545.5</v>
      </c>
      <c r="AV614">
        <f>(Table2[[#This Row],[Rank 1Y]]+Table2[[#This Row],[Rank 6M]]+Table2[[#This Row],[Rank Sharpe]])/3</f>
        <v>564.16666666666663</v>
      </c>
    </row>
    <row r="615" spans="1:48" x14ac:dyDescent="0.3">
      <c r="A615" t="s">
        <v>496</v>
      </c>
      <c r="B615" t="s">
        <v>497</v>
      </c>
      <c r="C615" t="s">
        <v>3083</v>
      </c>
      <c r="D615" t="s">
        <v>380</v>
      </c>
      <c r="E615">
        <v>41118.286573979902</v>
      </c>
      <c r="F615">
        <v>547.79999999999995</v>
      </c>
      <c r="G615">
        <v>-32.768364671494297</v>
      </c>
      <c r="H615">
        <f>(Table2[[#This Row],[1Y Return vs Nifty]]-AVERAGE(Table2[1Y Return vs Nifty]))/_xlfn.STDEV.P(Table2[1Y Return vs Nifty])</f>
        <v>-1.0226548262292532</v>
      </c>
      <c r="I615">
        <v>-3.22026865682313</v>
      </c>
      <c r="J615">
        <f>(Table2[[#This Row],[1M Return vs Nifty]]-AVERAGE(Table2[1M Return vs Nifty]))/_xlfn.STDEV.P(Table2[1M Return vs Nifty])</f>
        <v>-0.2762693807546846</v>
      </c>
      <c r="K615">
        <v>6.7980734565472698</v>
      </c>
      <c r="L615">
        <f>(Table2[[#This Row],[6M Return vs Nifty]]-AVERAGE(Table2[6M Return vs Nifty]))/_xlfn.STDEV.P(Table2[6M Return vs Nifty])</f>
        <v>8.8034559947962915E-2</v>
      </c>
      <c r="M615">
        <v>-1.11753082780147</v>
      </c>
      <c r="N615">
        <f>(Table2[[#This Row],[1W Return vs Nifty]]-AVERAGE(Table2[1W Return vs Nifty]))/_xlfn.STDEV.P(Table2[1W Return vs Nifty])</f>
        <v>-0.18042140349838129</v>
      </c>
      <c r="O615">
        <v>548.95000000000005</v>
      </c>
      <c r="P615">
        <v>544.09238500365302</v>
      </c>
      <c r="Q615">
        <v>548.40958511175597</v>
      </c>
      <c r="R615">
        <v>50.335382394593601</v>
      </c>
      <c r="S615" s="1">
        <f>(Table2[[#This Row],[Close Price]]-Table2[[#This Row],[20D EMA]])/Table2[[#This Row],[20D EMA]]</f>
        <v>-2.0949084616086909E-3</v>
      </c>
      <c r="T615" s="1">
        <f>(Table2[[#This Row],[Close Price]]-Table2[[#This Row],[50D EMA]])/Table2[[#This Row],[50D EMA]]</f>
        <v>6.814311500283248E-3</v>
      </c>
      <c r="U615" s="1">
        <f>(Table2[[#This Row],[Close Price]]-Table2[[#This Row],[200D EMA]])/Table2[[#This Row],[200D EMA]]</f>
        <v>-1.1115507976247284E-3</v>
      </c>
      <c r="V615">
        <v>0.91692070960417504</v>
      </c>
      <c r="W615">
        <v>550.65</v>
      </c>
      <c r="X615">
        <v>562</v>
      </c>
      <c r="Y615">
        <v>520</v>
      </c>
      <c r="Z615">
        <v>555.79999999999995</v>
      </c>
      <c r="AA615">
        <v>520</v>
      </c>
      <c r="AB615">
        <v>577</v>
      </c>
      <c r="AC615" s="1">
        <f>(Table2[[#This Row],[Close Price]]/Table2[[#This Row],[Day Low]])-1</f>
        <v>-5.1757014437483484E-3</v>
      </c>
      <c r="AD615" s="1">
        <f>(Table2[[#This Row],[Day High]]/Table2[[#This Row],[Close Price]])-1</f>
        <v>2.5921869295363331E-2</v>
      </c>
      <c r="AE615" s="1">
        <f>(Table2[[#This Row],[Close Price]]/Table2[[#This Row],[Current Week Low]])-1</f>
        <v>5.3461538461538449E-2</v>
      </c>
      <c r="AF615" s="1">
        <f>(Table2[[#This Row],[Current Week High]]/Table2[[#This Row],[Close Price]])-1</f>
        <v>1.4603870025556853E-2</v>
      </c>
      <c r="AG615" s="1">
        <f>(Table2[[#This Row],[Close Price]]/Table2[[#This Row],[Current Month Low]])-1</f>
        <v>5.3461538461538449E-2</v>
      </c>
      <c r="AH615" s="1">
        <f>(Table2[[#This Row],[Current Month High]]/Table2[[#This Row],[Close Price]])-1</f>
        <v>5.3304125593282237E-2</v>
      </c>
      <c r="AI615">
        <v>16.657539247900701</v>
      </c>
      <c r="AJ615">
        <v>22.331397945511299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0.06</v>
      </c>
      <c r="AM615" t="s">
        <v>3114</v>
      </c>
      <c r="AN615">
        <v>1.37</v>
      </c>
      <c r="AO615" t="s">
        <v>3114</v>
      </c>
      <c r="AP615">
        <v>-0.12895080137564699</v>
      </c>
      <c r="AQ615">
        <f>(Table2[[#This Row],[Sharpe Ratio]]-AVERAGE(Table2[Sharpe Ratio]))/_xlfn.STDEV.P(Table2[Sharpe Ratio])</f>
        <v>-2.2053555400442089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668</v>
      </c>
      <c r="AT615">
        <f>_xlfn.RANK.AVG(Table2[[#This Row],[6M Return vs Nifty Z-Score]],Table2[6M Return vs Nifty Z-Score])</f>
        <v>295</v>
      </c>
      <c r="AU615">
        <f>_xlfn.RANK.AVG(Table2[[#This Row],[Sharpe Ratio Z-Score]],Table2[Sharpe Ratio Z-Score])</f>
        <v>730</v>
      </c>
      <c r="AV615">
        <f>(Table2[[#This Row],[Rank 1Y]]+Table2[[#This Row],[Rank 6M]]+Table2[[#This Row],[Rank Sharpe]])/3</f>
        <v>564.33333333333337</v>
      </c>
    </row>
    <row r="616" spans="1:48" x14ac:dyDescent="0.3">
      <c r="A616" t="s">
        <v>851</v>
      </c>
      <c r="B616" t="s">
        <v>852</v>
      </c>
      <c r="C616" t="s">
        <v>3083</v>
      </c>
      <c r="D616" t="s">
        <v>535</v>
      </c>
      <c r="E616">
        <v>17599.379913000001</v>
      </c>
      <c r="F616">
        <v>3549.45</v>
      </c>
      <c r="G616">
        <v>-43.953502724251301</v>
      </c>
      <c r="H616">
        <f>(Table2[[#This Row],[1Y Return vs Nifty]]-AVERAGE(Table2[1Y Return vs Nifty]))/_xlfn.STDEV.P(Table2[1Y Return vs Nifty])</f>
        <v>-1.1928991088069001</v>
      </c>
      <c r="I616">
        <v>-0.34809074699668002</v>
      </c>
      <c r="J616">
        <f>(Table2[[#This Row],[1M Return vs Nifty]]-AVERAGE(Table2[1M Return vs Nifty]))/_xlfn.STDEV.P(Table2[1M Return vs Nifty])</f>
        <v>2.7589185217901917E-3</v>
      </c>
      <c r="K616">
        <v>4.4429678173506399</v>
      </c>
      <c r="L616">
        <f>(Table2[[#This Row],[6M Return vs Nifty]]-AVERAGE(Table2[6M Return vs Nifty]))/_xlfn.STDEV.P(Table2[6M Return vs Nifty])</f>
        <v>5.1272643854271428E-3</v>
      </c>
      <c r="M616">
        <v>-0.89884388715003605</v>
      </c>
      <c r="N616">
        <f>(Table2[[#This Row],[1W Return vs Nifty]]-AVERAGE(Table2[1W Return vs Nifty]))/_xlfn.STDEV.P(Table2[1W Return vs Nifty])</f>
        <v>-0.13581496642223412</v>
      </c>
      <c r="O616">
        <v>3591.58</v>
      </c>
      <c r="P616">
        <v>3545.6195337160402</v>
      </c>
      <c r="Q616">
        <v>3560.8569572359802</v>
      </c>
      <c r="R616">
        <v>45.873409535567298</v>
      </c>
      <c r="S616" s="1">
        <f>(Table2[[#This Row],[Close Price]]-Table2[[#This Row],[20D EMA]])/Table2[[#This Row],[20D EMA]]</f>
        <v>-1.1730213443665493E-2</v>
      </c>
      <c r="T616" s="1">
        <f>(Table2[[#This Row],[Close Price]]-Table2[[#This Row],[50D EMA]])/Table2[[#This Row],[50D EMA]]</f>
        <v>1.0803376525695685E-3</v>
      </c>
      <c r="U616" s="1">
        <f>(Table2[[#This Row],[Close Price]]-Table2[[#This Row],[200D EMA]])/Table2[[#This Row],[200D EMA]]</f>
        <v>-3.2034303463946826E-3</v>
      </c>
      <c r="V616">
        <v>1.3041148267841201</v>
      </c>
      <c r="W616">
        <v>3561.45</v>
      </c>
      <c r="X616">
        <v>3630</v>
      </c>
      <c r="Y616">
        <v>3450.6</v>
      </c>
      <c r="Z616">
        <v>3644</v>
      </c>
      <c r="AA616">
        <v>3450.6</v>
      </c>
      <c r="AB616">
        <v>3790</v>
      </c>
      <c r="AC616" s="1">
        <f>(Table2[[#This Row],[Close Price]]/Table2[[#This Row],[Day Low]])-1</f>
        <v>-3.3694141431158675E-3</v>
      </c>
      <c r="AD616" s="1">
        <f>(Table2[[#This Row],[Day High]]/Table2[[#This Row],[Close Price]])-1</f>
        <v>2.2693656763723924E-2</v>
      </c>
      <c r="AE616" s="1">
        <f>(Table2[[#This Row],[Close Price]]/Table2[[#This Row],[Current Week Low]])-1</f>
        <v>2.8647191792731563E-2</v>
      </c>
      <c r="AF616" s="1">
        <f>(Table2[[#This Row],[Current Week High]]/Table2[[#This Row],[Close Price]])-1</f>
        <v>2.6637929820112927E-2</v>
      </c>
      <c r="AG616" s="1">
        <f>(Table2[[#This Row],[Close Price]]/Table2[[#This Row],[Current Month Low]])-1</f>
        <v>2.8647191792731563E-2</v>
      </c>
      <c r="AH616" s="1">
        <f>(Table2[[#This Row],[Current Month High]]/Table2[[#This Row],[Close Price]])-1</f>
        <v>6.7771063122455732E-2</v>
      </c>
      <c r="AI616">
        <v>33.0980856188987</v>
      </c>
      <c r="AJ616">
        <v>23.418348719553499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0.04</v>
      </c>
      <c r="AM616" t="s">
        <v>3114</v>
      </c>
      <c r="AN616">
        <v>-0.21</v>
      </c>
      <c r="AO616" t="s">
        <v>3113</v>
      </c>
      <c r="AP616">
        <v>-5.3181932894580002E-2</v>
      </c>
      <c r="AQ616">
        <f>(Table2[[#This Row],[Sharpe Ratio]]-AVERAGE(Table2[Sharpe Ratio]))/_xlfn.STDEV.P(Table2[Sharpe Ratio])</f>
        <v>-1.3218946224997701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713</v>
      </c>
      <c r="AT616">
        <f>_xlfn.RANK.AVG(Table2[[#This Row],[6M Return vs Nifty Z-Score]],Table2[6M Return vs Nifty Z-Score])</f>
        <v>319</v>
      </c>
      <c r="AU616">
        <f>_xlfn.RANK.AVG(Table2[[#This Row],[Sharpe Ratio Z-Score]],Table2[Sharpe Ratio Z-Score])</f>
        <v>663</v>
      </c>
      <c r="AV616">
        <f>(Table2[[#This Row],[Rank 1Y]]+Table2[[#This Row],[Rank 6M]]+Table2[[#This Row],[Rank Sharpe]])/3</f>
        <v>565</v>
      </c>
    </row>
    <row r="617" spans="1:48" x14ac:dyDescent="0.3">
      <c r="A617" t="s">
        <v>445</v>
      </c>
      <c r="B617" t="s">
        <v>446</v>
      </c>
      <c r="C617" t="s">
        <v>3068</v>
      </c>
      <c r="D617" t="s">
        <v>21</v>
      </c>
      <c r="E617">
        <v>50023.749711650002</v>
      </c>
      <c r="F617">
        <v>2645.5</v>
      </c>
      <c r="G617">
        <v>-10.1808814828879</v>
      </c>
      <c r="H617">
        <f>(Table2[[#This Row],[1Y Return vs Nifty]]-AVERAGE(Table2[1Y Return vs Nifty]))/_xlfn.STDEV.P(Table2[1Y Return vs Nifty])</f>
        <v>-0.67886024340502837</v>
      </c>
      <c r="I617">
        <v>4.1388559290203499</v>
      </c>
      <c r="J617">
        <f>(Table2[[#This Row],[1M Return vs Nifty]]-AVERAGE(Table2[1M Return vs Nifty]))/_xlfn.STDEV.P(Table2[1M Return vs Nifty])</f>
        <v>0.43865987565606263</v>
      </c>
      <c r="K617">
        <v>-9.1984617976142999</v>
      </c>
      <c r="L617">
        <f>(Table2[[#This Row],[6M Return vs Nifty]]-AVERAGE(Table2[6M Return vs Nifty]))/_xlfn.STDEV.P(Table2[6M Return vs Nifty])</f>
        <v>-0.4750949465253424</v>
      </c>
      <c r="M617">
        <v>-3.2561288651854601</v>
      </c>
      <c r="N617">
        <f>(Table2[[#This Row],[1W Return vs Nifty]]-AVERAGE(Table2[1W Return vs Nifty]))/_xlfn.STDEV.P(Table2[1W Return vs Nifty])</f>
        <v>-0.61663967287273613</v>
      </c>
      <c r="O617">
        <v>2748.71</v>
      </c>
      <c r="P617">
        <v>2640.0899053231301</v>
      </c>
      <c r="Q617">
        <v>2475.1823099171102</v>
      </c>
      <c r="R617">
        <v>36.2452000225814</v>
      </c>
      <c r="S617" s="1">
        <f>(Table2[[#This Row],[Close Price]]-Table2[[#This Row],[20D EMA]])/Table2[[#This Row],[20D EMA]]</f>
        <v>-3.7548522761586357E-2</v>
      </c>
      <c r="T617" s="1">
        <f>(Table2[[#This Row],[Close Price]]-Table2[[#This Row],[50D EMA]])/Table2[[#This Row],[50D EMA]]</f>
        <v>2.049208500802075E-3</v>
      </c>
      <c r="U617" s="1">
        <f>(Table2[[#This Row],[Close Price]]-Table2[[#This Row],[200D EMA]])/Table2[[#This Row],[200D EMA]]</f>
        <v>6.88101597205555E-2</v>
      </c>
      <c r="V617">
        <v>0.71602081095582104</v>
      </c>
      <c r="W617">
        <v>2692.85</v>
      </c>
      <c r="X617">
        <v>2753.1</v>
      </c>
      <c r="Y617">
        <v>2589.35</v>
      </c>
      <c r="Z617">
        <v>2732.65</v>
      </c>
      <c r="AA617">
        <v>2589.35</v>
      </c>
      <c r="AB617">
        <v>2949.95</v>
      </c>
      <c r="AC617" s="1">
        <f>(Table2[[#This Row],[Close Price]]/Table2[[#This Row],[Day Low]])-1</f>
        <v>-1.7583601017509332E-2</v>
      </c>
      <c r="AD617" s="1">
        <f>(Table2[[#This Row],[Day High]]/Table2[[#This Row],[Close Price]])-1</f>
        <v>4.0672840672840715E-2</v>
      </c>
      <c r="AE617" s="1">
        <f>(Table2[[#This Row],[Close Price]]/Table2[[#This Row],[Current Week Low]])-1</f>
        <v>2.1684978855697423E-2</v>
      </c>
      <c r="AF617" s="1">
        <f>(Table2[[#This Row],[Current Week High]]/Table2[[#This Row],[Close Price]])-1</f>
        <v>3.2942732942732977E-2</v>
      </c>
      <c r="AG617" s="1">
        <f>(Table2[[#This Row],[Close Price]]/Table2[[#This Row],[Current Month Low]])-1</f>
        <v>2.1684978855697423E-2</v>
      </c>
      <c r="AH617" s="1">
        <f>(Table2[[#This Row],[Current Month High]]/Table2[[#This Row],[Close Price]])-1</f>
        <v>0.11508221508221506</v>
      </c>
      <c r="AI617">
        <v>16.460026460026398</v>
      </c>
      <c r="AJ617">
        <v>27.857522594364699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-0.03</v>
      </c>
      <c r="AM617" t="s">
        <v>3113</v>
      </c>
      <c r="AN617">
        <v>-9.93</v>
      </c>
      <c r="AO617" t="s">
        <v>3113</v>
      </c>
      <c r="AP617">
        <v>-4.5692666585324997E-2</v>
      </c>
      <c r="AQ617">
        <f>(Table2[[#This Row],[Sharpe Ratio]]-AVERAGE(Table2[Sharpe Ratio]))/_xlfn.STDEV.P(Table2[Sharpe Ratio])</f>
        <v>-1.2345701814998047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-2.5665051686468487</v>
      </c>
      <c r="AS617">
        <f>_xlfn.RANK.AVG(Table2[[#This Row],[1Y Return vs Nifty Z-Score]],Table2[1Y Return vs Nifty Z-Score])</f>
        <v>570</v>
      </c>
      <c r="AT617">
        <f>_xlfn.RANK.AVG(Table2[[#This Row],[6M Return vs Nifty Z-Score]],Table2[6M Return vs Nifty Z-Score])</f>
        <v>478</v>
      </c>
      <c r="AU617">
        <f>_xlfn.RANK.AVG(Table2[[#This Row],[Sharpe Ratio Z-Score]],Table2[Sharpe Ratio Z-Score])</f>
        <v>651</v>
      </c>
      <c r="AV617">
        <f>(Table2[[#This Row],[Rank 1Y]]+Table2[[#This Row],[Rank 6M]]+Table2[[#This Row],[Rank Sharpe]])/3</f>
        <v>566.33333333333337</v>
      </c>
    </row>
    <row r="618" spans="1:48" x14ac:dyDescent="0.3">
      <c r="A618" t="s">
        <v>631</v>
      </c>
      <c r="B618" t="s">
        <v>632</v>
      </c>
      <c r="C618" t="s">
        <v>3069</v>
      </c>
      <c r="D618" t="s">
        <v>54</v>
      </c>
      <c r="E618">
        <v>28476.3364765599</v>
      </c>
      <c r="F618">
        <v>368.8</v>
      </c>
      <c r="G618">
        <v>-40.640454488132498</v>
      </c>
      <c r="H618">
        <f>(Table2[[#This Row],[1Y Return vs Nifty]]-AVERAGE(Table2[1Y Return vs Nifty]))/_xlfn.STDEV.P(Table2[1Y Return vs Nifty])</f>
        <v>-1.1424725948521472</v>
      </c>
      <c r="I618">
        <v>-17.868822141623301</v>
      </c>
      <c r="J618">
        <f>(Table2[[#This Row],[1M Return vs Nifty]]-AVERAGE(Table2[1M Return vs Nifty]))/_xlfn.STDEV.P(Table2[1M Return vs Nifty])</f>
        <v>-1.6993570494329966</v>
      </c>
      <c r="K618">
        <v>-35.565426474834297</v>
      </c>
      <c r="L618">
        <f>(Table2[[#This Row],[6M Return vs Nifty]]-AVERAGE(Table2[6M Return vs Nifty]))/_xlfn.STDEV.P(Table2[6M Return vs Nifty])</f>
        <v>-1.4032969333911667</v>
      </c>
      <c r="M618">
        <v>-1.27509621322344</v>
      </c>
      <c r="N618">
        <f>(Table2[[#This Row],[1W Return vs Nifty]]-AVERAGE(Table2[1W Return vs Nifty]))/_xlfn.STDEV.P(Table2[1W Return vs Nifty])</f>
        <v>-0.2125606360893508</v>
      </c>
      <c r="O618">
        <v>377.34</v>
      </c>
      <c r="P618">
        <v>404.500992146577</v>
      </c>
      <c r="Q618">
        <v>423.74237453452599</v>
      </c>
      <c r="R618">
        <v>49.314631085224001</v>
      </c>
      <c r="S618" s="1">
        <f>(Table2[[#This Row],[Close Price]]-Table2[[#This Row],[20D EMA]])/Table2[[#This Row],[20D EMA]]</f>
        <v>-2.2632108973339598E-2</v>
      </c>
      <c r="T618" s="1">
        <f>(Table2[[#This Row],[Close Price]]-Table2[[#This Row],[50D EMA]])/Table2[[#This Row],[50D EMA]]</f>
        <v>-8.8259343832808701E-2</v>
      </c>
      <c r="U618" s="1">
        <f>(Table2[[#This Row],[Close Price]]-Table2[[#This Row],[200D EMA]])/Table2[[#This Row],[200D EMA]]</f>
        <v>-0.12965985428027885</v>
      </c>
      <c r="V618">
        <v>1.2696657946854899</v>
      </c>
      <c r="W618">
        <v>368.85</v>
      </c>
      <c r="X618">
        <v>374.9</v>
      </c>
      <c r="Y618">
        <v>341</v>
      </c>
      <c r="Z618">
        <v>376.9</v>
      </c>
      <c r="AA618">
        <v>341</v>
      </c>
      <c r="AB618">
        <v>376.9</v>
      </c>
      <c r="AC618" s="1">
        <f>(Table2[[#This Row],[Close Price]]/Table2[[#This Row],[Day Low]])-1</f>
        <v>-1.3555645926532911E-4</v>
      </c>
      <c r="AD618" s="1">
        <f>(Table2[[#This Row],[Day High]]/Table2[[#This Row],[Close Price]])-1</f>
        <v>1.6540130151843746E-2</v>
      </c>
      <c r="AE618" s="1">
        <f>(Table2[[#This Row],[Close Price]]/Table2[[#This Row],[Current Week Low]])-1</f>
        <v>8.1524926686217025E-2</v>
      </c>
      <c r="AF618" s="1">
        <f>(Table2[[#This Row],[Current Week High]]/Table2[[#This Row],[Close Price]])-1</f>
        <v>2.1963123644251459E-2</v>
      </c>
      <c r="AG618" s="1">
        <f>(Table2[[#This Row],[Close Price]]/Table2[[#This Row],[Current Month Low]])-1</f>
        <v>8.1524926686217025E-2</v>
      </c>
      <c r="AH618" s="1">
        <f>(Table2[[#This Row],[Current Month High]]/Table2[[#This Row],[Close Price]])-1</f>
        <v>2.1963123644251459E-2</v>
      </c>
      <c r="AI618">
        <v>40.916485900216898</v>
      </c>
      <c r="AJ618">
        <v>9.6639904846862894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-0.25</v>
      </c>
      <c r="AM618" t="s">
        <v>3113</v>
      </c>
      <c r="AN618">
        <v>-5.74</v>
      </c>
      <c r="AO618" t="s">
        <v>3113</v>
      </c>
      <c r="AP618">
        <v>7.3649238716640003E-2</v>
      </c>
      <c r="AQ618">
        <f>(Table2[[#This Row],[Sharpe Ratio]]-AVERAGE(Table2[Sharpe Ratio]))/_xlfn.STDEV.P(Table2[Sharpe Ratio])</f>
        <v>0.15694999391262349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701</v>
      </c>
      <c r="AT618">
        <f>_xlfn.RANK.AVG(Table2[[#This Row],[6M Return vs Nifty Z-Score]],Table2[6M Return vs Nifty Z-Score])</f>
        <v>708</v>
      </c>
      <c r="AU618">
        <f>_xlfn.RANK.AVG(Table2[[#This Row],[Sharpe Ratio Z-Score]],Table2[Sharpe Ratio Z-Score])</f>
        <v>296</v>
      </c>
      <c r="AV618">
        <f>(Table2[[#This Row],[Rank 1Y]]+Table2[[#This Row],[Rank 6M]]+Table2[[#This Row],[Rank Sharpe]])/3</f>
        <v>568.33333333333337</v>
      </c>
    </row>
    <row r="619" spans="1:48" x14ac:dyDescent="0.3">
      <c r="A619" t="s">
        <v>439</v>
      </c>
      <c r="B619" t="s">
        <v>440</v>
      </c>
      <c r="C619" t="s">
        <v>3068</v>
      </c>
      <c r="D619" t="s">
        <v>309</v>
      </c>
      <c r="E619">
        <v>51817.733222579998</v>
      </c>
      <c r="F619">
        <v>4896.3500000000004</v>
      </c>
      <c r="G619">
        <v>-8.7361995065530902</v>
      </c>
      <c r="H619">
        <f>(Table2[[#This Row],[1Y Return vs Nifty]]-AVERAGE(Table2[1Y Return vs Nifty]))/_xlfn.STDEV.P(Table2[1Y Return vs Nifty])</f>
        <v>-0.65687134658016066</v>
      </c>
      <c r="I619">
        <v>-2.6772808612703498</v>
      </c>
      <c r="J619">
        <f>(Table2[[#This Row],[1M Return vs Nifty]]-AVERAGE(Table2[1M Return vs Nifty]))/_xlfn.STDEV.P(Table2[1M Return vs Nifty])</f>
        <v>-0.22351883191067887</v>
      </c>
      <c r="K619">
        <v>-23.018166512528101</v>
      </c>
      <c r="L619">
        <f>(Table2[[#This Row],[6M Return vs Nifty]]-AVERAGE(Table2[6M Return vs Nifty]))/_xlfn.STDEV.P(Table2[6M Return vs Nifty])</f>
        <v>-0.9615930145173861</v>
      </c>
      <c r="M619">
        <v>-1.67367169682309</v>
      </c>
      <c r="N619">
        <f>(Table2[[#This Row],[1W Return vs Nifty]]-AVERAGE(Table2[1W Return vs Nifty]))/_xlfn.STDEV.P(Table2[1W Return vs Nifty])</f>
        <v>-0.29385964816717208</v>
      </c>
      <c r="O619">
        <v>5023.78</v>
      </c>
      <c r="P619">
        <v>4976.1876902434597</v>
      </c>
      <c r="Q619">
        <v>4880.5558584722903</v>
      </c>
      <c r="R619">
        <v>34.250878796536199</v>
      </c>
      <c r="S619" s="1">
        <f>(Table2[[#This Row],[Close Price]]-Table2[[#This Row],[20D EMA]])/Table2[[#This Row],[20D EMA]]</f>
        <v>-2.5365362336726406E-2</v>
      </c>
      <c r="T619" s="1">
        <f>(Table2[[#This Row],[Close Price]]-Table2[[#This Row],[50D EMA]])/Table2[[#This Row],[50D EMA]]</f>
        <v>-1.6043946734564035E-2</v>
      </c>
      <c r="U619" s="1">
        <f>(Table2[[#This Row],[Close Price]]-Table2[[#This Row],[200D EMA]])/Table2[[#This Row],[200D EMA]]</f>
        <v>3.2361357979937E-3</v>
      </c>
      <c r="V619">
        <v>0.62874376675258803</v>
      </c>
      <c r="W619">
        <v>4925</v>
      </c>
      <c r="X619">
        <v>5062.8</v>
      </c>
      <c r="Y619">
        <v>4763</v>
      </c>
      <c r="Z619">
        <v>5026</v>
      </c>
      <c r="AA619">
        <v>4763</v>
      </c>
      <c r="AB619">
        <v>5267.85</v>
      </c>
      <c r="AC619" s="1">
        <f>(Table2[[#This Row],[Close Price]]/Table2[[#This Row],[Day Low]])-1</f>
        <v>-5.8172588832486882E-3</v>
      </c>
      <c r="AD619" s="1">
        <f>(Table2[[#This Row],[Day High]]/Table2[[#This Row],[Close Price]])-1</f>
        <v>3.3994710345461421E-2</v>
      </c>
      <c r="AE619" s="1">
        <f>(Table2[[#This Row],[Close Price]]/Table2[[#This Row],[Current Week Low]])-1</f>
        <v>2.7997060676044683E-2</v>
      </c>
      <c r="AF619" s="1">
        <f>(Table2[[#This Row],[Current Week High]]/Table2[[#This Row],[Close Price]])-1</f>
        <v>2.6478907757819581E-2</v>
      </c>
      <c r="AG619" s="1">
        <f>(Table2[[#This Row],[Close Price]]/Table2[[#This Row],[Current Month Low]])-1</f>
        <v>2.7997060676044683E-2</v>
      </c>
      <c r="AH619" s="1">
        <f>(Table2[[#This Row],[Current Month High]]/Table2[[#This Row],[Close Price]])-1</f>
        <v>7.5872844057307987E-2</v>
      </c>
      <c r="AI619">
        <v>19.953638935125099</v>
      </c>
      <c r="AJ619">
        <v>19.103624422281602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-0.05</v>
      </c>
      <c r="AM619" t="s">
        <v>3113</v>
      </c>
      <c r="AN619">
        <v>-4.42</v>
      </c>
      <c r="AO619" t="s">
        <v>3113</v>
      </c>
      <c r="AP619">
        <v>7.2752518461670001E-3</v>
      </c>
      <c r="AQ619">
        <f>(Table2[[#This Row],[Sharpe Ratio]]-AVERAGE(Table2[Sharpe Ratio]))/_xlfn.STDEV.P(Table2[Sharpe Ratio])</f>
        <v>-0.61696711105672408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-2.7528099522321221</v>
      </c>
      <c r="AS619">
        <f>_xlfn.RANK.AVG(Table2[[#This Row],[1Y Return vs Nifty Z-Score]],Table2[1Y Return vs Nifty Z-Score])</f>
        <v>560</v>
      </c>
      <c r="AT619">
        <f>_xlfn.RANK.AVG(Table2[[#This Row],[6M Return vs Nifty Z-Score]],Table2[6M Return vs Nifty Z-Score])</f>
        <v>639</v>
      </c>
      <c r="AU619">
        <f>_xlfn.RANK.AVG(Table2[[#This Row],[Sharpe Ratio Z-Score]],Table2[Sharpe Ratio Z-Score])</f>
        <v>510</v>
      </c>
      <c r="AV619">
        <f>(Table2[[#This Row],[Rank 1Y]]+Table2[[#This Row],[Rank 6M]]+Table2[[#This Row],[Rank Sharpe]])/3</f>
        <v>569.66666666666663</v>
      </c>
    </row>
    <row r="620" spans="1:48" x14ac:dyDescent="0.3">
      <c r="A620" t="s">
        <v>480</v>
      </c>
      <c r="B620" t="s">
        <v>481</v>
      </c>
      <c r="C620" t="s">
        <v>3068</v>
      </c>
      <c r="D620" t="s">
        <v>309</v>
      </c>
      <c r="E620">
        <v>42469.418257999998</v>
      </c>
      <c r="F620">
        <v>6819.5</v>
      </c>
      <c r="G620">
        <v>-28.011374099534098</v>
      </c>
      <c r="H620">
        <f>(Table2[[#This Row],[1Y Return vs Nifty]]-AVERAGE(Table2[1Y Return vs Nifty]))/_xlfn.STDEV.P(Table2[1Y Return vs Nifty])</f>
        <v>-0.95025067320653955</v>
      </c>
      <c r="I620">
        <v>-2.2368866247142001</v>
      </c>
      <c r="J620">
        <f>(Table2[[#This Row],[1M Return vs Nifty]]-AVERAGE(Table2[1M Return vs Nifty]))/_xlfn.STDEV.P(Table2[1M Return vs Nifty])</f>
        <v>-0.18073511213586552</v>
      </c>
      <c r="K620">
        <v>-22.784071108620399</v>
      </c>
      <c r="L620">
        <f>(Table2[[#This Row],[6M Return vs Nifty]]-AVERAGE(Table2[6M Return vs Nifty]))/_xlfn.STDEV.P(Table2[6M Return vs Nifty])</f>
        <v>-0.95335210314653673</v>
      </c>
      <c r="M620">
        <v>1.7870510101627199</v>
      </c>
      <c r="N620">
        <f>(Table2[[#This Row],[1W Return vs Nifty]]-AVERAGE(Table2[1W Return vs Nifty]))/_xlfn.STDEV.P(Table2[1W Return vs Nifty])</f>
        <v>0.41203760023417629</v>
      </c>
      <c r="O620">
        <v>6918.44</v>
      </c>
      <c r="P620">
        <v>7038.0028124566197</v>
      </c>
      <c r="Q620">
        <v>7378.9994543840203</v>
      </c>
      <c r="R620">
        <v>42.085924664449799</v>
      </c>
      <c r="S620" s="1">
        <f>(Table2[[#This Row],[Close Price]]-Table2[[#This Row],[20D EMA]])/Table2[[#This Row],[20D EMA]]</f>
        <v>-1.4300911766236261E-2</v>
      </c>
      <c r="T620" s="1">
        <f>(Table2[[#This Row],[Close Price]]-Table2[[#This Row],[50D EMA]])/Table2[[#This Row],[50D EMA]]</f>
        <v>-3.1046138837837599E-2</v>
      </c>
      <c r="U620" s="1">
        <f>(Table2[[#This Row],[Close Price]]-Table2[[#This Row],[200D EMA]])/Table2[[#This Row],[200D EMA]]</f>
        <v>-7.5823213952348215E-2</v>
      </c>
      <c r="V620">
        <v>0.61399406044451499</v>
      </c>
      <c r="W620">
        <v>6814.05</v>
      </c>
      <c r="X620">
        <v>6899.9</v>
      </c>
      <c r="Y620">
        <v>6666</v>
      </c>
      <c r="Z620">
        <v>6888.5</v>
      </c>
      <c r="AA620">
        <v>6666</v>
      </c>
      <c r="AB620">
        <v>7011.85</v>
      </c>
      <c r="AC620" s="1">
        <f>(Table2[[#This Row],[Close Price]]/Table2[[#This Row],[Day Low]])-1</f>
        <v>7.998180230552876E-4</v>
      </c>
      <c r="AD620" s="1">
        <f>(Table2[[#This Row],[Day High]]/Table2[[#This Row],[Close Price]])-1</f>
        <v>1.1789720654006741E-2</v>
      </c>
      <c r="AE620" s="1">
        <f>(Table2[[#This Row],[Close Price]]/Table2[[#This Row],[Current Week Low]])-1</f>
        <v>2.302730273027298E-2</v>
      </c>
      <c r="AF620" s="1">
        <f>(Table2[[#This Row],[Current Week High]]/Table2[[#This Row],[Close Price]])-1</f>
        <v>1.0118043844856706E-2</v>
      </c>
      <c r="AG620" s="1">
        <f>(Table2[[#This Row],[Close Price]]/Table2[[#This Row],[Current Month Low]])-1</f>
        <v>2.302730273027298E-2</v>
      </c>
      <c r="AH620" s="1">
        <f>(Table2[[#This Row],[Current Month High]]/Table2[[#This Row],[Close Price]])-1</f>
        <v>2.8205880196495503E-2</v>
      </c>
      <c r="AI620">
        <v>34.907251264755402</v>
      </c>
      <c r="AJ620">
        <v>6.36854255053656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-0.18</v>
      </c>
      <c r="AM620" t="s">
        <v>3113</v>
      </c>
      <c r="AN620">
        <v>-2.5</v>
      </c>
      <c r="AO620" t="s">
        <v>3113</v>
      </c>
      <c r="AP620">
        <v>3.3534742134261997E-2</v>
      </c>
      <c r="AQ620">
        <f>(Table2[[#This Row],[Sharpe Ratio]]-AVERAGE(Table2[Sharpe Ratio]))/_xlfn.STDEV.P(Table2[Sharpe Ratio])</f>
        <v>-0.3107828714178984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651</v>
      </c>
      <c r="AT620">
        <f>_xlfn.RANK.AVG(Table2[[#This Row],[6M Return vs Nifty Z-Score]],Table2[6M Return vs Nifty Z-Score])</f>
        <v>636</v>
      </c>
      <c r="AU620">
        <f>_xlfn.RANK.AVG(Table2[[#This Row],[Sharpe Ratio Z-Score]],Table2[Sharpe Ratio Z-Score])</f>
        <v>422</v>
      </c>
      <c r="AV620">
        <f>(Table2[[#This Row],[Rank 1Y]]+Table2[[#This Row],[Rank 6M]]+Table2[[#This Row],[Rank Sharpe]])/3</f>
        <v>569.66666666666663</v>
      </c>
    </row>
    <row r="621" spans="1:48" x14ac:dyDescent="0.3">
      <c r="A621" t="s">
        <v>788</v>
      </c>
      <c r="B621" t="s">
        <v>789</v>
      </c>
      <c r="C621" t="s">
        <v>3069</v>
      </c>
      <c r="D621" t="s">
        <v>54</v>
      </c>
      <c r="E621">
        <v>19976.195993835001</v>
      </c>
      <c r="F621">
        <v>1252.8499999999999</v>
      </c>
      <c r="G621">
        <v>-36.795937506168599</v>
      </c>
      <c r="H621">
        <f>(Table2[[#This Row],[1Y Return vs Nifty]]-AVERAGE(Table2[1Y Return vs Nifty]))/_xlfn.STDEV.P(Table2[1Y Return vs Nifty])</f>
        <v>-1.0839568186172091</v>
      </c>
      <c r="I621">
        <v>-2.2841739887628201</v>
      </c>
      <c r="J621">
        <f>(Table2[[#This Row],[1M Return vs Nifty]]-AVERAGE(Table2[1M Return vs Nifty]))/_xlfn.STDEV.P(Table2[1M Return vs Nifty])</f>
        <v>-0.18532901724272263</v>
      </c>
      <c r="K621">
        <v>-30.238213965641201</v>
      </c>
      <c r="L621">
        <f>(Table2[[#This Row],[6M Return vs Nifty]]-AVERAGE(Table2[6M Return vs Nifty]))/_xlfn.STDEV.P(Table2[6M Return vs Nifty])</f>
        <v>-1.2157619138687432</v>
      </c>
      <c r="M621">
        <v>1.41500264224466</v>
      </c>
      <c r="N621">
        <f>(Table2[[#This Row],[1W Return vs Nifty]]-AVERAGE(Table2[1W Return vs Nifty]))/_xlfn.STDEV.P(Table2[1W Return vs Nifty])</f>
        <v>0.33614942847877077</v>
      </c>
      <c r="O621">
        <v>1303.3499999999999</v>
      </c>
      <c r="P621">
        <v>1340.00051921565</v>
      </c>
      <c r="Q621">
        <v>1404.0482057123399</v>
      </c>
      <c r="R621">
        <v>33.762591029762298</v>
      </c>
      <c r="S621" s="1">
        <f>(Table2[[#This Row],[Close Price]]-Table2[[#This Row],[20D EMA]])/Table2[[#This Row],[20D EMA]]</f>
        <v>-3.8746307591974533E-2</v>
      </c>
      <c r="T621" s="1">
        <f>(Table2[[#This Row],[Close Price]]-Table2[[#This Row],[50D EMA]])/Table2[[#This Row],[50D EMA]]</f>
        <v>-6.5037675706769424E-2</v>
      </c>
      <c r="U621" s="1">
        <f>(Table2[[#This Row],[Close Price]]-Table2[[#This Row],[200D EMA]])/Table2[[#This Row],[200D EMA]]</f>
        <v>-0.10768733231323069</v>
      </c>
      <c r="V621">
        <v>0.84533167208606097</v>
      </c>
      <c r="W621">
        <v>1253.8499999999999</v>
      </c>
      <c r="X621">
        <v>1276.6500000000001</v>
      </c>
      <c r="Y621">
        <v>1250</v>
      </c>
      <c r="Z621">
        <v>1319.25</v>
      </c>
      <c r="AA621">
        <v>1250</v>
      </c>
      <c r="AB621">
        <v>1334.85</v>
      </c>
      <c r="AC621" s="1">
        <f>(Table2[[#This Row],[Close Price]]/Table2[[#This Row],[Day Low]])-1</f>
        <v>-7.9754356581729358E-4</v>
      </c>
      <c r="AD621" s="1">
        <f>(Table2[[#This Row],[Day High]]/Table2[[#This Row],[Close Price]])-1</f>
        <v>1.899668755238082E-2</v>
      </c>
      <c r="AE621" s="1">
        <f>(Table2[[#This Row],[Close Price]]/Table2[[#This Row],[Current Week Low]])-1</f>
        <v>2.2799999999998377E-3</v>
      </c>
      <c r="AF621" s="1">
        <f>(Table2[[#This Row],[Current Week High]]/Table2[[#This Row],[Close Price]])-1</f>
        <v>5.2999161910843418E-2</v>
      </c>
      <c r="AG621" s="1">
        <f>(Table2[[#This Row],[Close Price]]/Table2[[#This Row],[Current Month Low]])-1</f>
        <v>2.2799999999998377E-3</v>
      </c>
      <c r="AH621" s="1">
        <f>(Table2[[#This Row],[Current Month High]]/Table2[[#This Row],[Close Price]])-1</f>
        <v>6.5450772239294519E-2</v>
      </c>
      <c r="AI621">
        <v>43.3531548070399</v>
      </c>
      <c r="AJ621">
        <v>5.2726661625073401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-0.17</v>
      </c>
      <c r="AM621" t="s">
        <v>3113</v>
      </c>
      <c r="AN621">
        <v>-3.86</v>
      </c>
      <c r="AO621" t="s">
        <v>3113</v>
      </c>
      <c r="AP621">
        <v>6.1568768471498003E-2</v>
      </c>
      <c r="AQ621">
        <f>(Table2[[#This Row],[Sharpe Ratio]]-AVERAGE(Table2[Sharpe Ratio]))/_xlfn.STDEV.P(Table2[Sharpe Ratio])</f>
        <v>1.6092362789251205E-2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688</v>
      </c>
      <c r="AT621">
        <f>_xlfn.RANK.AVG(Table2[[#This Row],[6M Return vs Nifty Z-Score]],Table2[6M Return vs Nifty Z-Score])</f>
        <v>682</v>
      </c>
      <c r="AU621">
        <f>_xlfn.RANK.AVG(Table2[[#This Row],[Sharpe Ratio Z-Score]],Table2[Sharpe Ratio Z-Score])</f>
        <v>340</v>
      </c>
      <c r="AV621">
        <f>(Table2[[#This Row],[Rank 1Y]]+Table2[[#This Row],[Rank 6M]]+Table2[[#This Row],[Rank Sharpe]])/3</f>
        <v>570</v>
      </c>
    </row>
    <row r="622" spans="1:48" x14ac:dyDescent="0.3">
      <c r="A622" t="s">
        <v>1476</v>
      </c>
      <c r="B622" t="s">
        <v>1477</v>
      </c>
      <c r="C622" t="s">
        <v>3080</v>
      </c>
      <c r="D622" t="s">
        <v>1478</v>
      </c>
      <c r="E622">
        <v>6723.7104705269903</v>
      </c>
      <c r="F622">
        <v>211.17</v>
      </c>
      <c r="G622">
        <v>-26.782513028387701</v>
      </c>
      <c r="H622">
        <f>(Table2[[#This Row],[1Y Return vs Nifty]]-AVERAGE(Table2[1Y Return vs Nifty]))/_xlfn.STDEV.P(Table2[1Y Return vs Nifty])</f>
        <v>-0.9315466956196603</v>
      </c>
      <c r="I622">
        <v>-5.7984831000656598</v>
      </c>
      <c r="J622">
        <f>(Table2[[#This Row],[1M Return vs Nifty]]-AVERAGE(Table2[1M Return vs Nifty]))/_xlfn.STDEV.P(Table2[1M Return vs Nifty])</f>
        <v>-0.52673951660761142</v>
      </c>
      <c r="K622">
        <v>-3.38898745305517</v>
      </c>
      <c r="L622">
        <f>(Table2[[#This Row],[6M Return vs Nifty]]-AVERAGE(Table2[6M Return vs Nifty]))/_xlfn.STDEV.P(Table2[6M Return vs Nifty])</f>
        <v>-0.27058275882083183</v>
      </c>
      <c r="M622">
        <v>-1.06259970639515</v>
      </c>
      <c r="N622">
        <f>(Table2[[#This Row],[1W Return vs Nifty]]-AVERAGE(Table2[1W Return vs Nifty]))/_xlfn.STDEV.P(Table2[1W Return vs Nifty])</f>
        <v>-0.16921688619508823</v>
      </c>
      <c r="O622">
        <v>218.32</v>
      </c>
      <c r="P622">
        <v>211.494382392614</v>
      </c>
      <c r="Q622">
        <v>198.25528774959901</v>
      </c>
      <c r="R622">
        <v>36.6471511280646</v>
      </c>
      <c r="S622" s="1">
        <f>(Table2[[#This Row],[Close Price]]-Table2[[#This Row],[20D EMA]])/Table2[[#This Row],[20D EMA]]</f>
        <v>-3.2750091608647884E-2</v>
      </c>
      <c r="T622" s="1">
        <f>(Table2[[#This Row],[Close Price]]-Table2[[#This Row],[50D EMA]])/Table2[[#This Row],[50D EMA]]</f>
        <v>-1.5337636344961412E-3</v>
      </c>
      <c r="U622" s="1">
        <f>(Table2[[#This Row],[Close Price]]-Table2[[#This Row],[200D EMA]])/Table2[[#This Row],[200D EMA]]</f>
        <v>6.514182999604308E-2</v>
      </c>
      <c r="V622">
        <v>0.50846453171860695</v>
      </c>
      <c r="W622">
        <v>212.97</v>
      </c>
      <c r="X622">
        <v>221.99</v>
      </c>
      <c r="Y622">
        <v>207.4</v>
      </c>
      <c r="Z622">
        <v>217.44</v>
      </c>
      <c r="AA622">
        <v>207.4</v>
      </c>
      <c r="AB622">
        <v>226.64</v>
      </c>
      <c r="AC622" s="1">
        <f>(Table2[[#This Row],[Close Price]]/Table2[[#This Row],[Day Low]])-1</f>
        <v>-8.4518946330469635E-3</v>
      </c>
      <c r="AD622" s="1">
        <f>(Table2[[#This Row],[Day High]]/Table2[[#This Row],[Close Price]])-1</f>
        <v>5.1238338779182824E-2</v>
      </c>
      <c r="AE622" s="1">
        <f>(Table2[[#This Row],[Close Price]]/Table2[[#This Row],[Current Week Low]])-1</f>
        <v>1.8177434908389412E-2</v>
      </c>
      <c r="AF622" s="1">
        <f>(Table2[[#This Row],[Current Week High]]/Table2[[#This Row],[Close Price]])-1</f>
        <v>2.9691717573518961E-2</v>
      </c>
      <c r="AG622" s="1">
        <f>(Table2[[#This Row],[Close Price]]/Table2[[#This Row],[Current Month Low]])-1</f>
        <v>1.8177434908389412E-2</v>
      </c>
      <c r="AH622" s="1">
        <f>(Table2[[#This Row],[Current Month High]]/Table2[[#This Row],[Close Price]])-1</f>
        <v>7.3258512099256601E-2</v>
      </c>
      <c r="AI622">
        <v>14.5522564758251</v>
      </c>
      <c r="AJ622">
        <v>24.510613207547099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-0.01</v>
      </c>
      <c r="AM622" t="s">
        <v>3113</v>
      </c>
      <c r="AN622">
        <v>-3.64</v>
      </c>
      <c r="AO622" t="s">
        <v>3113</v>
      </c>
      <c r="AP622">
        <v>-5.4210735735616002E-2</v>
      </c>
      <c r="AQ622">
        <f>(Table2[[#This Row],[Sharpe Ratio]]-AVERAGE(Table2[Sharpe Ratio]))/_xlfn.STDEV.P(Table2[Sharpe Ratio])</f>
        <v>-1.3338904081058478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-3.23197626534904</v>
      </c>
      <c r="AS622">
        <f>_xlfn.RANK.AVG(Table2[[#This Row],[1Y Return vs Nifty Z-Score]],Table2[1Y Return vs Nifty Z-Score])</f>
        <v>647</v>
      </c>
      <c r="AT622">
        <f>_xlfn.RANK.AVG(Table2[[#This Row],[6M Return vs Nifty Z-Score]],Table2[6M Return vs Nifty Z-Score])</f>
        <v>401</v>
      </c>
      <c r="AU622">
        <f>_xlfn.RANK.AVG(Table2[[#This Row],[Sharpe Ratio Z-Score]],Table2[Sharpe Ratio Z-Score])</f>
        <v>664</v>
      </c>
      <c r="AV622">
        <f>(Table2[[#This Row],[Rank 1Y]]+Table2[[#This Row],[Rank 6M]]+Table2[[#This Row],[Rank Sharpe]])/3</f>
        <v>570.66666666666663</v>
      </c>
    </row>
    <row r="623" spans="1:48" x14ac:dyDescent="0.3">
      <c r="A623" t="s">
        <v>1169</v>
      </c>
      <c r="B623" t="s">
        <v>1170</v>
      </c>
      <c r="C623" t="s">
        <v>3068</v>
      </c>
      <c r="D623" t="s">
        <v>21</v>
      </c>
      <c r="E623">
        <v>10090.802820819999</v>
      </c>
      <c r="F623">
        <v>489.85</v>
      </c>
      <c r="G623">
        <v>5.6956681820400803</v>
      </c>
      <c r="H623">
        <f>(Table2[[#This Row],[1Y Return vs Nifty]]-AVERAGE(Table2[1Y Return vs Nifty]))/_xlfn.STDEV.P(Table2[1Y Return vs Nifty])</f>
        <v>-0.43720995757348136</v>
      </c>
      <c r="I623">
        <v>-3.85455943170843</v>
      </c>
      <c r="J623">
        <f>(Table2[[#This Row],[1M Return vs Nifty]]-AVERAGE(Table2[1M Return vs Nifty]))/_xlfn.STDEV.P(Table2[1M Return vs Nifty])</f>
        <v>-0.33788989373108891</v>
      </c>
      <c r="K623">
        <v>-17.034301530056499</v>
      </c>
      <c r="L623">
        <f>(Table2[[#This Row],[6M Return vs Nifty]]-AVERAGE(Table2[6M Return vs Nifty]))/_xlfn.STDEV.P(Table2[6M Return vs Nifty])</f>
        <v>-0.75094171529273135</v>
      </c>
      <c r="M623">
        <v>-1.5726634288940999</v>
      </c>
      <c r="N623">
        <f>(Table2[[#This Row],[1W Return vs Nifty]]-AVERAGE(Table2[1W Return vs Nifty]))/_xlfn.STDEV.P(Table2[1W Return vs Nifty])</f>
        <v>-0.27325659370894251</v>
      </c>
      <c r="O623">
        <v>510.79</v>
      </c>
      <c r="P623">
        <v>509.78011094118398</v>
      </c>
      <c r="Q623">
        <v>481.25420430332701</v>
      </c>
      <c r="R623">
        <v>33.732960111546099</v>
      </c>
      <c r="S623" s="1">
        <f>(Table2[[#This Row],[Close Price]]-Table2[[#This Row],[20D EMA]])/Table2[[#This Row],[20D EMA]]</f>
        <v>-4.0995320973394145E-2</v>
      </c>
      <c r="T623" s="1">
        <f>(Table2[[#This Row],[Close Price]]-Table2[[#This Row],[50D EMA]])/Table2[[#This Row],[50D EMA]]</f>
        <v>-3.9095505127471314E-2</v>
      </c>
      <c r="U623" s="1">
        <f>(Table2[[#This Row],[Close Price]]-Table2[[#This Row],[200D EMA]])/Table2[[#This Row],[200D EMA]]</f>
        <v>1.7861237615817715E-2</v>
      </c>
      <c r="V623">
        <v>1.4793325843212199</v>
      </c>
      <c r="W623">
        <v>492.05</v>
      </c>
      <c r="X623">
        <v>498.5</v>
      </c>
      <c r="Y623">
        <v>483.9</v>
      </c>
      <c r="Z623">
        <v>503</v>
      </c>
      <c r="AA623">
        <v>483.9</v>
      </c>
      <c r="AB623">
        <v>523.35</v>
      </c>
      <c r="AC623" s="1">
        <f>(Table2[[#This Row],[Close Price]]/Table2[[#This Row],[Day Low]])-1</f>
        <v>-4.4710903363479604E-3</v>
      </c>
      <c r="AD623" s="1">
        <f>(Table2[[#This Row],[Day High]]/Table2[[#This Row],[Close Price]])-1</f>
        <v>1.7658466877615631E-2</v>
      </c>
      <c r="AE623" s="1">
        <f>(Table2[[#This Row],[Close Price]]/Table2[[#This Row],[Current Week Low]])-1</f>
        <v>1.2295928910932119E-2</v>
      </c>
      <c r="AF623" s="1">
        <f>(Table2[[#This Row],[Current Week High]]/Table2[[#This Row],[Close Price]])-1</f>
        <v>2.6844952536490663E-2</v>
      </c>
      <c r="AG623" s="1">
        <f>(Table2[[#This Row],[Close Price]]/Table2[[#This Row],[Current Month Low]])-1</f>
        <v>1.2295928910932119E-2</v>
      </c>
      <c r="AH623" s="1">
        <f>(Table2[[#This Row],[Current Month High]]/Table2[[#This Row],[Close Price]])-1</f>
        <v>6.8388282127181732E-2</v>
      </c>
      <c r="AI623">
        <v>17.382872307849301</v>
      </c>
      <c r="AJ623">
        <v>31.609349811929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</v>
      </c>
      <c r="AM623">
        <v>0</v>
      </c>
      <c r="AN623">
        <v>-6.52</v>
      </c>
      <c r="AO623" t="s">
        <v>3113</v>
      </c>
      <c r="AP623">
        <v>-7.9321126006113005E-2</v>
      </c>
      <c r="AQ623">
        <f>(Table2[[#This Row],[Sharpe Ratio]]-AVERAGE(Table2[Sharpe Ratio]))/_xlfn.STDEV.P(Table2[Sharpe Ratio])</f>
        <v>-1.6266762035518434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-3.4259743638580873</v>
      </c>
      <c r="AS623">
        <f>_xlfn.RANK.AVG(Table2[[#This Row],[1Y Return vs Nifty Z-Score]],Table2[1Y Return vs Nifty Z-Score])</f>
        <v>444</v>
      </c>
      <c r="AT623">
        <f>_xlfn.RANK.AVG(Table2[[#This Row],[6M Return vs Nifty Z-Score]],Table2[6M Return vs Nifty Z-Score])</f>
        <v>573</v>
      </c>
      <c r="AU623">
        <f>_xlfn.RANK.AVG(Table2[[#This Row],[Sharpe Ratio Z-Score]],Table2[Sharpe Ratio Z-Score])</f>
        <v>698</v>
      </c>
      <c r="AV623">
        <f>(Table2[[#This Row],[Rank 1Y]]+Table2[[#This Row],[Rank 6M]]+Table2[[#This Row],[Rank Sharpe]])/3</f>
        <v>571.66666666666663</v>
      </c>
    </row>
    <row r="624" spans="1:48" x14ac:dyDescent="0.3">
      <c r="A624" t="s">
        <v>716</v>
      </c>
      <c r="B624" t="s">
        <v>717</v>
      </c>
      <c r="C624" t="s">
        <v>3073</v>
      </c>
      <c r="D624" t="s">
        <v>51</v>
      </c>
      <c r="E624">
        <v>23278.203381949999</v>
      </c>
      <c r="F624">
        <v>431.75</v>
      </c>
      <c r="G624">
        <v>-18.384605602098901</v>
      </c>
      <c r="H624">
        <f>(Table2[[#This Row],[1Y Return vs Nifty]]-AVERAGE(Table2[1Y Return vs Nifty]))/_xlfn.STDEV.P(Table2[1Y Return vs Nifty])</f>
        <v>-0.80372567828410535</v>
      </c>
      <c r="I624">
        <v>-8.9139669370965393</v>
      </c>
      <c r="J624">
        <f>(Table2[[#This Row],[1M Return vs Nifty]]-AVERAGE(Table2[1M Return vs Nifty]))/_xlfn.STDEV.P(Table2[1M Return vs Nifty])</f>
        <v>-0.82940466610825636</v>
      </c>
      <c r="K624">
        <v>-1.75642920442761</v>
      </c>
      <c r="L624">
        <f>(Table2[[#This Row],[6M Return vs Nifty]]-AVERAGE(Table2[6M Return vs Nifty]))/_xlfn.STDEV.P(Table2[6M Return vs Nifty])</f>
        <v>-0.21311145605235321</v>
      </c>
      <c r="M624">
        <v>-3.2791051353358101</v>
      </c>
      <c r="N624">
        <f>(Table2[[#This Row],[1W Return vs Nifty]]-AVERAGE(Table2[1W Return vs Nifty]))/_xlfn.STDEV.P(Table2[1W Return vs Nifty])</f>
        <v>-0.62132623323913549</v>
      </c>
      <c r="O624">
        <v>443.08</v>
      </c>
      <c r="P624">
        <v>442.19893778474</v>
      </c>
      <c r="Q624">
        <v>420.91598571742298</v>
      </c>
      <c r="R624">
        <v>39.670602100790703</v>
      </c>
      <c r="S624" s="1">
        <f>(Table2[[#This Row],[Close Price]]-Table2[[#This Row],[20D EMA]])/Table2[[#This Row],[20D EMA]]</f>
        <v>-2.5571002979145944E-2</v>
      </c>
      <c r="T624" s="1">
        <f>(Table2[[#This Row],[Close Price]]-Table2[[#This Row],[50D EMA]])/Table2[[#This Row],[50D EMA]]</f>
        <v>-2.3629495441769881E-2</v>
      </c>
      <c r="U624" s="1">
        <f>(Table2[[#This Row],[Close Price]]-Table2[[#This Row],[200D EMA]])/Table2[[#This Row],[200D EMA]]</f>
        <v>2.5739137144224083E-2</v>
      </c>
      <c r="V624">
        <v>1.44325199777886</v>
      </c>
      <c r="W624">
        <v>431.5</v>
      </c>
      <c r="X624">
        <v>439.3</v>
      </c>
      <c r="Y624">
        <v>421.05</v>
      </c>
      <c r="Z624">
        <v>446</v>
      </c>
      <c r="AA624">
        <v>421.05</v>
      </c>
      <c r="AB624">
        <v>466.1</v>
      </c>
      <c r="AC624" s="1">
        <f>(Table2[[#This Row],[Close Price]]/Table2[[#This Row],[Day Low]])-1</f>
        <v>5.7937427578225176E-4</v>
      </c>
      <c r="AD624" s="1">
        <f>(Table2[[#This Row],[Day High]]/Table2[[#This Row],[Close Price]])-1</f>
        <v>1.7486971627099113E-2</v>
      </c>
      <c r="AE624" s="1">
        <f>(Table2[[#This Row],[Close Price]]/Table2[[#This Row],[Current Week Low]])-1</f>
        <v>2.5412658829117696E-2</v>
      </c>
      <c r="AF624" s="1">
        <f>(Table2[[#This Row],[Current Week High]]/Table2[[#This Row],[Close Price]])-1</f>
        <v>3.3005211349160346E-2</v>
      </c>
      <c r="AG624" s="1">
        <f>(Table2[[#This Row],[Close Price]]/Table2[[#This Row],[Current Month Low]])-1</f>
        <v>2.5412658829117696E-2</v>
      </c>
      <c r="AH624" s="1">
        <f>(Table2[[#This Row],[Current Month High]]/Table2[[#This Row],[Close Price]])-1</f>
        <v>7.955993051534449E-2</v>
      </c>
      <c r="AI624">
        <v>12.171395483497299</v>
      </c>
      <c r="AJ624">
        <v>23.5689753863766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-0.17</v>
      </c>
      <c r="AM624" t="s">
        <v>3113</v>
      </c>
      <c r="AN624">
        <v>0.3</v>
      </c>
      <c r="AO624" t="s">
        <v>3114</v>
      </c>
      <c r="AP624">
        <v>-0.109432365285194</v>
      </c>
      <c r="AQ624">
        <f>(Table2[[#This Row],[Sharpe Ratio]]-AVERAGE(Table2[Sharpe Ratio]))/_xlfn.STDEV.P(Table2[Sharpe Ratio])</f>
        <v>-1.977771628561976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-4.4453396622458268</v>
      </c>
      <c r="AS624">
        <f>_xlfn.RANK.AVG(Table2[[#This Row],[1Y Return vs Nifty Z-Score]],Table2[1Y Return vs Nifty Z-Score])</f>
        <v>611</v>
      </c>
      <c r="AT624">
        <f>_xlfn.RANK.AVG(Table2[[#This Row],[6M Return vs Nifty Z-Score]],Table2[6M Return vs Nifty Z-Score])</f>
        <v>386</v>
      </c>
      <c r="AU624">
        <f>_xlfn.RANK.AVG(Table2[[#This Row],[Sharpe Ratio Z-Score]],Table2[Sharpe Ratio Z-Score])</f>
        <v>722</v>
      </c>
      <c r="AV624">
        <f>(Table2[[#This Row],[Rank 1Y]]+Table2[[#This Row],[Rank 6M]]+Table2[[#This Row],[Rank Sharpe]])/3</f>
        <v>573</v>
      </c>
    </row>
    <row r="625" spans="1:48" x14ac:dyDescent="0.3">
      <c r="A625" t="s">
        <v>1966</v>
      </c>
      <c r="B625" t="s">
        <v>1967</v>
      </c>
      <c r="C625" t="s">
        <v>3080</v>
      </c>
      <c r="D625" t="s">
        <v>130</v>
      </c>
      <c r="E625">
        <v>3251.3324261399998</v>
      </c>
      <c r="F625">
        <v>493.8</v>
      </c>
      <c r="G625">
        <v>-40.237593713322099</v>
      </c>
      <c r="H625">
        <f>(Table2[[#This Row],[1Y Return vs Nifty]]-AVERAGE(Table2[1Y Return vs Nifty]))/_xlfn.STDEV.P(Table2[1Y Return vs Nifty])</f>
        <v>-1.1363408204151422</v>
      </c>
      <c r="I625">
        <v>-8.1359753821285903</v>
      </c>
      <c r="J625">
        <f>(Table2[[#This Row],[1M Return vs Nifty]]-AVERAGE(Table2[1M Return vs Nifty]))/_xlfn.STDEV.P(Table2[1M Return vs Nifty])</f>
        <v>-0.75382381170105706</v>
      </c>
      <c r="K625">
        <v>-9.0953240579707693</v>
      </c>
      <c r="L625">
        <f>(Table2[[#This Row],[6M Return vs Nifty]]-AVERAGE(Table2[6M Return vs Nifty]))/_xlfn.STDEV.P(Table2[6M Return vs Nifty])</f>
        <v>-0.47146416626565313</v>
      </c>
      <c r="M625">
        <v>-2.1671750773903198</v>
      </c>
      <c r="N625">
        <f>(Table2[[#This Row],[1W Return vs Nifty]]-AVERAGE(Table2[1W Return vs Nifty]))/_xlfn.STDEV.P(Table2[1W Return vs Nifty])</f>
        <v>-0.3945214774769768</v>
      </c>
      <c r="O625">
        <v>513.78</v>
      </c>
      <c r="P625">
        <v>517.02012926962095</v>
      </c>
      <c r="Q625">
        <v>513.31813370272801</v>
      </c>
      <c r="R625">
        <v>31.352258606461799</v>
      </c>
      <c r="S625" s="1">
        <f>(Table2[[#This Row],[Close Price]]-Table2[[#This Row],[20D EMA]])/Table2[[#This Row],[20D EMA]]</f>
        <v>-3.8888240102767646E-2</v>
      </c>
      <c r="T625" s="1">
        <f>(Table2[[#This Row],[Close Price]]-Table2[[#This Row],[50D EMA]])/Table2[[#This Row],[50D EMA]]</f>
        <v>-4.4911460802161282E-2</v>
      </c>
      <c r="U625" s="1">
        <f>(Table2[[#This Row],[Close Price]]-Table2[[#This Row],[200D EMA]])/Table2[[#This Row],[200D EMA]]</f>
        <v>-3.8023464244166569E-2</v>
      </c>
      <c r="V625">
        <v>0.51471619418138403</v>
      </c>
      <c r="W625">
        <v>425</v>
      </c>
      <c r="X625">
        <v>485</v>
      </c>
      <c r="Y625">
        <v>485</v>
      </c>
      <c r="Z625">
        <v>505.8</v>
      </c>
      <c r="AA625">
        <v>485</v>
      </c>
      <c r="AB625">
        <v>527.15</v>
      </c>
      <c r="AC625" s="1">
        <f>(Table2[[#This Row],[Close Price]]/Table2[[#This Row],[Day Low]])-1</f>
        <v>0.16188235294117659</v>
      </c>
      <c r="AD625" s="1">
        <f>(Table2[[#This Row],[Day High]]/Table2[[#This Row],[Close Price]])-1</f>
        <v>-1.7820980153908539E-2</v>
      </c>
      <c r="AE625" s="1">
        <f>(Table2[[#This Row],[Close Price]]/Table2[[#This Row],[Current Week Low]])-1</f>
        <v>1.8144329896907285E-2</v>
      </c>
      <c r="AF625" s="1">
        <f>(Table2[[#This Row],[Current Week High]]/Table2[[#This Row],[Close Price]])-1</f>
        <v>2.4301336573511634E-2</v>
      </c>
      <c r="AG625" s="1">
        <f>(Table2[[#This Row],[Close Price]]/Table2[[#This Row],[Current Month Low]])-1</f>
        <v>1.8144329896907285E-2</v>
      </c>
      <c r="AH625" s="1">
        <f>(Table2[[#This Row],[Current Month High]]/Table2[[#This Row],[Close Price]])-1</f>
        <v>6.7537464560550653E-2</v>
      </c>
      <c r="AI625">
        <v>25.556905629809599</v>
      </c>
      <c r="AJ625">
        <v>9.9165275459098492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-0.08</v>
      </c>
      <c r="AM625" t="s">
        <v>3113</v>
      </c>
      <c r="AN625">
        <v>-5.74</v>
      </c>
      <c r="AO625" t="s">
        <v>3113</v>
      </c>
      <c r="AQ625">
        <f>(Table2[[#This Row],[Sharpe Ratio]]-AVERAGE(Table2[Sharpe Ratio]))/_xlfn.STDEV.P(Table2[Sharpe Ratio])</f>
        <v>-0.70179615496659375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699</v>
      </c>
      <c r="AT625">
        <f>_xlfn.RANK.AVG(Table2[[#This Row],[6M Return vs Nifty Z-Score]],Table2[6M Return vs Nifty Z-Score])</f>
        <v>477</v>
      </c>
      <c r="AU625">
        <f>_xlfn.RANK.AVG(Table2[[#This Row],[Sharpe Ratio Z-Score]],Table2[Sharpe Ratio Z-Score])</f>
        <v>545.5</v>
      </c>
      <c r="AV625">
        <f>(Table2[[#This Row],[Rank 1Y]]+Table2[[#This Row],[Rank 6M]]+Table2[[#This Row],[Rank Sharpe]])/3</f>
        <v>573.83333333333337</v>
      </c>
    </row>
    <row r="626" spans="1:48" x14ac:dyDescent="0.3">
      <c r="A626" t="s">
        <v>1832</v>
      </c>
      <c r="B626" t="s">
        <v>1833</v>
      </c>
      <c r="C626" t="s">
        <v>3073</v>
      </c>
      <c r="D626" t="s">
        <v>51</v>
      </c>
      <c r="E626">
        <v>3909.8667825000002</v>
      </c>
      <c r="F626">
        <v>317.10000000000002</v>
      </c>
      <c r="G626">
        <v>-18.4720050199656</v>
      </c>
      <c r="H626">
        <f>(Table2[[#This Row],[1Y Return vs Nifty]]-AVERAGE(Table2[1Y Return vs Nifty]))/_xlfn.STDEV.P(Table2[1Y Return vs Nifty])</f>
        <v>-0.80505594806908598</v>
      </c>
      <c r="I626">
        <v>-13.0500750768682</v>
      </c>
      <c r="J626">
        <f>(Table2[[#This Row],[1M Return vs Nifty]]-AVERAGE(Table2[1M Return vs Nifty]))/_xlfn.STDEV.P(Table2[1M Return vs Nifty])</f>
        <v>-1.2312221217455381</v>
      </c>
      <c r="K626">
        <v>-4.4223171807778296</v>
      </c>
      <c r="L626">
        <f>(Table2[[#This Row],[6M Return vs Nifty]]-AVERAGE(Table2[6M Return vs Nifty]))/_xlfn.STDEV.P(Table2[6M Return vs Nifty])</f>
        <v>-0.30695928976025971</v>
      </c>
      <c r="M626">
        <v>-8.0109885518642301</v>
      </c>
      <c r="N626">
        <f>(Table2[[#This Row],[1W Return vs Nifty]]-AVERAGE(Table2[1W Return vs Nifty]))/_xlfn.STDEV.P(Table2[1W Return vs Nifty])</f>
        <v>-1.586507140897762</v>
      </c>
      <c r="O626">
        <v>336.95</v>
      </c>
      <c r="P626">
        <v>329.86924682358801</v>
      </c>
      <c r="Q626">
        <v>308.21557134489399</v>
      </c>
      <c r="R626">
        <v>33.5799802232047</v>
      </c>
      <c r="S626" s="1">
        <f>(Table2[[#This Row],[Close Price]]-Table2[[#This Row],[20D EMA]])/Table2[[#This Row],[20D EMA]]</f>
        <v>-5.8910817628728199E-2</v>
      </c>
      <c r="T626" s="1">
        <f>(Table2[[#This Row],[Close Price]]-Table2[[#This Row],[50D EMA]])/Table2[[#This Row],[50D EMA]]</f>
        <v>-3.871002509796527E-2</v>
      </c>
      <c r="U626" s="1">
        <f>(Table2[[#This Row],[Close Price]]-Table2[[#This Row],[200D EMA]])/Table2[[#This Row],[200D EMA]]</f>
        <v>2.8825372502560349E-2</v>
      </c>
      <c r="V626">
        <v>0.79330634978784498</v>
      </c>
      <c r="W626">
        <v>320.7</v>
      </c>
      <c r="X626">
        <v>324.3</v>
      </c>
      <c r="Y626">
        <v>309.14999999999998</v>
      </c>
      <c r="Z626">
        <v>328</v>
      </c>
      <c r="AA626">
        <v>309.14999999999998</v>
      </c>
      <c r="AB626">
        <v>365</v>
      </c>
      <c r="AC626" s="1">
        <f>(Table2[[#This Row],[Close Price]]/Table2[[#This Row],[Day Low]])-1</f>
        <v>-1.1225444340504986E-2</v>
      </c>
      <c r="AD626" s="1">
        <f>(Table2[[#This Row],[Day High]]/Table2[[#This Row],[Close Price]])-1</f>
        <v>2.2705771050141932E-2</v>
      </c>
      <c r="AE626" s="1">
        <f>(Table2[[#This Row],[Close Price]]/Table2[[#This Row],[Current Week Low]])-1</f>
        <v>2.5715672003881807E-2</v>
      </c>
      <c r="AF626" s="1">
        <f>(Table2[[#This Row],[Current Week High]]/Table2[[#This Row],[Close Price]])-1</f>
        <v>3.4374014506464823E-2</v>
      </c>
      <c r="AG626" s="1">
        <f>(Table2[[#This Row],[Close Price]]/Table2[[#This Row],[Current Month Low]])-1</f>
        <v>2.5715672003881807E-2</v>
      </c>
      <c r="AH626" s="1">
        <f>(Table2[[#This Row],[Current Month High]]/Table2[[#This Row],[Close Price]])-1</f>
        <v>0.15105644906969395</v>
      </c>
      <c r="AI626">
        <v>19.189530116682398</v>
      </c>
      <c r="AJ626">
        <v>26.789284286285501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-0.06</v>
      </c>
      <c r="AM626" t="s">
        <v>3113</v>
      </c>
      <c r="AN626">
        <v>-9.17</v>
      </c>
      <c r="AO626" t="s">
        <v>3113</v>
      </c>
      <c r="AP626">
        <v>-9.9094455472944001E-2</v>
      </c>
      <c r="AQ626">
        <f>(Table2[[#This Row],[Sharpe Ratio]]-AVERAGE(Table2[Sharpe Ratio]))/_xlfn.STDEV.P(Table2[Sharpe Ratio])</f>
        <v>-1.8572321580470614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-5.7869766585197064</v>
      </c>
      <c r="AS626">
        <f>_xlfn.RANK.AVG(Table2[[#This Row],[1Y Return vs Nifty Z-Score]],Table2[1Y Return vs Nifty Z-Score])</f>
        <v>612</v>
      </c>
      <c r="AT626">
        <f>_xlfn.RANK.AVG(Table2[[#This Row],[6M Return vs Nifty Z-Score]],Table2[6M Return vs Nifty Z-Score])</f>
        <v>412</v>
      </c>
      <c r="AU626">
        <f>_xlfn.RANK.AVG(Table2[[#This Row],[Sharpe Ratio Z-Score]],Table2[Sharpe Ratio Z-Score])</f>
        <v>714</v>
      </c>
      <c r="AV626">
        <f>(Table2[[#This Row],[Rank 1Y]]+Table2[[#This Row],[Rank 6M]]+Table2[[#This Row],[Rank Sharpe]])/3</f>
        <v>579.33333333333337</v>
      </c>
    </row>
    <row r="627" spans="1:48" x14ac:dyDescent="0.3">
      <c r="A627" t="s">
        <v>431</v>
      </c>
      <c r="B627" t="s">
        <v>432</v>
      </c>
      <c r="C627" t="s">
        <v>3069</v>
      </c>
      <c r="D627" t="s">
        <v>24</v>
      </c>
      <c r="E627">
        <v>53869.928791140002</v>
      </c>
      <c r="F627">
        <v>72.03</v>
      </c>
      <c r="G627">
        <v>-40.8621234566087</v>
      </c>
      <c r="H627">
        <f>(Table2[[#This Row],[1Y Return vs Nifty]]-AVERAGE(Table2[1Y Return vs Nifty]))/_xlfn.STDEV.P(Table2[1Y Return vs Nifty])</f>
        <v>-1.1458465250021339</v>
      </c>
      <c r="I627">
        <v>-9.64981656504653</v>
      </c>
      <c r="J627">
        <f>(Table2[[#This Row],[1M Return vs Nifty]]-AVERAGE(Table2[1M Return vs Nifty]))/_xlfn.STDEV.P(Table2[1M Return vs Nifty])</f>
        <v>-0.90089148783599504</v>
      </c>
      <c r="K627">
        <v>-22.120466574287001</v>
      </c>
      <c r="L627">
        <f>(Table2[[#This Row],[6M Return vs Nifty]]-AVERAGE(Table2[6M Return vs Nifty]))/_xlfn.STDEV.P(Table2[6M Return vs Nifty])</f>
        <v>-0.9299910885283621</v>
      </c>
      <c r="M627">
        <v>-1.08475093310759</v>
      </c>
      <c r="N627">
        <f>(Table2[[#This Row],[1W Return vs Nifty]]-AVERAGE(Table2[1W Return vs Nifty]))/_xlfn.STDEV.P(Table2[1W Return vs Nifty])</f>
        <v>-0.17373515920016375</v>
      </c>
      <c r="O627">
        <v>75.209999999999994</v>
      </c>
      <c r="P627">
        <v>77.230668995693094</v>
      </c>
      <c r="Q627">
        <v>79.407903173390494</v>
      </c>
      <c r="R627">
        <v>26.971122038398001</v>
      </c>
      <c r="S627" s="1">
        <f>(Table2[[#This Row],[Close Price]]-Table2[[#This Row],[20D EMA]])/Table2[[#This Row],[20D EMA]]</f>
        <v>-4.2281611487833971E-2</v>
      </c>
      <c r="T627" s="1">
        <f>(Table2[[#This Row],[Close Price]]-Table2[[#This Row],[50D EMA]])/Table2[[#This Row],[50D EMA]]</f>
        <v>-6.7339426983121398E-2</v>
      </c>
      <c r="U627" s="1">
        <f>(Table2[[#This Row],[Close Price]]-Table2[[#This Row],[200D EMA]])/Table2[[#This Row],[200D EMA]]</f>
        <v>-9.2911446827660601E-2</v>
      </c>
      <c r="V627">
        <v>0.93334047524062802</v>
      </c>
      <c r="W627">
        <v>72.489999999999995</v>
      </c>
      <c r="X627">
        <v>73.7</v>
      </c>
      <c r="Y627">
        <v>71.56</v>
      </c>
      <c r="Z627">
        <v>73.430000000000007</v>
      </c>
      <c r="AA627">
        <v>71.56</v>
      </c>
      <c r="AB627">
        <v>76.459999999999994</v>
      </c>
      <c r="AC627" s="1">
        <f>(Table2[[#This Row],[Close Price]]/Table2[[#This Row],[Day Low]])-1</f>
        <v>-6.3457028555662376E-3</v>
      </c>
      <c r="AD627" s="1">
        <f>(Table2[[#This Row],[Day High]]/Table2[[#This Row],[Close Price]])-1</f>
        <v>2.3184784117728841E-2</v>
      </c>
      <c r="AE627" s="1">
        <f>(Table2[[#This Row],[Close Price]]/Table2[[#This Row],[Current Week Low]])-1</f>
        <v>6.5679150363331384E-3</v>
      </c>
      <c r="AF627" s="1">
        <f>(Table2[[#This Row],[Current Week High]]/Table2[[#This Row],[Close Price]])-1</f>
        <v>1.9436345966958202E-2</v>
      </c>
      <c r="AG627" s="1">
        <f>(Table2[[#This Row],[Close Price]]/Table2[[#This Row],[Current Month Low]])-1</f>
        <v>6.5679150363331384E-3</v>
      </c>
      <c r="AH627" s="1">
        <f>(Table2[[#This Row],[Current Month High]]/Table2[[#This Row],[Close Price]])-1</f>
        <v>6.1502151881160483E-2</v>
      </c>
      <c r="AI627">
        <v>39.802859919478003</v>
      </c>
      <c r="AJ627">
        <v>1.7372881355932099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-0.11</v>
      </c>
      <c r="AM627" t="s">
        <v>3113</v>
      </c>
      <c r="AN627">
        <v>-5.95</v>
      </c>
      <c r="AO627" t="s">
        <v>3113</v>
      </c>
      <c r="AP627">
        <v>3.8044125573407001E-2</v>
      </c>
      <c r="AQ627">
        <f>(Table2[[#This Row],[Sharpe Ratio]]-AVERAGE(Table2[Sharpe Ratio]))/_xlfn.STDEV.P(Table2[Sharpe Ratio])</f>
        <v>-0.25820370387097608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704</v>
      </c>
      <c r="AT627">
        <f>_xlfn.RANK.AVG(Table2[[#This Row],[6M Return vs Nifty Z-Score]],Table2[6M Return vs Nifty Z-Score])</f>
        <v>629</v>
      </c>
      <c r="AU627">
        <f>_xlfn.RANK.AVG(Table2[[#This Row],[Sharpe Ratio Z-Score]],Table2[Sharpe Ratio Z-Score])</f>
        <v>406</v>
      </c>
      <c r="AV627">
        <f>(Table2[[#This Row],[Rank 1Y]]+Table2[[#This Row],[Rank 6M]]+Table2[[#This Row],[Rank Sharpe]])/3</f>
        <v>579.66666666666663</v>
      </c>
    </row>
    <row r="628" spans="1:48" x14ac:dyDescent="0.3">
      <c r="A628" t="s">
        <v>165</v>
      </c>
      <c r="B628" t="s">
        <v>166</v>
      </c>
      <c r="C628" t="s">
        <v>3068</v>
      </c>
      <c r="D628" t="s">
        <v>21</v>
      </c>
      <c r="E628">
        <v>158057.85496632999</v>
      </c>
      <c r="F628">
        <v>5338.3</v>
      </c>
      <c r="G628">
        <v>-18.1972673999161</v>
      </c>
      <c r="H628">
        <f>(Table2[[#This Row],[1Y Return vs Nifty]]-AVERAGE(Table2[1Y Return vs Nifty]))/_xlfn.STDEV.P(Table2[1Y Return vs Nifty])</f>
        <v>-0.80087428229063917</v>
      </c>
      <c r="I628">
        <v>3.3946748148995902</v>
      </c>
      <c r="J628">
        <f>(Table2[[#This Row],[1M Return vs Nifty]]-AVERAGE(Table2[1M Return vs Nifty]))/_xlfn.STDEV.P(Table2[1M Return vs Nifty])</f>
        <v>0.36636366102521661</v>
      </c>
      <c r="K628">
        <v>-12.5683080846285</v>
      </c>
      <c r="L628">
        <f>(Table2[[#This Row],[6M Return vs Nifty]]-AVERAGE(Table2[6M Return vs Nifty]))/_xlfn.STDEV.P(Table2[6M Return vs Nifty])</f>
        <v>-0.59372437760814656</v>
      </c>
      <c r="M628">
        <v>1.2824629184296299</v>
      </c>
      <c r="N628">
        <f>(Table2[[#This Row],[1W Return vs Nifty]]-AVERAGE(Table2[1W Return vs Nifty]))/_xlfn.STDEV.P(Table2[1W Return vs Nifty])</f>
        <v>0.30911477870574922</v>
      </c>
      <c r="O628">
        <v>5529.23</v>
      </c>
      <c r="P628">
        <v>5366.3504956104798</v>
      </c>
      <c r="Q628">
        <v>5222.3539170569102</v>
      </c>
      <c r="R628">
        <v>34.6456481735962</v>
      </c>
      <c r="S628" s="1">
        <f>(Table2[[#This Row],[Close Price]]-Table2[[#This Row],[20D EMA]])/Table2[[#This Row],[20D EMA]]</f>
        <v>-3.4531028732752912E-2</v>
      </c>
      <c r="T628" s="1">
        <f>(Table2[[#This Row],[Close Price]]-Table2[[#This Row],[50D EMA]])/Table2[[#This Row],[50D EMA]]</f>
        <v>-5.2271083734512173E-3</v>
      </c>
      <c r="U628" s="1">
        <f>(Table2[[#This Row],[Close Price]]-Table2[[#This Row],[200D EMA]])/Table2[[#This Row],[200D EMA]]</f>
        <v>2.2201881524037372E-2</v>
      </c>
      <c r="V628">
        <v>0.85100341145627001</v>
      </c>
      <c r="W628">
        <v>5401.4</v>
      </c>
      <c r="X628">
        <v>5483</v>
      </c>
      <c r="Y628">
        <v>5257.05</v>
      </c>
      <c r="Z628">
        <v>5587</v>
      </c>
      <c r="AA628">
        <v>5257.05</v>
      </c>
      <c r="AB628">
        <v>5767.35</v>
      </c>
      <c r="AC628" s="1">
        <f>(Table2[[#This Row],[Close Price]]/Table2[[#This Row],[Day Low]])-1</f>
        <v>-1.1682156477950012E-2</v>
      </c>
      <c r="AD628" s="1">
        <f>(Table2[[#This Row],[Day High]]/Table2[[#This Row],[Close Price]])-1</f>
        <v>2.7106007530487197E-2</v>
      </c>
      <c r="AE628" s="1">
        <f>(Table2[[#This Row],[Close Price]]/Table2[[#This Row],[Current Week Low]])-1</f>
        <v>1.5455436033516845E-2</v>
      </c>
      <c r="AF628" s="1">
        <f>(Table2[[#This Row],[Current Week High]]/Table2[[#This Row],[Close Price]])-1</f>
        <v>4.6587865050671473E-2</v>
      </c>
      <c r="AG628" s="1">
        <f>(Table2[[#This Row],[Close Price]]/Table2[[#This Row],[Current Month Low]])-1</f>
        <v>1.5455436033516845E-2</v>
      </c>
      <c r="AH628" s="1">
        <f>(Table2[[#This Row],[Current Month High]]/Table2[[#This Row],[Close Price]])-1</f>
        <v>8.0372028548414409E-2</v>
      </c>
      <c r="AI628">
        <v>20.6751212932956</v>
      </c>
      <c r="AJ628">
        <v>18.272756477717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-0.02</v>
      </c>
      <c r="AM628" t="s">
        <v>3113</v>
      </c>
      <c r="AN628">
        <v>-6.16</v>
      </c>
      <c r="AO628" t="s">
        <v>3113</v>
      </c>
      <c r="AP628">
        <v>-2.5980315458446E-2</v>
      </c>
      <c r="AQ628">
        <f>(Table2[[#This Row],[Sharpe Ratio]]-AVERAGE(Table2[Sharpe Ratio]))/_xlfn.STDEV.P(Table2[Sharpe Ratio])</f>
        <v>-1.0047252311576687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-1.7238454513254884</v>
      </c>
      <c r="AS628">
        <f>_xlfn.RANK.AVG(Table2[[#This Row],[1Y Return vs Nifty Z-Score]],Table2[1Y Return vs Nifty Z-Score])</f>
        <v>609</v>
      </c>
      <c r="AT628">
        <f>_xlfn.RANK.AVG(Table2[[#This Row],[6M Return vs Nifty Z-Score]],Table2[6M Return vs Nifty Z-Score])</f>
        <v>527</v>
      </c>
      <c r="AU628">
        <f>_xlfn.RANK.AVG(Table2[[#This Row],[Sharpe Ratio Z-Score]],Table2[Sharpe Ratio Z-Score])</f>
        <v>612</v>
      </c>
      <c r="AV628">
        <f>(Table2[[#This Row],[Rank 1Y]]+Table2[[#This Row],[Rank 6M]]+Table2[[#This Row],[Rank Sharpe]])/3</f>
        <v>582.66666666666663</v>
      </c>
    </row>
    <row r="629" spans="1:48" x14ac:dyDescent="0.3">
      <c r="A629" t="s">
        <v>515</v>
      </c>
      <c r="B629" t="s">
        <v>516</v>
      </c>
      <c r="C629" t="s">
        <v>3068</v>
      </c>
      <c r="D629" t="s">
        <v>21</v>
      </c>
      <c r="E629">
        <v>38983.18017878</v>
      </c>
      <c r="F629">
        <v>5845.1</v>
      </c>
      <c r="G629">
        <v>-5.87891228977995</v>
      </c>
      <c r="H629">
        <f>(Table2[[#This Row],[1Y Return vs Nifty]]-AVERAGE(Table2[1Y Return vs Nifty]))/_xlfn.STDEV.P(Table2[1Y Return vs Nifty])</f>
        <v>-0.61338177943816863</v>
      </c>
      <c r="I629">
        <v>2.5743692584772799</v>
      </c>
      <c r="J629">
        <f>(Table2[[#This Row],[1M Return vs Nifty]]-AVERAGE(Table2[1M Return vs Nifty]))/_xlfn.STDEV.P(Table2[1M Return vs Nifty])</f>
        <v>0.28667205713380234</v>
      </c>
      <c r="K629">
        <v>-22.5961742157697</v>
      </c>
      <c r="L629">
        <f>(Table2[[#This Row],[6M Return vs Nifty]]-AVERAGE(Table2[6M Return vs Nifty]))/_xlfn.STDEV.P(Table2[6M Return vs Nifty])</f>
        <v>-0.94673752799899935</v>
      </c>
      <c r="M629">
        <v>-1.23074885272822</v>
      </c>
      <c r="N629">
        <f>(Table2[[#This Row],[1W Return vs Nifty]]-AVERAGE(Table2[1W Return vs Nifty]))/_xlfn.STDEV.P(Table2[1W Return vs Nifty])</f>
        <v>-0.2035149302070948</v>
      </c>
      <c r="O629">
        <v>6005.73</v>
      </c>
      <c r="P629">
        <v>5767.2528566548599</v>
      </c>
      <c r="Q629">
        <v>5533.2338755166302</v>
      </c>
      <c r="R629">
        <v>33.826698494059201</v>
      </c>
      <c r="S629" s="1">
        <f>(Table2[[#This Row],[Close Price]]-Table2[[#This Row],[20D EMA]])/Table2[[#This Row],[20D EMA]]</f>
        <v>-2.6746124118133718E-2</v>
      </c>
      <c r="T629" s="1">
        <f>(Table2[[#This Row],[Close Price]]-Table2[[#This Row],[50D EMA]])/Table2[[#This Row],[50D EMA]]</f>
        <v>1.3498132521675773E-2</v>
      </c>
      <c r="U629" s="1">
        <f>(Table2[[#This Row],[Close Price]]-Table2[[#This Row],[200D EMA]])/Table2[[#This Row],[200D EMA]]</f>
        <v>5.6362360872420504E-2</v>
      </c>
      <c r="V629">
        <v>0.47301080119083899</v>
      </c>
      <c r="W629">
        <v>5868.2</v>
      </c>
      <c r="X629">
        <v>5994.55</v>
      </c>
      <c r="Y629">
        <v>5749</v>
      </c>
      <c r="Z629">
        <v>6099</v>
      </c>
      <c r="AA629">
        <v>5749</v>
      </c>
      <c r="AB629">
        <v>6357</v>
      </c>
      <c r="AC629" s="1">
        <f>(Table2[[#This Row],[Close Price]]/Table2[[#This Row],[Day Low]])-1</f>
        <v>-3.9364711495858407E-3</v>
      </c>
      <c r="AD629" s="1">
        <f>(Table2[[#This Row],[Day High]]/Table2[[#This Row],[Close Price]])-1</f>
        <v>2.5568424834476744E-2</v>
      </c>
      <c r="AE629" s="1">
        <f>(Table2[[#This Row],[Close Price]]/Table2[[#This Row],[Current Week Low]])-1</f>
        <v>1.6715950600104446E-2</v>
      </c>
      <c r="AF629" s="1">
        <f>(Table2[[#This Row],[Current Week High]]/Table2[[#This Row],[Close Price]])-1</f>
        <v>4.3438093445792081E-2</v>
      </c>
      <c r="AG629" s="1">
        <f>(Table2[[#This Row],[Close Price]]/Table2[[#This Row],[Current Month Low]])-1</f>
        <v>1.6715950600104446E-2</v>
      </c>
      <c r="AH629" s="1">
        <f>(Table2[[#This Row],[Current Month High]]/Table2[[#This Row],[Close Price]])-1</f>
        <v>8.7577629125250134E-2</v>
      </c>
      <c r="AI629">
        <v>17.1485517784126</v>
      </c>
      <c r="AJ629">
        <v>36.336812642136501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0.06</v>
      </c>
      <c r="AM629" t="s">
        <v>3114</v>
      </c>
      <c r="AN629">
        <v>-5.41</v>
      </c>
      <c r="AO629" t="s">
        <v>3113</v>
      </c>
      <c r="AP629">
        <v>-1.994879509741E-3</v>
      </c>
      <c r="AQ629">
        <f>(Table2[[#This Row],[Sharpe Ratio]]-AVERAGE(Table2[Sharpe Ratio]))/_xlfn.STDEV.P(Table2[Sharpe Ratio])</f>
        <v>-0.72505634239445227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-2.2020185229049125</v>
      </c>
      <c r="AS629">
        <f>_xlfn.RANK.AVG(Table2[[#This Row],[1Y Return vs Nifty Z-Score]],Table2[1Y Return vs Nifty Z-Score])</f>
        <v>543</v>
      </c>
      <c r="AT629">
        <f>_xlfn.RANK.AVG(Table2[[#This Row],[6M Return vs Nifty Z-Score]],Table2[6M Return vs Nifty Z-Score])</f>
        <v>634</v>
      </c>
      <c r="AU629">
        <f>_xlfn.RANK.AVG(Table2[[#This Row],[Sharpe Ratio Z-Score]],Table2[Sharpe Ratio Z-Score])</f>
        <v>571</v>
      </c>
      <c r="AV629">
        <f>(Table2[[#This Row],[Rank 1Y]]+Table2[[#This Row],[Rank 6M]]+Table2[[#This Row],[Rank Sharpe]])/3</f>
        <v>582.66666666666663</v>
      </c>
    </row>
    <row r="630" spans="1:48" x14ac:dyDescent="0.3">
      <c r="A630" t="s">
        <v>1055</v>
      </c>
      <c r="B630" t="s">
        <v>1056</v>
      </c>
      <c r="C630" t="s">
        <v>3080</v>
      </c>
      <c r="D630" t="s">
        <v>78</v>
      </c>
      <c r="E630">
        <v>12194.94171243</v>
      </c>
      <c r="F630">
        <v>590.54999999999995</v>
      </c>
      <c r="G630">
        <v>-36.872533190319302</v>
      </c>
      <c r="H630">
        <f>(Table2[[#This Row],[1Y Return vs Nifty]]-AVERAGE(Table2[1Y Return vs Nifty]))/_xlfn.STDEV.P(Table2[1Y Return vs Nifty])</f>
        <v>-1.0851226493146287</v>
      </c>
      <c r="I630">
        <v>-5.7627052192785397</v>
      </c>
      <c r="J630">
        <f>(Table2[[#This Row],[1M Return vs Nifty]]-AVERAGE(Table2[1M Return vs Nifty]))/_xlfn.STDEV.P(Table2[1M Return vs Nifty])</f>
        <v>-0.52326374263358566</v>
      </c>
      <c r="K630">
        <v>-25.384947765661099</v>
      </c>
      <c r="L630">
        <f>(Table2[[#This Row],[6M Return vs Nifty]]-AVERAGE(Table2[6M Return vs Nifty]))/_xlfn.STDEV.P(Table2[6M Return vs Nifty])</f>
        <v>-1.0449113292543428</v>
      </c>
      <c r="M630">
        <v>1.49467795341704</v>
      </c>
      <c r="N630">
        <f>(Table2[[#This Row],[1W Return vs Nifty]]-AVERAGE(Table2[1W Return vs Nifty]))/_xlfn.STDEV.P(Table2[1W Return vs Nifty])</f>
        <v>0.35240111567941618</v>
      </c>
      <c r="O630">
        <v>599.45000000000005</v>
      </c>
      <c r="P630">
        <v>617.40820723780803</v>
      </c>
      <c r="Q630">
        <v>649.52122787179303</v>
      </c>
      <c r="R630">
        <v>45.534814999463698</v>
      </c>
      <c r="S630" s="1">
        <f>(Table2[[#This Row],[Close Price]]-Table2[[#This Row],[20D EMA]])/Table2[[#This Row],[20D EMA]]</f>
        <v>-1.4846943031112003E-2</v>
      </c>
      <c r="T630" s="1">
        <f>(Table2[[#This Row],[Close Price]]-Table2[[#This Row],[50D EMA]])/Table2[[#This Row],[50D EMA]]</f>
        <v>-4.3501539051396282E-2</v>
      </c>
      <c r="U630" s="1">
        <f>(Table2[[#This Row],[Close Price]]-Table2[[#This Row],[200D EMA]])/Table2[[#This Row],[200D EMA]]</f>
        <v>-9.079184073015889E-2</v>
      </c>
      <c r="V630">
        <v>0.70683420940003705</v>
      </c>
      <c r="W630">
        <v>589.95000000000005</v>
      </c>
      <c r="X630">
        <v>604.15</v>
      </c>
      <c r="Y630">
        <v>570.20000000000005</v>
      </c>
      <c r="Z630">
        <v>596</v>
      </c>
      <c r="AA630">
        <v>570.20000000000005</v>
      </c>
      <c r="AB630">
        <v>610.85</v>
      </c>
      <c r="AC630" s="1">
        <f>(Table2[[#This Row],[Close Price]]/Table2[[#This Row],[Day Low]])-1</f>
        <v>1.0170353419780565E-3</v>
      </c>
      <c r="AD630" s="1">
        <f>(Table2[[#This Row],[Day High]]/Table2[[#This Row],[Close Price]])-1</f>
        <v>2.3029379392092153E-2</v>
      </c>
      <c r="AE630" s="1">
        <f>(Table2[[#This Row],[Close Price]]/Table2[[#This Row],[Current Week Low]])-1</f>
        <v>3.5689231848474057E-2</v>
      </c>
      <c r="AF630" s="1">
        <f>(Table2[[#This Row],[Current Week High]]/Table2[[#This Row],[Close Price]])-1</f>
        <v>9.2286851240370726E-3</v>
      </c>
      <c r="AG630" s="1">
        <f>(Table2[[#This Row],[Close Price]]/Table2[[#This Row],[Current Month Low]])-1</f>
        <v>3.5689231848474057E-2</v>
      </c>
      <c r="AH630" s="1">
        <f>(Table2[[#This Row],[Current Month High]]/Table2[[#This Row],[Close Price]])-1</f>
        <v>3.4374735416137669E-2</v>
      </c>
      <c r="AI630">
        <v>39.530945728558102</v>
      </c>
      <c r="AJ630">
        <v>17.114526524541301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-0.15</v>
      </c>
      <c r="AM630" t="s">
        <v>3113</v>
      </c>
      <c r="AN630">
        <v>1.57</v>
      </c>
      <c r="AO630" t="s">
        <v>3114</v>
      </c>
      <c r="AP630">
        <v>3.6796539325993999E-2</v>
      </c>
      <c r="AQ630">
        <f>(Table2[[#This Row],[Sharpe Ratio]]-AVERAGE(Table2[Sharpe Ratio]))/_xlfn.STDEV.P(Table2[Sharpe Ratio])</f>
        <v>-0.27275049218853853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689</v>
      </c>
      <c r="AT630">
        <f>_xlfn.RANK.AVG(Table2[[#This Row],[6M Return vs Nifty Z-Score]],Table2[6M Return vs Nifty Z-Score])</f>
        <v>650</v>
      </c>
      <c r="AU630">
        <f>_xlfn.RANK.AVG(Table2[[#This Row],[Sharpe Ratio Z-Score]],Table2[Sharpe Ratio Z-Score])</f>
        <v>409</v>
      </c>
      <c r="AV630">
        <f>(Table2[[#This Row],[Rank 1Y]]+Table2[[#This Row],[Rank 6M]]+Table2[[#This Row],[Rank Sharpe]])/3</f>
        <v>582.66666666666663</v>
      </c>
    </row>
    <row r="631" spans="1:48" x14ac:dyDescent="0.3">
      <c r="A631" t="s">
        <v>1368</v>
      </c>
      <c r="B631" t="s">
        <v>1369</v>
      </c>
      <c r="C631" t="s">
        <v>3085</v>
      </c>
      <c r="D631" t="s">
        <v>561</v>
      </c>
      <c r="E631">
        <v>7834.6259312000002</v>
      </c>
      <c r="F631">
        <v>45.7</v>
      </c>
      <c r="G631">
        <v>-8.1158402260329794</v>
      </c>
      <c r="H631">
        <f>(Table2[[#This Row],[1Y Return vs Nifty]]-AVERAGE(Table2[1Y Return vs Nifty]))/_xlfn.STDEV.P(Table2[1Y Return vs Nifty])</f>
        <v>-0.64742911885311893</v>
      </c>
      <c r="I631">
        <v>4.22118730803669</v>
      </c>
      <c r="J631">
        <f>(Table2[[#This Row],[1M Return vs Nifty]]-AVERAGE(Table2[1M Return vs Nifty]))/_xlfn.STDEV.P(Table2[1M Return vs Nifty])</f>
        <v>0.4466582606396044</v>
      </c>
      <c r="K631">
        <v>-35.881918816002397</v>
      </c>
      <c r="L631">
        <f>(Table2[[#This Row],[6M Return vs Nifty]]-AVERAGE(Table2[6M Return vs Nifty]))/_xlfn.STDEV.P(Table2[6M Return vs Nifty])</f>
        <v>-1.4144384820485991</v>
      </c>
      <c r="M631">
        <v>1.6832854152900301</v>
      </c>
      <c r="N631">
        <f>(Table2[[#This Row],[1W Return vs Nifty]]-AVERAGE(Table2[1W Return vs Nifty]))/_xlfn.STDEV.P(Table2[1W Return vs Nifty])</f>
        <v>0.3908721229332926</v>
      </c>
      <c r="O631">
        <v>44.44</v>
      </c>
      <c r="P631">
        <v>44.235784319460997</v>
      </c>
      <c r="Q631">
        <v>46.246870140460899</v>
      </c>
      <c r="R631">
        <v>55.791497607696201</v>
      </c>
      <c r="S631" s="1">
        <f>(Table2[[#This Row],[Close Price]]-Table2[[#This Row],[20D EMA]])/Table2[[#This Row],[20D EMA]]</f>
        <v>2.8352835283528468E-2</v>
      </c>
      <c r="T631" s="1">
        <f>(Table2[[#This Row],[Close Price]]-Table2[[#This Row],[50D EMA]])/Table2[[#This Row],[50D EMA]]</f>
        <v>3.310025363096912E-2</v>
      </c>
      <c r="U631" s="1">
        <f>(Table2[[#This Row],[Close Price]]-Table2[[#This Row],[200D EMA]])/Table2[[#This Row],[200D EMA]]</f>
        <v>-1.18250194834795E-2</v>
      </c>
      <c r="V631">
        <v>1.96672906817616</v>
      </c>
      <c r="W631">
        <v>45.65</v>
      </c>
      <c r="X631">
        <v>46.49</v>
      </c>
      <c r="Y631">
        <v>42.5</v>
      </c>
      <c r="Z631">
        <v>47.67</v>
      </c>
      <c r="AA631">
        <v>42.5</v>
      </c>
      <c r="AB631">
        <v>47.67</v>
      </c>
      <c r="AC631" s="1">
        <f>(Table2[[#This Row],[Close Price]]/Table2[[#This Row],[Day Low]])-1</f>
        <v>1.0952902519167917E-3</v>
      </c>
      <c r="AD631" s="1">
        <f>(Table2[[#This Row],[Day High]]/Table2[[#This Row],[Close Price]])-1</f>
        <v>1.7286652078774667E-2</v>
      </c>
      <c r="AE631" s="1">
        <f>(Table2[[#This Row],[Close Price]]/Table2[[#This Row],[Current Week Low]])-1</f>
        <v>7.5294117647058956E-2</v>
      </c>
      <c r="AF631" s="1">
        <f>(Table2[[#This Row],[Current Week High]]/Table2[[#This Row],[Close Price]])-1</f>
        <v>4.3107221006564611E-2</v>
      </c>
      <c r="AG631" s="1">
        <f>(Table2[[#This Row],[Close Price]]/Table2[[#This Row],[Current Month Low]])-1</f>
        <v>7.5294117647058956E-2</v>
      </c>
      <c r="AH631" s="1">
        <f>(Table2[[#This Row],[Current Month High]]/Table2[[#This Row],[Close Price]])-1</f>
        <v>4.3107221006564611E-2</v>
      </c>
      <c r="AI631">
        <v>50.328227571115903</v>
      </c>
      <c r="AJ631">
        <v>18.240620957309201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-0.04</v>
      </c>
      <c r="AM631" t="s">
        <v>3113</v>
      </c>
      <c r="AN631">
        <v>6.6</v>
      </c>
      <c r="AO631" t="s">
        <v>3114</v>
      </c>
      <c r="AP631">
        <v>1.5943426469211E-2</v>
      </c>
      <c r="AQ631">
        <f>(Table2[[#This Row],[Sharpe Ratio]]-AVERAGE(Table2[Sharpe Ratio]))/_xlfn.STDEV.P(Table2[Sharpe Ratio])</f>
        <v>-0.51589666273897683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555</v>
      </c>
      <c r="AT631">
        <f>_xlfn.RANK.AVG(Table2[[#This Row],[6M Return vs Nifty Z-Score]],Table2[6M Return vs Nifty Z-Score])</f>
        <v>711</v>
      </c>
      <c r="AU631">
        <f>_xlfn.RANK.AVG(Table2[[#This Row],[Sharpe Ratio Z-Score]],Table2[Sharpe Ratio Z-Score])</f>
        <v>482</v>
      </c>
      <c r="AV631">
        <f>(Table2[[#This Row],[Rank 1Y]]+Table2[[#This Row],[Rank 6M]]+Table2[[#This Row],[Rank Sharpe]])/3</f>
        <v>582.66666666666663</v>
      </c>
    </row>
    <row r="632" spans="1:48" x14ac:dyDescent="0.3">
      <c r="A632" t="s">
        <v>1648</v>
      </c>
      <c r="B632" t="s">
        <v>1649</v>
      </c>
      <c r="C632" t="s">
        <v>3078</v>
      </c>
      <c r="D632" t="s">
        <v>78</v>
      </c>
      <c r="E632">
        <v>5014.9482570800001</v>
      </c>
      <c r="F632">
        <v>221.3</v>
      </c>
      <c r="G632">
        <v>-4.1866943864046702</v>
      </c>
      <c r="H632">
        <f>(Table2[[#This Row],[1Y Return vs Nifty]]-AVERAGE(Table2[1Y Return vs Nifty]))/_xlfn.STDEV.P(Table2[1Y Return vs Nifty])</f>
        <v>-0.58762524236492586</v>
      </c>
      <c r="I632">
        <v>-4.6144372811782404</v>
      </c>
      <c r="J632">
        <f>(Table2[[#This Row],[1M Return vs Nifty]]-AVERAGE(Table2[1M Return vs Nifty]))/_xlfn.STDEV.P(Table2[1M Return vs Nifty])</f>
        <v>-0.41171102551753802</v>
      </c>
      <c r="K632">
        <v>-11.741927613517801</v>
      </c>
      <c r="L632">
        <f>(Table2[[#This Row],[6M Return vs Nifty]]-AVERAGE(Table2[6M Return vs Nifty]))/_xlfn.STDEV.P(Table2[6M Return vs Nifty])</f>
        <v>-0.56463312631767226</v>
      </c>
      <c r="M632">
        <v>-1.1274379793672</v>
      </c>
      <c r="N632">
        <f>(Table2[[#This Row],[1W Return vs Nifty]]-AVERAGE(Table2[1W Return vs Nifty]))/_xlfn.STDEV.P(Table2[1W Return vs Nifty])</f>
        <v>-0.18244220424489213</v>
      </c>
      <c r="O632">
        <v>226.62</v>
      </c>
      <c r="P632">
        <v>222.08939443701101</v>
      </c>
      <c r="Q632">
        <v>209.46090493835499</v>
      </c>
      <c r="R632">
        <v>36.036694847701497</v>
      </c>
      <c r="S632" s="1">
        <f>(Table2[[#This Row],[Close Price]]-Table2[[#This Row],[20D EMA]])/Table2[[#This Row],[20D EMA]]</f>
        <v>-2.3475421410290322E-2</v>
      </c>
      <c r="T632" s="1">
        <f>(Table2[[#This Row],[Close Price]]-Table2[[#This Row],[50D EMA]])/Table2[[#This Row],[50D EMA]]</f>
        <v>-3.5543995201215511E-3</v>
      </c>
      <c r="U632" s="1">
        <f>(Table2[[#This Row],[Close Price]]-Table2[[#This Row],[200D EMA]])/Table2[[#This Row],[200D EMA]]</f>
        <v>5.6521741205736262E-2</v>
      </c>
      <c r="V632">
        <v>0.83722961213821001</v>
      </c>
      <c r="W632">
        <v>222.5</v>
      </c>
      <c r="X632">
        <v>224.36</v>
      </c>
      <c r="Y632">
        <v>217</v>
      </c>
      <c r="Z632">
        <v>225.45</v>
      </c>
      <c r="AA632">
        <v>217</v>
      </c>
      <c r="AB632">
        <v>233.51</v>
      </c>
      <c r="AC632" s="1">
        <f>(Table2[[#This Row],[Close Price]]/Table2[[#This Row],[Day Low]])-1</f>
        <v>-5.393258426966252E-3</v>
      </c>
      <c r="AD632" s="1">
        <f>(Table2[[#This Row],[Day High]]/Table2[[#This Row],[Close Price]])-1</f>
        <v>1.3827383642114777E-2</v>
      </c>
      <c r="AE632" s="1">
        <f>(Table2[[#This Row],[Close Price]]/Table2[[#This Row],[Current Week Low]])-1</f>
        <v>1.9815668202765035E-2</v>
      </c>
      <c r="AF632" s="1">
        <f>(Table2[[#This Row],[Current Week High]]/Table2[[#This Row],[Close Price]])-1</f>
        <v>1.8752824220515052E-2</v>
      </c>
      <c r="AG632" s="1">
        <f>(Table2[[#This Row],[Close Price]]/Table2[[#This Row],[Current Month Low]])-1</f>
        <v>1.9815668202765035E-2</v>
      </c>
      <c r="AH632" s="1">
        <f>(Table2[[#This Row],[Current Month High]]/Table2[[#This Row],[Close Price]])-1</f>
        <v>5.5173971983732306E-2</v>
      </c>
      <c r="AI632">
        <v>11.613194758246699</v>
      </c>
      <c r="AJ632">
        <v>25.631564007947699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0.04</v>
      </c>
      <c r="AM632" t="s">
        <v>3114</v>
      </c>
      <c r="AN632">
        <v>-2</v>
      </c>
      <c r="AO632" t="s">
        <v>3113</v>
      </c>
      <c r="AP632">
        <v>-9.6237787068590999E-2</v>
      </c>
      <c r="AQ632">
        <f>(Table2[[#This Row],[Sharpe Ratio]]-AVERAGE(Table2[Sharpe Ratio]))/_xlfn.STDEV.P(Table2[Sharpe Ratio])</f>
        <v>-1.8239235586153495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-3.5703351570603781</v>
      </c>
      <c r="AS632">
        <f>_xlfn.RANK.AVG(Table2[[#This Row],[1Y Return vs Nifty Z-Score]],Table2[1Y Return vs Nifty Z-Score])</f>
        <v>526</v>
      </c>
      <c r="AT632">
        <f>_xlfn.RANK.AVG(Table2[[#This Row],[6M Return vs Nifty Z-Score]],Table2[6M Return vs Nifty Z-Score])</f>
        <v>518</v>
      </c>
      <c r="AU632">
        <f>_xlfn.RANK.AVG(Table2[[#This Row],[Sharpe Ratio Z-Score]],Table2[Sharpe Ratio Z-Score])</f>
        <v>710</v>
      </c>
      <c r="AV632">
        <f>(Table2[[#This Row],[Rank 1Y]]+Table2[[#This Row],[Rank 6M]]+Table2[[#This Row],[Rank Sharpe]])/3</f>
        <v>584.66666666666663</v>
      </c>
    </row>
    <row r="633" spans="1:48" x14ac:dyDescent="0.3">
      <c r="A633" t="s">
        <v>470</v>
      </c>
      <c r="B633" t="s">
        <v>471</v>
      </c>
      <c r="C633" t="s">
        <v>3078</v>
      </c>
      <c r="D633" t="s">
        <v>78</v>
      </c>
      <c r="E633">
        <v>44265.21363436</v>
      </c>
      <c r="F633">
        <v>2357.1999999999998</v>
      </c>
      <c r="G633">
        <v>-5.4251472724403502</v>
      </c>
      <c r="H633">
        <f>(Table2[[#This Row],[1Y Return vs Nifty]]-AVERAGE(Table2[1Y Return vs Nifty]))/_xlfn.STDEV.P(Table2[1Y Return vs Nifty])</f>
        <v>-0.60647521293255702</v>
      </c>
      <c r="I633">
        <v>-9.3296153696520996</v>
      </c>
      <c r="J633">
        <f>(Table2[[#This Row],[1M Return vs Nifty]]-AVERAGE(Table2[1M Return vs Nifty]))/_xlfn.STDEV.P(Table2[1M Return vs Nifty])</f>
        <v>-0.86978436363190959</v>
      </c>
      <c r="K633">
        <v>-17.165834123567599</v>
      </c>
      <c r="L633">
        <f>(Table2[[#This Row],[6M Return vs Nifty]]-AVERAGE(Table2[6M Return vs Nifty]))/_xlfn.STDEV.P(Table2[6M Return vs Nifty])</f>
        <v>-0.75557208576309864</v>
      </c>
      <c r="M633">
        <v>-3.47798588550756</v>
      </c>
      <c r="N633">
        <f>(Table2[[#This Row],[1W Return vs Nifty]]-AVERAGE(Table2[1W Return vs Nifty]))/_xlfn.STDEV.P(Table2[1W Return vs Nifty])</f>
        <v>-0.66189272359181373</v>
      </c>
      <c r="O633">
        <v>2523.75</v>
      </c>
      <c r="P633">
        <v>2563.9218814073001</v>
      </c>
      <c r="Q633">
        <v>2422.5756506994499</v>
      </c>
      <c r="R633">
        <v>24.259802852324299</v>
      </c>
      <c r="S633" s="1">
        <f>(Table2[[#This Row],[Close Price]]-Table2[[#This Row],[20D EMA]])/Table2[[#This Row],[20D EMA]]</f>
        <v>-6.599306587419522E-2</v>
      </c>
      <c r="T633" s="1">
        <f>(Table2[[#This Row],[Close Price]]-Table2[[#This Row],[50D EMA]])/Table2[[#This Row],[50D EMA]]</f>
        <v>-8.0627215246446449E-2</v>
      </c>
      <c r="U633" s="1">
        <f>(Table2[[#This Row],[Close Price]]-Table2[[#This Row],[200D EMA]])/Table2[[#This Row],[200D EMA]]</f>
        <v>-2.6986009985106005E-2</v>
      </c>
      <c r="V633">
        <v>1.1399704558964701</v>
      </c>
      <c r="W633">
        <v>2357.65</v>
      </c>
      <c r="X633">
        <v>2382.15</v>
      </c>
      <c r="Y633">
        <v>2336</v>
      </c>
      <c r="Z633">
        <v>2443.4</v>
      </c>
      <c r="AA633">
        <v>2336</v>
      </c>
      <c r="AB633">
        <v>2590.5500000000002</v>
      </c>
      <c r="AC633" s="1">
        <f>(Table2[[#This Row],[Close Price]]/Table2[[#This Row],[Day Low]])-1</f>
        <v>-1.9086802536438796E-4</v>
      </c>
      <c r="AD633" s="1">
        <f>(Table2[[#This Row],[Day High]]/Table2[[#This Row],[Close Price]])-1</f>
        <v>1.0584591888681549E-2</v>
      </c>
      <c r="AE633" s="1">
        <f>(Table2[[#This Row],[Close Price]]/Table2[[#This Row],[Current Week Low]])-1</f>
        <v>9.0753424657532555E-3</v>
      </c>
      <c r="AF633" s="1">
        <f>(Table2[[#This Row],[Current Week High]]/Table2[[#This Row],[Close Price]])-1</f>
        <v>3.6568810453080136E-2</v>
      </c>
      <c r="AG633" s="1">
        <f>(Table2[[#This Row],[Close Price]]/Table2[[#This Row],[Current Month Low]])-1</f>
        <v>9.0753424657532555E-3</v>
      </c>
      <c r="AH633" s="1">
        <f>(Table2[[#This Row],[Current Month High]]/Table2[[#This Row],[Close Price]])-1</f>
        <v>9.8994569828610324E-2</v>
      </c>
      <c r="AI633">
        <v>20.651620566774099</v>
      </c>
      <c r="AJ633">
        <v>30.737659456461401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-0.11</v>
      </c>
      <c r="AM633" t="s">
        <v>3113</v>
      </c>
      <c r="AN633">
        <v>-10.93</v>
      </c>
      <c r="AO633" t="s">
        <v>3113</v>
      </c>
      <c r="AP633">
        <v>-4.0739261453388E-2</v>
      </c>
      <c r="AQ633">
        <f>(Table2[[#This Row],[Sharpe Ratio]]-AVERAGE(Table2[Sharpe Ratio]))/_xlfn.STDEV.P(Table2[Sharpe Ratio])</f>
        <v>-1.1768137449770142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539</v>
      </c>
      <c r="AT633">
        <f>_xlfn.RANK.AVG(Table2[[#This Row],[6M Return vs Nifty Z-Score]],Table2[6M Return vs Nifty Z-Score])</f>
        <v>576</v>
      </c>
      <c r="AU633">
        <f>_xlfn.RANK.AVG(Table2[[#This Row],[Sharpe Ratio Z-Score]],Table2[Sharpe Ratio Z-Score])</f>
        <v>640</v>
      </c>
      <c r="AV633">
        <f>(Table2[[#This Row],[Rank 1Y]]+Table2[[#This Row],[Rank 6M]]+Table2[[#This Row],[Rank Sharpe]])/3</f>
        <v>585</v>
      </c>
    </row>
    <row r="634" spans="1:48" x14ac:dyDescent="0.3">
      <c r="A634" t="s">
        <v>1163</v>
      </c>
      <c r="B634" t="s">
        <v>1164</v>
      </c>
      <c r="C634" t="s">
        <v>3070</v>
      </c>
      <c r="D634" t="s">
        <v>21</v>
      </c>
      <c r="E634">
        <v>10205.64799128</v>
      </c>
      <c r="F634">
        <v>1625.4</v>
      </c>
      <c r="G634">
        <v>-12.927887420381399</v>
      </c>
      <c r="H634">
        <f>(Table2[[#This Row],[1Y Return vs Nifty]]-AVERAGE(Table2[1Y Return vs Nifty]))/_xlfn.STDEV.P(Table2[1Y Return vs Nifty])</f>
        <v>-0.72067126557205863</v>
      </c>
      <c r="I634">
        <v>-13.8667383888528</v>
      </c>
      <c r="J634">
        <f>(Table2[[#This Row],[1M Return vs Nifty]]-AVERAGE(Table2[1M Return vs Nifty]))/_xlfn.STDEV.P(Table2[1M Return vs Nifty])</f>
        <v>-1.3105598863892072</v>
      </c>
      <c r="K634">
        <v>-10.324471508733399</v>
      </c>
      <c r="L634">
        <f>(Table2[[#This Row],[6M Return vs Nifty]]-AVERAGE(Table2[6M Return vs Nifty]))/_xlfn.STDEV.P(Table2[6M Return vs Nifty])</f>
        <v>-0.5147341110589051</v>
      </c>
      <c r="M634">
        <v>-5.0251682487644604</v>
      </c>
      <c r="N634">
        <f>(Table2[[#This Row],[1W Return vs Nifty]]-AVERAGE(Table2[1W Return vs Nifty]))/_xlfn.STDEV.P(Table2[1W Return vs Nifty])</f>
        <v>-0.97747760729067967</v>
      </c>
      <c r="O634">
        <v>1645.84</v>
      </c>
      <c r="P634">
        <v>1643.7086199857599</v>
      </c>
      <c r="Q634">
        <v>1582.4595934498</v>
      </c>
      <c r="R634">
        <v>49.866225639466897</v>
      </c>
      <c r="S634" s="1">
        <f>(Table2[[#This Row],[Close Price]]-Table2[[#This Row],[20D EMA]])/Table2[[#This Row],[20D EMA]]</f>
        <v>-1.2419190200748449E-2</v>
      </c>
      <c r="T634" s="1">
        <f>(Table2[[#This Row],[Close Price]]-Table2[[#This Row],[50D EMA]])/Table2[[#This Row],[50D EMA]]</f>
        <v>-1.1138604350641203E-2</v>
      </c>
      <c r="U634" s="1">
        <f>(Table2[[#This Row],[Close Price]]-Table2[[#This Row],[200D EMA]])/Table2[[#This Row],[200D EMA]]</f>
        <v>2.7135230958149778E-2</v>
      </c>
      <c r="V634">
        <v>1.1712554361398899</v>
      </c>
      <c r="W634">
        <v>1600</v>
      </c>
      <c r="X634">
        <v>1649.8</v>
      </c>
      <c r="Y634">
        <v>1491</v>
      </c>
      <c r="Z634">
        <v>1650.65</v>
      </c>
      <c r="AA634">
        <v>1491</v>
      </c>
      <c r="AB634">
        <v>1650.65</v>
      </c>
      <c r="AC634" s="1">
        <f>(Table2[[#This Row],[Close Price]]/Table2[[#This Row],[Day Low]])-1</f>
        <v>1.5875000000000083E-2</v>
      </c>
      <c r="AD634" s="1">
        <f>(Table2[[#This Row],[Day High]]/Table2[[#This Row],[Close Price]])-1</f>
        <v>1.5011689430294073E-2</v>
      </c>
      <c r="AE634" s="1">
        <f>(Table2[[#This Row],[Close Price]]/Table2[[#This Row],[Current Week Low]])-1</f>
        <v>9.0140845070422637E-2</v>
      </c>
      <c r="AF634" s="1">
        <f>(Table2[[#This Row],[Current Week High]]/Table2[[#This Row],[Close Price]])-1</f>
        <v>1.553463762766083E-2</v>
      </c>
      <c r="AG634" s="1">
        <f>(Table2[[#This Row],[Close Price]]/Table2[[#This Row],[Current Month Low]])-1</f>
        <v>9.0140845070422637E-2</v>
      </c>
      <c r="AH634" s="1">
        <f>(Table2[[#This Row],[Current Month High]]/Table2[[#This Row],[Close Price]])-1</f>
        <v>1.553463762766083E-2</v>
      </c>
      <c r="AI634">
        <v>19.505967761781701</v>
      </c>
      <c r="AJ634">
        <v>17.268496807474399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-0.02</v>
      </c>
      <c r="AM634" t="s">
        <v>3113</v>
      </c>
      <c r="AN634">
        <v>-4.96</v>
      </c>
      <c r="AO634" t="s">
        <v>3113</v>
      </c>
      <c r="AP634">
        <v>-6.4544272471682998E-2</v>
      </c>
      <c r="AQ634">
        <f>(Table2[[#This Row],[Sharpe Ratio]]-AVERAGE(Table2[Sharpe Ratio]))/_xlfn.STDEV.P(Table2[Sharpe Ratio])</f>
        <v>-1.4543788887884666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-4.9778217590993163</v>
      </c>
      <c r="AS634">
        <f>_xlfn.RANK.AVG(Table2[[#This Row],[1Y Return vs Nifty Z-Score]],Table2[1Y Return vs Nifty Z-Score])</f>
        <v>585</v>
      </c>
      <c r="AT634">
        <f>_xlfn.RANK.AVG(Table2[[#This Row],[6M Return vs Nifty Z-Score]],Table2[6M Return vs Nifty Z-Score])</f>
        <v>493</v>
      </c>
      <c r="AU634">
        <f>_xlfn.RANK.AVG(Table2[[#This Row],[Sharpe Ratio Z-Score]],Table2[Sharpe Ratio Z-Score])</f>
        <v>681</v>
      </c>
      <c r="AV634">
        <f>(Table2[[#This Row],[Rank 1Y]]+Table2[[#This Row],[Rank 6M]]+Table2[[#This Row],[Rank Sharpe]])/3</f>
        <v>586.33333333333337</v>
      </c>
    </row>
    <row r="635" spans="1:48" x14ac:dyDescent="0.3">
      <c r="A635" t="s">
        <v>107</v>
      </c>
      <c r="B635" t="s">
        <v>108</v>
      </c>
      <c r="C635" t="s">
        <v>3068</v>
      </c>
      <c r="D635" t="s">
        <v>21</v>
      </c>
      <c r="E635">
        <v>254604.37793548999</v>
      </c>
      <c r="F635">
        <v>487.3</v>
      </c>
      <c r="G635">
        <v>-3.7623955879569202</v>
      </c>
      <c r="H635">
        <f>(Table2[[#This Row],[1Y Return vs Nifty]]-AVERAGE(Table2[1Y Return vs Nifty]))/_xlfn.STDEV.P(Table2[1Y Return vs Nifty])</f>
        <v>-0.58116716878553987</v>
      </c>
      <c r="I635">
        <v>-6.1824858687138402</v>
      </c>
      <c r="J635">
        <f>(Table2[[#This Row],[1M Return vs Nifty]]-AVERAGE(Table2[1M Return vs Nifty]))/_xlfn.STDEV.P(Table2[1M Return vs Nifty])</f>
        <v>-0.5640448795820916</v>
      </c>
      <c r="K635">
        <v>-11.3634631762894</v>
      </c>
      <c r="L635">
        <f>(Table2[[#This Row],[6M Return vs Nifty]]-AVERAGE(Table2[6M Return vs Nifty]))/_xlfn.STDEV.P(Table2[6M Return vs Nifty])</f>
        <v>-0.55130996049658099</v>
      </c>
      <c r="M635">
        <v>-1.27791625735609</v>
      </c>
      <c r="N635">
        <f>(Table2[[#This Row],[1W Return vs Nifty]]-AVERAGE(Table2[1W Return vs Nifty]))/_xlfn.STDEV.P(Table2[1W Return vs Nifty])</f>
        <v>-0.21313585160418813</v>
      </c>
      <c r="O635">
        <v>510.99</v>
      </c>
      <c r="P635">
        <v>505.63868957427701</v>
      </c>
      <c r="Q635">
        <v>474.37166458181298</v>
      </c>
      <c r="R635">
        <v>32.691497086649903</v>
      </c>
      <c r="S635" s="1">
        <f>(Table2[[#This Row],[Close Price]]-Table2[[#This Row],[20D EMA]])/Table2[[#This Row],[20D EMA]]</f>
        <v>-4.6360985537877451E-2</v>
      </c>
      <c r="T635" s="1">
        <f>(Table2[[#This Row],[Close Price]]-Table2[[#This Row],[50D EMA]])/Table2[[#This Row],[50D EMA]]</f>
        <v>-3.6268367022541881E-2</v>
      </c>
      <c r="U635" s="1">
        <f>(Table2[[#This Row],[Close Price]]-Table2[[#This Row],[200D EMA]])/Table2[[#This Row],[200D EMA]]</f>
        <v>2.7253599621267711E-2</v>
      </c>
      <c r="V635">
        <v>0.82177340883438799</v>
      </c>
      <c r="W635">
        <v>490.3</v>
      </c>
      <c r="X635">
        <v>496.45</v>
      </c>
      <c r="Y635">
        <v>480.25</v>
      </c>
      <c r="Z635">
        <v>500.1</v>
      </c>
      <c r="AA635">
        <v>480.25</v>
      </c>
      <c r="AB635">
        <v>526.79999999999995</v>
      </c>
      <c r="AC635" s="1">
        <f>(Table2[[#This Row],[Close Price]]/Table2[[#This Row],[Day Low]])-1</f>
        <v>-6.1187028349989347E-3</v>
      </c>
      <c r="AD635" s="1">
        <f>(Table2[[#This Row],[Day High]]/Table2[[#This Row],[Close Price]])-1</f>
        <v>1.8776934126821132E-2</v>
      </c>
      <c r="AE635" s="1">
        <f>(Table2[[#This Row],[Close Price]]/Table2[[#This Row],[Current Week Low]])-1</f>
        <v>1.4679854242582113E-2</v>
      </c>
      <c r="AF635" s="1">
        <f>(Table2[[#This Row],[Current Week High]]/Table2[[#This Row],[Close Price]])-1</f>
        <v>2.6267186538066811E-2</v>
      </c>
      <c r="AG635" s="1">
        <f>(Table2[[#This Row],[Close Price]]/Table2[[#This Row],[Current Month Low]])-1</f>
        <v>1.4679854242582113E-2</v>
      </c>
      <c r="AH635" s="1">
        <f>(Table2[[#This Row],[Current Month High]]/Table2[[#This Row],[Close Price]])-1</f>
        <v>8.1058895957315746E-2</v>
      </c>
      <c r="AI635">
        <v>19.002667761132699</v>
      </c>
      <c r="AJ635">
        <v>29.929342754299402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-0.08</v>
      </c>
      <c r="AM635" t="s">
        <v>3113</v>
      </c>
      <c r="AN635">
        <v>-2.65</v>
      </c>
      <c r="AO635" t="s">
        <v>3113</v>
      </c>
      <c r="AP635">
        <v>-0.120997341474508</v>
      </c>
      <c r="AQ635">
        <f>(Table2[[#This Row],[Sharpe Ratio]]-AVERAGE(Table2[Sharpe Ratio]))/_xlfn.STDEV.P(Table2[Sharpe Ratio])</f>
        <v>-2.1126186268135601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-4.0222764872819612</v>
      </c>
      <c r="AS635">
        <f>_xlfn.RANK.AVG(Table2[[#This Row],[1Y Return vs Nifty Z-Score]],Table2[1Y Return vs Nifty Z-Score])</f>
        <v>523</v>
      </c>
      <c r="AT635">
        <f>_xlfn.RANK.AVG(Table2[[#This Row],[6M Return vs Nifty Z-Score]],Table2[6M Return vs Nifty Z-Score])</f>
        <v>513</v>
      </c>
      <c r="AU635">
        <f>_xlfn.RANK.AVG(Table2[[#This Row],[Sharpe Ratio Z-Score]],Table2[Sharpe Ratio Z-Score])</f>
        <v>728</v>
      </c>
      <c r="AV635">
        <f>(Table2[[#This Row],[Rank 1Y]]+Table2[[#This Row],[Rank 6M]]+Table2[[#This Row],[Rank Sharpe]])/3</f>
        <v>588</v>
      </c>
    </row>
    <row r="636" spans="1:48" x14ac:dyDescent="0.3">
      <c r="A636" t="s">
        <v>693</v>
      </c>
      <c r="B636" t="s">
        <v>694</v>
      </c>
      <c r="C636" t="s">
        <v>3069</v>
      </c>
      <c r="D636" t="s">
        <v>529</v>
      </c>
      <c r="E636">
        <v>24051.453408279998</v>
      </c>
      <c r="F636">
        <v>742.6</v>
      </c>
      <c r="G636">
        <v>-5.0278373873933999</v>
      </c>
      <c r="H636">
        <f>(Table2[[#This Row],[1Y Return vs Nifty]]-AVERAGE(Table2[1Y Return vs Nifty]))/_xlfn.STDEV.P(Table2[1Y Return vs Nifty])</f>
        <v>-0.60042792625430697</v>
      </c>
      <c r="I636">
        <v>-2.7351052225766499</v>
      </c>
      <c r="J636">
        <f>(Table2[[#This Row],[1M Return vs Nifty]]-AVERAGE(Table2[1M Return vs Nifty]))/_xlfn.STDEV.P(Table2[1M Return vs Nifty])</f>
        <v>-0.2291363924165391</v>
      </c>
      <c r="K636">
        <v>-18.070306360235399</v>
      </c>
      <c r="L636">
        <f>(Table2[[#This Row],[6M Return vs Nifty]]-AVERAGE(Table2[6M Return vs Nifty]))/_xlfn.STDEV.P(Table2[6M Return vs Nifty])</f>
        <v>-0.78741241844520493</v>
      </c>
      <c r="M636">
        <v>-0.24495699849191199</v>
      </c>
      <c r="N636">
        <f>(Table2[[#This Row],[1W Return vs Nifty]]-AVERAGE(Table2[1W Return vs Nifty]))/_xlfn.STDEV.P(Table2[1W Return vs Nifty])</f>
        <v>-2.4390809351507534E-3</v>
      </c>
      <c r="O636">
        <v>761.28</v>
      </c>
      <c r="P636">
        <v>756.74216486816499</v>
      </c>
      <c r="Q636">
        <v>723.25829334192804</v>
      </c>
      <c r="R636">
        <v>28.642823710018298</v>
      </c>
      <c r="S636" s="1">
        <f>(Table2[[#This Row],[Close Price]]-Table2[[#This Row],[20D EMA]])/Table2[[#This Row],[20D EMA]]</f>
        <v>-2.4537620849096196E-2</v>
      </c>
      <c r="T636" s="1">
        <f>(Table2[[#This Row],[Close Price]]-Table2[[#This Row],[50D EMA]])/Table2[[#This Row],[50D EMA]]</f>
        <v>-1.8688221067513437E-2</v>
      </c>
      <c r="U636" s="1">
        <f>(Table2[[#This Row],[Close Price]]-Table2[[#This Row],[200D EMA]])/Table2[[#This Row],[200D EMA]]</f>
        <v>2.6742460938402247E-2</v>
      </c>
      <c r="V636">
        <v>0.59301436940166496</v>
      </c>
      <c r="W636">
        <v>746.35</v>
      </c>
      <c r="X636">
        <v>753.3</v>
      </c>
      <c r="Y636">
        <v>723</v>
      </c>
      <c r="Z636">
        <v>760.1</v>
      </c>
      <c r="AA636">
        <v>723</v>
      </c>
      <c r="AB636">
        <v>780</v>
      </c>
      <c r="AC636" s="1">
        <f>(Table2[[#This Row],[Close Price]]/Table2[[#This Row],[Day Low]])-1</f>
        <v>-5.0244523346955061E-3</v>
      </c>
      <c r="AD636" s="1">
        <f>(Table2[[#This Row],[Day High]]/Table2[[#This Row],[Close Price]])-1</f>
        <v>1.4408833827093792E-2</v>
      </c>
      <c r="AE636" s="1">
        <f>(Table2[[#This Row],[Close Price]]/Table2[[#This Row],[Current Week Low]])-1</f>
        <v>2.7109266943291965E-2</v>
      </c>
      <c r="AF636" s="1">
        <f>(Table2[[#This Row],[Current Week High]]/Table2[[#This Row],[Close Price]])-1</f>
        <v>2.3565849717209764E-2</v>
      </c>
      <c r="AG636" s="1">
        <f>(Table2[[#This Row],[Close Price]]/Table2[[#This Row],[Current Month Low]])-1</f>
        <v>2.7109266943291965E-2</v>
      </c>
      <c r="AH636" s="1">
        <f>(Table2[[#This Row],[Current Month High]]/Table2[[#This Row],[Close Price]])-1</f>
        <v>5.0363587395636955E-2</v>
      </c>
      <c r="AI636">
        <v>16.677888499865301</v>
      </c>
      <c r="AJ636">
        <v>22.168298099860099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-0.03</v>
      </c>
      <c r="AM636" t="s">
        <v>3113</v>
      </c>
      <c r="AN636">
        <v>-4.4800000000000004</v>
      </c>
      <c r="AO636" t="s">
        <v>3113</v>
      </c>
      <c r="AP636">
        <v>-4.3093710735791997E-2</v>
      </c>
      <c r="AQ636">
        <f>(Table2[[#This Row],[Sharpe Ratio]]-AVERAGE(Table2[Sharpe Ratio]))/_xlfn.STDEV.P(Table2[Sharpe Ratio])</f>
        <v>-1.2042664965495713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-2.8236823146007732</v>
      </c>
      <c r="AS636">
        <f>_xlfn.RANK.AVG(Table2[[#This Row],[1Y Return vs Nifty Z-Score]],Table2[1Y Return vs Nifty Z-Score])</f>
        <v>535</v>
      </c>
      <c r="AT636">
        <f>_xlfn.RANK.AVG(Table2[[#This Row],[6M Return vs Nifty Z-Score]],Table2[6M Return vs Nifty Z-Score])</f>
        <v>584</v>
      </c>
      <c r="AU636">
        <f>_xlfn.RANK.AVG(Table2[[#This Row],[Sharpe Ratio Z-Score]],Table2[Sharpe Ratio Z-Score])</f>
        <v>645</v>
      </c>
      <c r="AV636">
        <f>(Table2[[#This Row],[Rank 1Y]]+Table2[[#This Row],[Rank 6M]]+Table2[[#This Row],[Rank Sharpe]])/3</f>
        <v>588</v>
      </c>
    </row>
    <row r="637" spans="1:48" x14ac:dyDescent="0.3">
      <c r="A637" t="s">
        <v>1405</v>
      </c>
      <c r="B637" t="s">
        <v>1406</v>
      </c>
      <c r="C637" t="s">
        <v>3083</v>
      </c>
      <c r="D637" t="s">
        <v>535</v>
      </c>
      <c r="E637">
        <v>7393.938620205</v>
      </c>
      <c r="F637">
        <v>267.35000000000002</v>
      </c>
      <c r="G637">
        <v>-21.883473900119998</v>
      </c>
      <c r="H637">
        <f>(Table2[[#This Row],[1Y Return vs Nifty]]-AVERAGE(Table2[1Y Return vs Nifty]))/_xlfn.STDEV.P(Table2[1Y Return vs Nifty])</f>
        <v>-0.85698048125754289</v>
      </c>
      <c r="I637">
        <v>-3.4070300552289101</v>
      </c>
      <c r="J637">
        <f>(Table2[[#This Row],[1M Return vs Nifty]]-AVERAGE(Table2[1M Return vs Nifty]))/_xlfn.STDEV.P(Table2[1M Return vs Nifty])</f>
        <v>-0.29441300451467994</v>
      </c>
      <c r="K637">
        <v>-8.8679097943080993</v>
      </c>
      <c r="L637">
        <f>(Table2[[#This Row],[6M Return vs Nifty]]-AVERAGE(Table2[6M Return vs Nifty]))/_xlfn.STDEV.P(Table2[6M Return vs Nifty])</f>
        <v>-0.46345845252660878</v>
      </c>
      <c r="M637">
        <v>3.4583456129132299</v>
      </c>
      <c r="N637">
        <f>(Table2[[#This Row],[1W Return vs Nifty]]-AVERAGE(Table2[1W Return vs Nifty]))/_xlfn.STDEV.P(Table2[1W Return vs Nifty])</f>
        <v>0.75293814651837965</v>
      </c>
      <c r="O637">
        <v>258.12</v>
      </c>
      <c r="P637">
        <v>256.80017330632802</v>
      </c>
      <c r="Q637">
        <v>259.98263645210699</v>
      </c>
      <c r="R637">
        <v>61.835922167938598</v>
      </c>
      <c r="S637" s="1">
        <f>(Table2[[#This Row],[Close Price]]-Table2[[#This Row],[20D EMA]])/Table2[[#This Row],[20D EMA]]</f>
        <v>3.5758561909189593E-2</v>
      </c>
      <c r="T637" s="1">
        <f>(Table2[[#This Row],[Close Price]]-Table2[[#This Row],[50D EMA]])/Table2[[#This Row],[50D EMA]]</f>
        <v>4.1081851923392122E-2</v>
      </c>
      <c r="U637" s="1">
        <f>(Table2[[#This Row],[Close Price]]-Table2[[#This Row],[200D EMA]])/Table2[[#This Row],[200D EMA]]</f>
        <v>2.8337906132628293E-2</v>
      </c>
      <c r="V637">
        <v>1.63900338160281</v>
      </c>
      <c r="W637">
        <v>267.5</v>
      </c>
      <c r="X637">
        <v>275</v>
      </c>
      <c r="Y637">
        <v>240.05</v>
      </c>
      <c r="Z637">
        <v>279</v>
      </c>
      <c r="AA637">
        <v>240.05</v>
      </c>
      <c r="AB637">
        <v>279</v>
      </c>
      <c r="AC637" s="1">
        <f>(Table2[[#This Row],[Close Price]]/Table2[[#This Row],[Day Low]])-1</f>
        <v>-5.6074766355129757E-4</v>
      </c>
      <c r="AD637" s="1">
        <f>(Table2[[#This Row],[Day High]]/Table2[[#This Row],[Close Price]])-1</f>
        <v>2.8614176173555217E-2</v>
      </c>
      <c r="AE637" s="1">
        <f>(Table2[[#This Row],[Close Price]]/Table2[[#This Row],[Current Week Low]])-1</f>
        <v>0.11372630701937103</v>
      </c>
      <c r="AF637" s="1">
        <f>(Table2[[#This Row],[Current Week High]]/Table2[[#This Row],[Close Price]])-1</f>
        <v>4.3575836917897792E-2</v>
      </c>
      <c r="AG637" s="1">
        <f>(Table2[[#This Row],[Close Price]]/Table2[[#This Row],[Current Month Low]])-1</f>
        <v>0.11372630701937103</v>
      </c>
      <c r="AH637" s="1">
        <f>(Table2[[#This Row],[Current Month High]]/Table2[[#This Row],[Close Price]])-1</f>
        <v>4.3575836917897792E-2</v>
      </c>
      <c r="AI637">
        <v>20.048625397418999</v>
      </c>
      <c r="AJ637">
        <v>21.522727272727199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0.03</v>
      </c>
      <c r="AM637" t="s">
        <v>3114</v>
      </c>
      <c r="AN637">
        <v>5.13</v>
      </c>
      <c r="AO637" t="s">
        <v>3114</v>
      </c>
      <c r="AP637">
        <v>-5.4229882565937998E-2</v>
      </c>
      <c r="AQ637">
        <f>(Table2[[#This Row],[Sharpe Ratio]]-AVERAGE(Table2[Sharpe Ratio]))/_xlfn.STDEV.P(Table2[Sharpe Ratio])</f>
        <v>-1.3341136591141241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626</v>
      </c>
      <c r="AT637">
        <f>_xlfn.RANK.AVG(Table2[[#This Row],[6M Return vs Nifty Z-Score]],Table2[6M Return vs Nifty Z-Score])</f>
        <v>473</v>
      </c>
      <c r="AU637">
        <f>_xlfn.RANK.AVG(Table2[[#This Row],[Sharpe Ratio Z-Score]],Table2[Sharpe Ratio Z-Score])</f>
        <v>665</v>
      </c>
      <c r="AV637">
        <f>(Table2[[#This Row],[Rank 1Y]]+Table2[[#This Row],[Rank 6M]]+Table2[[#This Row],[Rank Sharpe]])/3</f>
        <v>588</v>
      </c>
    </row>
    <row r="638" spans="1:48" x14ac:dyDescent="0.3">
      <c r="A638" t="s">
        <v>459</v>
      </c>
      <c r="B638" t="s">
        <v>460</v>
      </c>
      <c r="C638" t="s">
        <v>3069</v>
      </c>
      <c r="D638" t="s">
        <v>54</v>
      </c>
      <c r="E638">
        <v>46536.15129165</v>
      </c>
      <c r="F638">
        <v>626.1</v>
      </c>
      <c r="G638">
        <v>-36.367370152199499</v>
      </c>
      <c r="H638">
        <f>(Table2[[#This Row],[1Y Return vs Nifty]]-AVERAGE(Table2[1Y Return vs Nifty]))/_xlfn.STDEV.P(Table2[1Y Return vs Nifty])</f>
        <v>-1.0774337751493024</v>
      </c>
      <c r="I638">
        <v>-3.9125681849121401</v>
      </c>
      <c r="J638">
        <f>(Table2[[#This Row],[1M Return vs Nifty]]-AVERAGE(Table2[1M Return vs Nifty]))/_xlfn.STDEV.P(Table2[1M Return vs Nifty])</f>
        <v>-0.34352536766680969</v>
      </c>
      <c r="K638">
        <v>-5.9255059992055603</v>
      </c>
      <c r="L638">
        <f>(Table2[[#This Row],[6M Return vs Nifty]]-AVERAGE(Table2[6M Return vs Nifty]))/_xlfn.STDEV.P(Table2[6M Return vs Nifty])</f>
        <v>-0.35987637236645598</v>
      </c>
      <c r="M638">
        <v>1.08904402585843</v>
      </c>
      <c r="N638">
        <f>(Table2[[#This Row],[1W Return vs Nifty]]-AVERAGE(Table2[1W Return vs Nifty]))/_xlfn.STDEV.P(Table2[1W Return vs Nifty])</f>
        <v>0.26966236497169332</v>
      </c>
      <c r="O638">
        <v>642.20000000000005</v>
      </c>
      <c r="P638">
        <v>645.09728368558899</v>
      </c>
      <c r="Q638">
        <v>655.58031839791897</v>
      </c>
      <c r="R638">
        <v>32.841593400434803</v>
      </c>
      <c r="S638" s="1">
        <f>(Table2[[#This Row],[Close Price]]-Table2[[#This Row],[20D EMA]])/Table2[[#This Row],[20D EMA]]</f>
        <v>-2.5070071628776117E-2</v>
      </c>
      <c r="T638" s="1">
        <f>(Table2[[#This Row],[Close Price]]-Table2[[#This Row],[50D EMA]])/Table2[[#This Row],[50D EMA]]</f>
        <v>-2.9448711327775434E-2</v>
      </c>
      <c r="U638" s="1">
        <f>(Table2[[#This Row],[Close Price]]-Table2[[#This Row],[200D EMA]])/Table2[[#This Row],[200D EMA]]</f>
        <v>-4.4968278593173414E-2</v>
      </c>
      <c r="V638">
        <v>0.72981324494820998</v>
      </c>
      <c r="W638">
        <v>626.65</v>
      </c>
      <c r="X638">
        <v>636</v>
      </c>
      <c r="Y638">
        <v>622.29999999999995</v>
      </c>
      <c r="Z638">
        <v>644.9</v>
      </c>
      <c r="AA638">
        <v>622.29999999999995</v>
      </c>
      <c r="AB638">
        <v>659.85</v>
      </c>
      <c r="AC638" s="1">
        <f>(Table2[[#This Row],[Close Price]]/Table2[[#This Row],[Day Low]])-1</f>
        <v>-8.7768291709877655E-4</v>
      </c>
      <c r="AD638" s="1">
        <f>(Table2[[#This Row],[Day High]]/Table2[[#This Row],[Close Price]])-1</f>
        <v>1.5812170579779572E-2</v>
      </c>
      <c r="AE638" s="1">
        <f>(Table2[[#This Row],[Close Price]]/Table2[[#This Row],[Current Week Low]])-1</f>
        <v>6.1063795596980608E-3</v>
      </c>
      <c r="AF638" s="1">
        <f>(Table2[[#This Row],[Current Week High]]/Table2[[#This Row],[Close Price]])-1</f>
        <v>3.0027152212106722E-2</v>
      </c>
      <c r="AG638" s="1">
        <f>(Table2[[#This Row],[Close Price]]/Table2[[#This Row],[Current Month Low]])-1</f>
        <v>6.1063795596980608E-3</v>
      </c>
      <c r="AH638" s="1">
        <f>(Table2[[#This Row],[Current Month High]]/Table2[[#This Row],[Close Price]])-1</f>
        <v>5.3905126976521389E-2</v>
      </c>
      <c r="AI638">
        <v>29.915348985784998</v>
      </c>
      <c r="AJ638">
        <v>13.075672746974799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-0.03</v>
      </c>
      <c r="AM638" t="s">
        <v>3113</v>
      </c>
      <c r="AN638">
        <v>-4.59</v>
      </c>
      <c r="AO638" t="s">
        <v>3113</v>
      </c>
      <c r="AP638">
        <v>-4.5912997254778001E-2</v>
      </c>
      <c r="AQ638">
        <f>(Table2[[#This Row],[Sharpe Ratio]]-AVERAGE(Table2[Sharpe Ratio]))/_xlfn.STDEV.P(Table2[Sharpe Ratio])</f>
        <v>-1.2371392252152558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685</v>
      </c>
      <c r="AT638">
        <f>_xlfn.RANK.AVG(Table2[[#This Row],[6M Return vs Nifty Z-Score]],Table2[6M Return vs Nifty Z-Score])</f>
        <v>428</v>
      </c>
      <c r="AU638">
        <f>_xlfn.RANK.AVG(Table2[[#This Row],[Sharpe Ratio Z-Score]],Table2[Sharpe Ratio Z-Score])</f>
        <v>653</v>
      </c>
      <c r="AV638">
        <f>(Table2[[#This Row],[Rank 1Y]]+Table2[[#This Row],[Rank 6M]]+Table2[[#This Row],[Rank Sharpe]])/3</f>
        <v>588.66666666666663</v>
      </c>
    </row>
    <row r="639" spans="1:48" x14ac:dyDescent="0.3">
      <c r="A639" t="s">
        <v>1895</v>
      </c>
      <c r="B639" t="s">
        <v>1896</v>
      </c>
      <c r="C639" t="s">
        <v>3080</v>
      </c>
      <c r="D639" t="s">
        <v>260</v>
      </c>
      <c r="E639">
        <v>3581.1463507439998</v>
      </c>
      <c r="F639">
        <v>154.04</v>
      </c>
      <c r="G639">
        <v>-11.727199762039101</v>
      </c>
      <c r="H639">
        <f>(Table2[[#This Row],[1Y Return vs Nifty]]-AVERAGE(Table2[1Y Return vs Nifty]))/_xlfn.STDEV.P(Table2[1Y Return vs Nifty])</f>
        <v>-0.70239610365361149</v>
      </c>
      <c r="I639">
        <v>2.7707657262254002</v>
      </c>
      <c r="J639">
        <f>(Table2[[#This Row],[1M Return vs Nifty]]-AVERAGE(Table2[1M Return vs Nifty]))/_xlfn.STDEV.P(Table2[1M Return vs Nifty])</f>
        <v>0.30575171518429417</v>
      </c>
      <c r="K639">
        <v>-20.113688840236499</v>
      </c>
      <c r="L639">
        <f>(Table2[[#This Row],[6M Return vs Nifty]]-AVERAGE(Table2[6M Return vs Nifty]))/_xlfn.STDEV.P(Table2[6M Return vs Nifty])</f>
        <v>-0.85934605589959434</v>
      </c>
      <c r="M639">
        <v>-5.6751732407958704</v>
      </c>
      <c r="N639">
        <f>(Table2[[#This Row],[1W Return vs Nifty]]-AVERAGE(Table2[1W Return vs Nifty]))/_xlfn.STDEV.P(Table2[1W Return vs Nifty])</f>
        <v>-1.1100616870252118</v>
      </c>
      <c r="O639">
        <v>160.01</v>
      </c>
      <c r="P639">
        <v>152.23256421979499</v>
      </c>
      <c r="Q639">
        <v>144.031255915738</v>
      </c>
      <c r="R639">
        <v>38.2905249553788</v>
      </c>
      <c r="S639" s="1">
        <f>(Table2[[#This Row],[Close Price]]-Table2[[#This Row],[20D EMA]])/Table2[[#This Row],[20D EMA]]</f>
        <v>-3.7310168114492837E-2</v>
      </c>
      <c r="T639" s="1">
        <f>(Table2[[#This Row],[Close Price]]-Table2[[#This Row],[50D EMA]])/Table2[[#This Row],[50D EMA]]</f>
        <v>1.1872859065787018E-2</v>
      </c>
      <c r="U639" s="1">
        <f>(Table2[[#This Row],[Close Price]]-Table2[[#This Row],[200D EMA]])/Table2[[#This Row],[200D EMA]]</f>
        <v>6.949008408367531E-2</v>
      </c>
      <c r="V639">
        <v>1.42467449197987</v>
      </c>
      <c r="W639">
        <v>158.56</v>
      </c>
      <c r="X639">
        <v>161.5</v>
      </c>
      <c r="Y639">
        <v>153.11000000000001</v>
      </c>
      <c r="Z639">
        <v>167</v>
      </c>
      <c r="AA639">
        <v>153.11000000000001</v>
      </c>
      <c r="AB639">
        <v>177.4</v>
      </c>
      <c r="AC639" s="1">
        <f>(Table2[[#This Row],[Close Price]]/Table2[[#This Row],[Day Low]])-1</f>
        <v>-2.8506559031281631E-2</v>
      </c>
      <c r="AD639" s="1">
        <f>(Table2[[#This Row],[Day High]]/Table2[[#This Row],[Close Price]])-1</f>
        <v>4.8428979485847901E-2</v>
      </c>
      <c r="AE639" s="1">
        <f>(Table2[[#This Row],[Close Price]]/Table2[[#This Row],[Current Week Low]])-1</f>
        <v>6.0740643981449516E-3</v>
      </c>
      <c r="AF639" s="1">
        <f>(Table2[[#This Row],[Current Week High]]/Table2[[#This Row],[Close Price]])-1</f>
        <v>8.4133991171124523E-2</v>
      </c>
      <c r="AG639" s="1">
        <f>(Table2[[#This Row],[Close Price]]/Table2[[#This Row],[Current Month Low]])-1</f>
        <v>6.0740643981449516E-3</v>
      </c>
      <c r="AH639" s="1">
        <f>(Table2[[#This Row],[Current Month High]]/Table2[[#This Row],[Close Price]])-1</f>
        <v>0.15164892235782923</v>
      </c>
      <c r="AI639">
        <v>17.761620358348399</v>
      </c>
      <c r="AJ639">
        <v>37.474341811691197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0.09</v>
      </c>
      <c r="AM639" t="s">
        <v>3114</v>
      </c>
      <c r="AN639">
        <v>-0.86</v>
      </c>
      <c r="AO639" t="s">
        <v>3113</v>
      </c>
      <c r="AP639">
        <v>-4.3323627661240004E-3</v>
      </c>
      <c r="AQ639">
        <f>(Table2[[#This Row],[Sharpe Ratio]]-AVERAGE(Table2[Sharpe Ratio]))/_xlfn.STDEV.P(Table2[Sharpe Ratio])</f>
        <v>-0.75231127101919371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-3.1183634024133173</v>
      </c>
      <c r="AS639">
        <f>_xlfn.RANK.AVG(Table2[[#This Row],[1Y Return vs Nifty Z-Score]],Table2[1Y Return vs Nifty Z-Score])</f>
        <v>579</v>
      </c>
      <c r="AT639">
        <f>_xlfn.RANK.AVG(Table2[[#This Row],[6M Return vs Nifty Z-Score]],Table2[6M Return vs Nifty Z-Score])</f>
        <v>611</v>
      </c>
      <c r="AU639">
        <f>_xlfn.RANK.AVG(Table2[[#This Row],[Sharpe Ratio Z-Score]],Table2[Sharpe Ratio Z-Score])</f>
        <v>576</v>
      </c>
      <c r="AV639">
        <f>(Table2[[#This Row],[Rank 1Y]]+Table2[[#This Row],[Rank 6M]]+Table2[[#This Row],[Rank Sharpe]])/3</f>
        <v>588.66666666666663</v>
      </c>
    </row>
    <row r="640" spans="1:48" x14ac:dyDescent="0.3">
      <c r="A640" t="s">
        <v>1573</v>
      </c>
      <c r="B640" t="s">
        <v>1574</v>
      </c>
      <c r="C640" t="s">
        <v>3071</v>
      </c>
      <c r="D640" t="s">
        <v>944</v>
      </c>
      <c r="E640">
        <v>5923.2729032400002</v>
      </c>
      <c r="F640">
        <v>129.13999999999999</v>
      </c>
      <c r="G640">
        <v>-15.9031982472611</v>
      </c>
      <c r="H640">
        <f>(Table2[[#This Row],[1Y Return vs Nifty]]-AVERAGE(Table2[1Y Return vs Nifty]))/_xlfn.STDEV.P(Table2[1Y Return vs Nifty])</f>
        <v>-0.76595722045062065</v>
      </c>
      <c r="I640">
        <v>-6.3639633557367103</v>
      </c>
      <c r="J640">
        <f>(Table2[[#This Row],[1M Return vs Nifty]]-AVERAGE(Table2[1M Return vs Nifty]))/_xlfn.STDEV.P(Table2[1M Return vs Nifty])</f>
        <v>-0.58167517831383686</v>
      </c>
      <c r="K640">
        <v>-43.0153112411585</v>
      </c>
      <c r="L640">
        <f>(Table2[[#This Row],[6M Return vs Nifty]]-AVERAGE(Table2[6M Return vs Nifty]))/_xlfn.STDEV.P(Table2[6M Return vs Nifty])</f>
        <v>-1.6655568456213312</v>
      </c>
      <c r="M640">
        <v>-3.12022034327945</v>
      </c>
      <c r="N640">
        <f>(Table2[[#This Row],[1W Return vs Nifty]]-AVERAGE(Table2[1W Return vs Nifty]))/_xlfn.STDEV.P(Table2[1W Return vs Nifty])</f>
        <v>-0.58891787607749224</v>
      </c>
      <c r="O640">
        <v>135.43</v>
      </c>
      <c r="P640">
        <v>140.82363440347601</v>
      </c>
      <c r="Q640">
        <v>154.698546920534</v>
      </c>
      <c r="R640">
        <v>29.9892485600048</v>
      </c>
      <c r="S640" s="1">
        <f>(Table2[[#This Row],[Close Price]]-Table2[[#This Row],[20D EMA]])/Table2[[#This Row],[20D EMA]]</f>
        <v>-4.6444657756774865E-2</v>
      </c>
      <c r="T640" s="1">
        <f>(Table2[[#This Row],[Close Price]]-Table2[[#This Row],[50D EMA]])/Table2[[#This Row],[50D EMA]]</f>
        <v>-8.2966431401713836E-2</v>
      </c>
      <c r="U640" s="1">
        <f>(Table2[[#This Row],[Close Price]]-Table2[[#This Row],[200D EMA]])/Table2[[#This Row],[200D EMA]]</f>
        <v>-0.16521517124309515</v>
      </c>
      <c r="V640">
        <v>0.93633936360284298</v>
      </c>
      <c r="W640">
        <v>130</v>
      </c>
      <c r="X640">
        <v>131.44999999999999</v>
      </c>
      <c r="Y640">
        <v>127.83</v>
      </c>
      <c r="Z640">
        <v>135</v>
      </c>
      <c r="AA640">
        <v>127.83</v>
      </c>
      <c r="AB640">
        <v>140.69999999999999</v>
      </c>
      <c r="AC640" s="1">
        <f>(Table2[[#This Row],[Close Price]]/Table2[[#This Row],[Day Low]])-1</f>
        <v>-6.6153846153846896E-3</v>
      </c>
      <c r="AD640" s="1">
        <f>(Table2[[#This Row],[Day High]]/Table2[[#This Row],[Close Price]])-1</f>
        <v>1.7887563884156688E-2</v>
      </c>
      <c r="AE640" s="1">
        <f>(Table2[[#This Row],[Close Price]]/Table2[[#This Row],[Current Week Low]])-1</f>
        <v>1.0247985605882803E-2</v>
      </c>
      <c r="AF640" s="1">
        <f>(Table2[[#This Row],[Current Week High]]/Table2[[#This Row],[Close Price]])-1</f>
        <v>4.5377110113055785E-2</v>
      </c>
      <c r="AG640" s="1">
        <f>(Table2[[#This Row],[Close Price]]/Table2[[#This Row],[Current Month Low]])-1</f>
        <v>1.0247985605882803E-2</v>
      </c>
      <c r="AH640" s="1">
        <f>(Table2[[#This Row],[Current Month High]]/Table2[[#This Row],[Close Price]])-1</f>
        <v>8.9515254762273511E-2</v>
      </c>
      <c r="AI640">
        <v>63.078829177636699</v>
      </c>
      <c r="AJ640">
        <v>8.9789029535864699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-0.25</v>
      </c>
      <c r="AM640" t="s">
        <v>3113</v>
      </c>
      <c r="AN640">
        <v>-3.62</v>
      </c>
      <c r="AO640" t="s">
        <v>3113</v>
      </c>
      <c r="AP640">
        <v>2.7088679974746999E-2</v>
      </c>
      <c r="AQ640">
        <f>(Table2[[#This Row],[Sharpe Ratio]]-AVERAGE(Table2[Sharpe Ratio]))/_xlfn.STDEV.P(Table2[Sharpe Ratio])</f>
        <v>-0.38594360832947872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599</v>
      </c>
      <c r="AT640">
        <f>_xlfn.RANK.AVG(Table2[[#This Row],[6M Return vs Nifty Z-Score]],Table2[6M Return vs Nifty Z-Score])</f>
        <v>723</v>
      </c>
      <c r="AU640">
        <f>_xlfn.RANK.AVG(Table2[[#This Row],[Sharpe Ratio Z-Score]],Table2[Sharpe Ratio Z-Score])</f>
        <v>445</v>
      </c>
      <c r="AV640">
        <f>(Table2[[#This Row],[Rank 1Y]]+Table2[[#This Row],[Rank 6M]]+Table2[[#This Row],[Rank Sharpe]])/3</f>
        <v>589</v>
      </c>
    </row>
    <row r="641" spans="1:48" x14ac:dyDescent="0.3">
      <c r="A641" t="s">
        <v>1875</v>
      </c>
      <c r="B641" t="s">
        <v>1876</v>
      </c>
      <c r="C641" t="s">
        <v>3069</v>
      </c>
      <c r="D641" t="s">
        <v>24</v>
      </c>
      <c r="E641">
        <v>3690.2810879550002</v>
      </c>
      <c r="F641">
        <v>117.81</v>
      </c>
      <c r="G641">
        <v>-23.178234937964799</v>
      </c>
      <c r="H641">
        <f>(Table2[[#This Row],[1Y Return vs Nifty]]-AVERAGE(Table2[1Y Return vs Nifty]))/_xlfn.STDEV.P(Table2[1Y Return vs Nifty])</f>
        <v>-0.87668749452440609</v>
      </c>
      <c r="I641">
        <v>-12.101099464310201</v>
      </c>
      <c r="J641">
        <f>(Table2[[#This Row],[1M Return vs Nifty]]-AVERAGE(Table2[1M Return vs Nifty]))/_xlfn.STDEV.P(Table2[1M Return vs Nifty])</f>
        <v>-1.1390303914488209</v>
      </c>
      <c r="K641">
        <v>-22.8982443520648</v>
      </c>
      <c r="L641">
        <f>(Table2[[#This Row],[6M Return vs Nifty]]-AVERAGE(Table2[6M Return vs Nifty]))/_xlfn.STDEV.P(Table2[6M Return vs Nifty])</f>
        <v>-0.95737136864445604</v>
      </c>
      <c r="M641">
        <v>-2.6370404923253199</v>
      </c>
      <c r="N641">
        <f>(Table2[[#This Row],[1W Return vs Nifty]]-AVERAGE(Table2[1W Return vs Nifty]))/_xlfn.STDEV.P(Table2[1W Return vs Nifty])</f>
        <v>-0.49036177778536388</v>
      </c>
      <c r="O641">
        <v>126.36</v>
      </c>
      <c r="P641">
        <v>130.05461563971099</v>
      </c>
      <c r="Q641">
        <v>128.58857150380899</v>
      </c>
      <c r="R641">
        <v>19.948892566712502</v>
      </c>
      <c r="S641" s="1">
        <f>(Table2[[#This Row],[Close Price]]-Table2[[#This Row],[20D EMA]])/Table2[[#This Row],[20D EMA]]</f>
        <v>-6.7663817663817641E-2</v>
      </c>
      <c r="T641" s="1">
        <f>(Table2[[#This Row],[Close Price]]-Table2[[#This Row],[50D EMA]])/Table2[[#This Row],[50D EMA]]</f>
        <v>-9.4149796833294427E-2</v>
      </c>
      <c r="U641" s="1">
        <f>(Table2[[#This Row],[Close Price]]-Table2[[#This Row],[200D EMA]])/Table2[[#This Row],[200D EMA]]</f>
        <v>-8.3822157581785656E-2</v>
      </c>
      <c r="V641">
        <v>1.1159608841844</v>
      </c>
      <c r="W641">
        <v>118.54</v>
      </c>
      <c r="X641">
        <v>119.7</v>
      </c>
      <c r="Y641">
        <v>117.3</v>
      </c>
      <c r="Z641">
        <v>122.8</v>
      </c>
      <c r="AA641">
        <v>117.3</v>
      </c>
      <c r="AB641">
        <v>127.1</v>
      </c>
      <c r="AC641" s="1">
        <f>(Table2[[#This Row],[Close Price]]/Table2[[#This Row],[Day Low]])-1</f>
        <v>-6.1582588155897344E-3</v>
      </c>
      <c r="AD641" s="1">
        <f>(Table2[[#This Row],[Day High]]/Table2[[#This Row],[Close Price]])-1</f>
        <v>1.6042780748663166E-2</v>
      </c>
      <c r="AE641" s="1">
        <f>(Table2[[#This Row],[Close Price]]/Table2[[#This Row],[Current Week Low]])-1</f>
        <v>4.3478260869564966E-3</v>
      </c>
      <c r="AF641" s="1">
        <f>(Table2[[#This Row],[Current Week High]]/Table2[[#This Row],[Close Price]])-1</f>
        <v>4.2356336473983403E-2</v>
      </c>
      <c r="AG641" s="1">
        <f>(Table2[[#This Row],[Close Price]]/Table2[[#This Row],[Current Month Low]])-1</f>
        <v>4.3478260869564966E-3</v>
      </c>
      <c r="AH641" s="1">
        <f>(Table2[[#This Row],[Current Month High]]/Table2[[#This Row],[Close Price]])-1</f>
        <v>7.8855784738137702E-2</v>
      </c>
      <c r="AI641">
        <v>38.740344622697499</v>
      </c>
      <c r="AJ641">
        <v>7.1974522292993504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-0.14000000000000001</v>
      </c>
      <c r="AM641" t="s">
        <v>3113</v>
      </c>
      <c r="AN641">
        <v>-10.039999999999999</v>
      </c>
      <c r="AO641" t="s">
        <v>3113</v>
      </c>
      <c r="AP641">
        <v>1.0913818657410999E-2</v>
      </c>
      <c r="AQ641">
        <f>(Table2[[#This Row],[Sharpe Ratio]]-AVERAGE(Table2[Sharpe Ratio]))/_xlfn.STDEV.P(Table2[Sharpe Ratio])</f>
        <v>-0.57454161839661388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632</v>
      </c>
      <c r="AT641">
        <f>_xlfn.RANK.AVG(Table2[[#This Row],[6M Return vs Nifty Z-Score]],Table2[6M Return vs Nifty Z-Score])</f>
        <v>638</v>
      </c>
      <c r="AU641">
        <f>_xlfn.RANK.AVG(Table2[[#This Row],[Sharpe Ratio Z-Score]],Table2[Sharpe Ratio Z-Score])</f>
        <v>497</v>
      </c>
      <c r="AV641">
        <f>(Table2[[#This Row],[Rank 1Y]]+Table2[[#This Row],[Rank 6M]]+Table2[[#This Row],[Rank Sharpe]])/3</f>
        <v>589</v>
      </c>
    </row>
    <row r="642" spans="1:48" x14ac:dyDescent="0.3">
      <c r="A642" t="s">
        <v>745</v>
      </c>
      <c r="B642" t="s">
        <v>746</v>
      </c>
      <c r="C642" t="s">
        <v>3069</v>
      </c>
      <c r="D642" t="s">
        <v>54</v>
      </c>
      <c r="E642">
        <v>21244.480721600001</v>
      </c>
      <c r="F642">
        <v>726.4</v>
      </c>
      <c r="G642">
        <v>-29.379061153011101</v>
      </c>
      <c r="H642">
        <f>(Table2[[#This Row],[1Y Return vs Nifty]]-AVERAGE(Table2[1Y Return vs Nifty]))/_xlfn.STDEV.P(Table2[1Y Return vs Nifty])</f>
        <v>-0.97106766268952016</v>
      </c>
      <c r="I642">
        <v>-8.7043467140769</v>
      </c>
      <c r="J642">
        <f>(Table2[[#This Row],[1M Return vs Nifty]]-AVERAGE(Table2[1M Return vs Nifty]))/_xlfn.STDEV.P(Table2[1M Return vs Nifty])</f>
        <v>-0.80904033765805272</v>
      </c>
      <c r="K642">
        <v>-16.518446635159901</v>
      </c>
      <c r="L642">
        <f>(Table2[[#This Row],[6M Return vs Nifty]]-AVERAGE(Table2[6M Return vs Nifty]))/_xlfn.STDEV.P(Table2[6M Return vs Nifty])</f>
        <v>-0.73278196333648271</v>
      </c>
      <c r="M642">
        <v>-2.9559653730159998</v>
      </c>
      <c r="N642">
        <f>(Table2[[#This Row],[1W Return vs Nifty]]-AVERAGE(Table2[1W Return vs Nifty]))/_xlfn.STDEV.P(Table2[1W Return vs Nifty])</f>
        <v>-0.55541414250439658</v>
      </c>
      <c r="O642">
        <v>756</v>
      </c>
      <c r="P642">
        <v>764.43569247889297</v>
      </c>
      <c r="Q642">
        <v>734.20457075015202</v>
      </c>
      <c r="R642">
        <v>36.694483474801999</v>
      </c>
      <c r="S642" s="1">
        <f>(Table2[[#This Row],[Close Price]]-Table2[[#This Row],[20D EMA]])/Table2[[#This Row],[20D EMA]]</f>
        <v>-3.9153439153439183E-2</v>
      </c>
      <c r="T642" s="1">
        <f>(Table2[[#This Row],[Close Price]]-Table2[[#This Row],[50D EMA]])/Table2[[#This Row],[50D EMA]]</f>
        <v>-4.975656272086381E-2</v>
      </c>
      <c r="U642" s="1">
        <f>(Table2[[#This Row],[Close Price]]-Table2[[#This Row],[200D EMA]])/Table2[[#This Row],[200D EMA]]</f>
        <v>-1.0629967533677905E-2</v>
      </c>
      <c r="V642">
        <v>0.88206368637868904</v>
      </c>
      <c r="W642">
        <v>719.05</v>
      </c>
      <c r="X642">
        <v>733</v>
      </c>
      <c r="Y642">
        <v>719.05</v>
      </c>
      <c r="Z642">
        <v>767.8</v>
      </c>
      <c r="AA642">
        <v>719.05</v>
      </c>
      <c r="AB642">
        <v>785</v>
      </c>
      <c r="AC642" s="1">
        <f>(Table2[[#This Row],[Close Price]]/Table2[[#This Row],[Day Low]])-1</f>
        <v>1.0221820457548159E-2</v>
      </c>
      <c r="AD642" s="1">
        <f>(Table2[[#This Row],[Day High]]/Table2[[#This Row],[Close Price]])-1</f>
        <v>9.0859030837004973E-3</v>
      </c>
      <c r="AE642" s="1">
        <f>(Table2[[#This Row],[Close Price]]/Table2[[#This Row],[Current Week Low]])-1</f>
        <v>1.0221820457548159E-2</v>
      </c>
      <c r="AF642" s="1">
        <f>(Table2[[#This Row],[Current Week High]]/Table2[[#This Row],[Close Price]])-1</f>
        <v>5.6993392070484594E-2</v>
      </c>
      <c r="AG642" s="1">
        <f>(Table2[[#This Row],[Close Price]]/Table2[[#This Row],[Current Month Low]])-1</f>
        <v>1.0221820457548159E-2</v>
      </c>
      <c r="AH642" s="1">
        <f>(Table2[[#This Row],[Current Month High]]/Table2[[#This Row],[Close Price]])-1</f>
        <v>8.0671806167400995E-2</v>
      </c>
      <c r="AI642">
        <v>20.670429515418501</v>
      </c>
      <c r="AJ642">
        <v>21.056578618448398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-7.0000000000000007E-2</v>
      </c>
      <c r="AM642" t="s">
        <v>3113</v>
      </c>
      <c r="AN642">
        <v>-4.37</v>
      </c>
      <c r="AO642" t="s">
        <v>3113</v>
      </c>
      <c r="AQ642">
        <f>(Table2[[#This Row],[Sharpe Ratio]]-AVERAGE(Table2[Sharpe Ratio]))/_xlfn.STDEV.P(Table2[Sharpe Ratio])</f>
        <v>-0.70179615496659375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655</v>
      </c>
      <c r="AT642">
        <f>_xlfn.RANK.AVG(Table2[[#This Row],[6M Return vs Nifty Z-Score]],Table2[6M Return vs Nifty Z-Score])</f>
        <v>567</v>
      </c>
      <c r="AU642">
        <f>_xlfn.RANK.AVG(Table2[[#This Row],[Sharpe Ratio Z-Score]],Table2[Sharpe Ratio Z-Score])</f>
        <v>545.5</v>
      </c>
      <c r="AV642">
        <f>(Table2[[#This Row],[Rank 1Y]]+Table2[[#This Row],[Rank 6M]]+Table2[[#This Row],[Rank Sharpe]])/3</f>
        <v>589.16666666666663</v>
      </c>
    </row>
    <row r="643" spans="1:48" x14ac:dyDescent="0.3">
      <c r="A643" t="s">
        <v>247</v>
      </c>
      <c r="B643" t="s">
        <v>248</v>
      </c>
      <c r="C643" t="s">
        <v>3069</v>
      </c>
      <c r="D643" t="s">
        <v>24</v>
      </c>
      <c r="E643">
        <v>104923.04186303999</v>
      </c>
      <c r="F643">
        <v>1347.3</v>
      </c>
      <c r="G643">
        <v>-27.2642343350254</v>
      </c>
      <c r="H643">
        <f>(Table2[[#This Row],[1Y Return vs Nifty]]-AVERAGE(Table2[1Y Return vs Nifty]))/_xlfn.STDEV.P(Table2[1Y Return vs Nifty])</f>
        <v>-0.93887877304812684</v>
      </c>
      <c r="I643">
        <v>-4.8249461570568997</v>
      </c>
      <c r="J643">
        <f>(Table2[[#This Row],[1M Return vs Nifty]]-AVERAGE(Table2[1M Return vs Nifty]))/_xlfn.STDEV.P(Table2[1M Return vs Nifty])</f>
        <v>-0.43216168542201938</v>
      </c>
      <c r="K643">
        <v>-19.846230041673699</v>
      </c>
      <c r="L643">
        <f>(Table2[[#This Row],[6M Return vs Nifty]]-AVERAGE(Table2[6M Return vs Nifty]))/_xlfn.STDEV.P(Table2[6M Return vs Nifty])</f>
        <v>-0.84993064569709886</v>
      </c>
      <c r="M643">
        <v>-2.6132841874814301</v>
      </c>
      <c r="N643">
        <f>(Table2[[#This Row],[1W Return vs Nifty]]-AVERAGE(Table2[1W Return vs Nifty]))/_xlfn.STDEV.P(Table2[1W Return vs Nifty])</f>
        <v>-0.48551611066859818</v>
      </c>
      <c r="O643">
        <v>1405.94</v>
      </c>
      <c r="P643">
        <v>1434.95393754514</v>
      </c>
      <c r="Q643">
        <v>1450.9685046121799</v>
      </c>
      <c r="R643">
        <v>22.494849416419999</v>
      </c>
      <c r="S643" s="1">
        <f>(Table2[[#This Row],[Close Price]]-Table2[[#This Row],[20D EMA]])/Table2[[#This Row],[20D EMA]]</f>
        <v>-4.1708750017781765E-2</v>
      </c>
      <c r="T643" s="1">
        <f>(Table2[[#This Row],[Close Price]]-Table2[[#This Row],[50D EMA]])/Table2[[#This Row],[50D EMA]]</f>
        <v>-6.1084844085723594E-2</v>
      </c>
      <c r="U643" s="1">
        <f>(Table2[[#This Row],[Close Price]]-Table2[[#This Row],[200D EMA]])/Table2[[#This Row],[200D EMA]]</f>
        <v>-7.1447797993305751E-2</v>
      </c>
      <c r="V643">
        <v>1.0011334671543799</v>
      </c>
      <c r="W643">
        <v>1343.3</v>
      </c>
      <c r="X643">
        <v>1367</v>
      </c>
      <c r="Y643">
        <v>1329.2</v>
      </c>
      <c r="Z643">
        <v>1407.3</v>
      </c>
      <c r="AA643">
        <v>1329.2</v>
      </c>
      <c r="AB643">
        <v>1440</v>
      </c>
      <c r="AC643" s="1">
        <f>(Table2[[#This Row],[Close Price]]/Table2[[#This Row],[Day Low]])-1</f>
        <v>2.9777413831608701E-3</v>
      </c>
      <c r="AD643" s="1">
        <f>(Table2[[#This Row],[Day High]]/Table2[[#This Row],[Close Price]])-1</f>
        <v>1.4621836265122923E-2</v>
      </c>
      <c r="AE643" s="1">
        <f>(Table2[[#This Row],[Close Price]]/Table2[[#This Row],[Current Week Low]])-1</f>
        <v>1.3617213361420299E-2</v>
      </c>
      <c r="AF643" s="1">
        <f>(Table2[[#This Row],[Current Week High]]/Table2[[#This Row],[Close Price]])-1</f>
        <v>4.4533511467379272E-2</v>
      </c>
      <c r="AG643" s="1">
        <f>(Table2[[#This Row],[Close Price]]/Table2[[#This Row],[Current Month Low]])-1</f>
        <v>1.3617213361420299E-2</v>
      </c>
      <c r="AH643" s="1">
        <f>(Table2[[#This Row],[Current Month High]]/Table2[[#This Row],[Close Price]])-1</f>
        <v>6.8804275217100974E-2</v>
      </c>
      <c r="AI643">
        <v>25.770058635790001</v>
      </c>
      <c r="AJ643">
        <v>1.3617213361420299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-0.08</v>
      </c>
      <c r="AM643" t="s">
        <v>3113</v>
      </c>
      <c r="AN643">
        <v>-4.66</v>
      </c>
      <c r="AO643" t="s">
        <v>3113</v>
      </c>
      <c r="AP643">
        <v>4.4112994353139997E-3</v>
      </c>
      <c r="AQ643">
        <f>(Table2[[#This Row],[Sharpe Ratio]]-AVERAGE(Table2[Sharpe Ratio]))/_xlfn.STDEV.P(Table2[Sharpe Ratio])</f>
        <v>-0.65036064161113694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648</v>
      </c>
      <c r="AT643">
        <f>_xlfn.RANK.AVG(Table2[[#This Row],[6M Return vs Nifty Z-Score]],Table2[6M Return vs Nifty Z-Score])</f>
        <v>607</v>
      </c>
      <c r="AU643">
        <f>_xlfn.RANK.AVG(Table2[[#This Row],[Sharpe Ratio Z-Score]],Table2[Sharpe Ratio Z-Score])</f>
        <v>515</v>
      </c>
      <c r="AV643">
        <f>(Table2[[#This Row],[Rank 1Y]]+Table2[[#This Row],[Rank 6M]]+Table2[[#This Row],[Rank Sharpe]])/3</f>
        <v>590</v>
      </c>
    </row>
    <row r="644" spans="1:48" x14ac:dyDescent="0.3">
      <c r="A644" t="s">
        <v>586</v>
      </c>
      <c r="B644" t="s">
        <v>587</v>
      </c>
      <c r="C644" t="s">
        <v>3069</v>
      </c>
      <c r="D644" t="s">
        <v>588</v>
      </c>
      <c r="E644">
        <v>32354.537476500002</v>
      </c>
      <c r="F644">
        <v>508.5</v>
      </c>
      <c r="G644">
        <v>-62.012071228399599</v>
      </c>
      <c r="H644">
        <f>(Table2[[#This Row],[1Y Return vs Nifty]]-AVERAGE(Table2[1Y Return vs Nifty]))/_xlfn.STDEV.P(Table2[1Y Return vs Nifty])</f>
        <v>-1.4677609857785678</v>
      </c>
      <c r="I644">
        <v>15.0864654293658</v>
      </c>
      <c r="J644">
        <f>(Table2[[#This Row],[1M Return vs Nifty]]-AVERAGE(Table2[1M Return vs Nifty]))/_xlfn.STDEV.P(Table2[1M Return vs Nifty])</f>
        <v>1.5022057129711848</v>
      </c>
      <c r="K644">
        <v>2.8011391241013799</v>
      </c>
      <c r="L644">
        <f>(Table2[[#This Row],[6M Return vs Nifty]]-AVERAGE(Table2[6M Return vs Nifty]))/_xlfn.STDEV.P(Table2[6M Return vs Nifty])</f>
        <v>-5.2670387859463742E-2</v>
      </c>
      <c r="M644">
        <v>4.8549383454503898</v>
      </c>
      <c r="N644">
        <f>(Table2[[#This Row],[1W Return vs Nifty]]-AVERAGE(Table2[1W Return vs Nifty]))/_xlfn.STDEV.P(Table2[1W Return vs Nifty])</f>
        <v>1.0378066698026243</v>
      </c>
      <c r="O644">
        <v>481.58</v>
      </c>
      <c r="P644">
        <v>448.99167165974302</v>
      </c>
      <c r="Q644">
        <v>514.14661102560399</v>
      </c>
      <c r="R644">
        <v>60.5484746692144</v>
      </c>
      <c r="S644" s="1">
        <f>(Table2[[#This Row],[Close Price]]-Table2[[#This Row],[20D EMA]])/Table2[[#This Row],[20D EMA]]</f>
        <v>5.5899331367581746E-2</v>
      </c>
      <c r="T644" s="1">
        <f>(Table2[[#This Row],[Close Price]]-Table2[[#This Row],[50D EMA]])/Table2[[#This Row],[50D EMA]]</f>
        <v>0.13253771082273852</v>
      </c>
      <c r="U644" s="1">
        <f>(Table2[[#This Row],[Close Price]]-Table2[[#This Row],[200D EMA]])/Table2[[#This Row],[200D EMA]]</f>
        <v>-1.0982491967301507E-2</v>
      </c>
      <c r="V644">
        <v>1.2549720099251001</v>
      </c>
      <c r="W644">
        <v>509.75</v>
      </c>
      <c r="X644">
        <v>522.29999999999995</v>
      </c>
      <c r="Y644">
        <v>481.65</v>
      </c>
      <c r="Z644">
        <v>535</v>
      </c>
      <c r="AA644">
        <v>481.65</v>
      </c>
      <c r="AB644">
        <v>542.6</v>
      </c>
      <c r="AC644" s="1">
        <f>(Table2[[#This Row],[Close Price]]/Table2[[#This Row],[Day Low]])-1</f>
        <v>-2.4521824423736627E-3</v>
      </c>
      <c r="AD644" s="1">
        <f>(Table2[[#This Row],[Day High]]/Table2[[#This Row],[Close Price]])-1</f>
        <v>2.7138643067846413E-2</v>
      </c>
      <c r="AE644" s="1">
        <f>(Table2[[#This Row],[Close Price]]/Table2[[#This Row],[Current Week Low]])-1</f>
        <v>5.5745873559638781E-2</v>
      </c>
      <c r="AF644" s="1">
        <f>(Table2[[#This Row],[Current Week High]]/Table2[[#This Row],[Close Price]])-1</f>
        <v>5.2114060963618591E-2</v>
      </c>
      <c r="AG644" s="1">
        <f>(Table2[[#This Row],[Close Price]]/Table2[[#This Row],[Current Month Low]])-1</f>
        <v>5.5745873559638781E-2</v>
      </c>
      <c r="AH644" s="1">
        <f>(Table2[[#This Row],[Current Month High]]/Table2[[#This Row],[Close Price]])-1</f>
        <v>6.7059980334316593E-2</v>
      </c>
      <c r="AI644">
        <v>96.322517207472899</v>
      </c>
      <c r="AJ644">
        <v>64.0322580645161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0.26</v>
      </c>
      <c r="AM644" t="s">
        <v>3114</v>
      </c>
      <c r="AN644">
        <v>11.21</v>
      </c>
      <c r="AO644" t="s">
        <v>3114</v>
      </c>
      <c r="AP644">
        <v>-8.1495840306253994E-2</v>
      </c>
      <c r="AQ644">
        <f>(Table2[[#This Row],[Sharpe Ratio]]-AVERAGE(Table2[Sharpe Ratio]))/_xlfn.STDEV.P(Table2[Sharpe Ratio])</f>
        <v>-1.6520332549307968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731</v>
      </c>
      <c r="AT644">
        <f>_xlfn.RANK.AVG(Table2[[#This Row],[6M Return vs Nifty Z-Score]],Table2[6M Return vs Nifty Z-Score])</f>
        <v>339</v>
      </c>
      <c r="AU644">
        <f>_xlfn.RANK.AVG(Table2[[#This Row],[Sharpe Ratio Z-Score]],Table2[Sharpe Ratio Z-Score])</f>
        <v>701</v>
      </c>
      <c r="AV644">
        <f>(Table2[[#This Row],[Rank 1Y]]+Table2[[#This Row],[Rank 6M]]+Table2[[#This Row],[Rank Sharpe]])/3</f>
        <v>590.33333333333337</v>
      </c>
    </row>
    <row r="645" spans="1:48" x14ac:dyDescent="0.3">
      <c r="A645" t="s">
        <v>1019</v>
      </c>
      <c r="B645" t="s">
        <v>1020</v>
      </c>
      <c r="C645" t="s">
        <v>3068</v>
      </c>
      <c r="D645" t="s">
        <v>309</v>
      </c>
      <c r="E645">
        <v>12883.271485900001</v>
      </c>
      <c r="F645">
        <v>958.15</v>
      </c>
      <c r="G645">
        <v>-41.541991409141097</v>
      </c>
      <c r="H645">
        <f>(Table2[[#This Row],[1Y Return vs Nifty]]-AVERAGE(Table2[1Y Return vs Nifty]))/_xlfn.STDEV.P(Table2[1Y Return vs Nifty])</f>
        <v>-1.1561945092004946</v>
      </c>
      <c r="I645">
        <v>-1.5007151246561401</v>
      </c>
      <c r="J645">
        <f>(Table2[[#This Row],[1M Return vs Nifty]]-AVERAGE(Table2[1M Return vs Nifty]))/_xlfn.STDEV.P(Table2[1M Return vs Nifty])</f>
        <v>-0.10921702095695809</v>
      </c>
      <c r="K645">
        <v>-14.2097660916021</v>
      </c>
      <c r="L645">
        <f>(Table2[[#This Row],[6M Return vs Nifty]]-AVERAGE(Table2[6M Return vs Nifty]))/_xlfn.STDEV.P(Table2[6M Return vs Nifty])</f>
        <v>-0.65150898050352823</v>
      </c>
      <c r="M645">
        <v>-2.92128304842727</v>
      </c>
      <c r="N645">
        <f>(Table2[[#This Row],[1W Return vs Nifty]]-AVERAGE(Table2[1W Return vs Nifty]))/_xlfn.STDEV.P(Table2[1W Return vs Nifty])</f>
        <v>-0.54833985208351799</v>
      </c>
      <c r="O645">
        <v>952.38</v>
      </c>
      <c r="P645">
        <v>946.44851217848395</v>
      </c>
      <c r="Q645">
        <v>948.76752009330403</v>
      </c>
      <c r="R645">
        <v>52.485312197109003</v>
      </c>
      <c r="S645" s="1">
        <f>(Table2[[#This Row],[Close Price]]-Table2[[#This Row],[20D EMA]])/Table2[[#This Row],[20D EMA]]</f>
        <v>6.0585060585060394E-3</v>
      </c>
      <c r="T645" s="1">
        <f>(Table2[[#This Row],[Close Price]]-Table2[[#This Row],[50D EMA]])/Table2[[#This Row],[50D EMA]]</f>
        <v>1.2363575694764603E-2</v>
      </c>
      <c r="U645" s="1">
        <f>(Table2[[#This Row],[Close Price]]-Table2[[#This Row],[200D EMA]])/Table2[[#This Row],[200D EMA]]</f>
        <v>9.889124266999838E-3</v>
      </c>
      <c r="V645">
        <v>1.24397474460141</v>
      </c>
      <c r="W645">
        <v>939</v>
      </c>
      <c r="X645">
        <v>976</v>
      </c>
      <c r="Y645">
        <v>869</v>
      </c>
      <c r="Z645">
        <v>963</v>
      </c>
      <c r="AA645">
        <v>869</v>
      </c>
      <c r="AB645">
        <v>1003.95</v>
      </c>
      <c r="AC645" s="1">
        <f>(Table2[[#This Row],[Close Price]]/Table2[[#This Row],[Day Low]])-1</f>
        <v>2.0394036208732702E-2</v>
      </c>
      <c r="AD645" s="1">
        <f>(Table2[[#This Row],[Day High]]/Table2[[#This Row],[Close Price]])-1</f>
        <v>1.862965088973545E-2</v>
      </c>
      <c r="AE645" s="1">
        <f>(Table2[[#This Row],[Close Price]]/Table2[[#This Row],[Current Week Low]])-1</f>
        <v>0.10258918296892983</v>
      </c>
      <c r="AF645" s="1">
        <f>(Table2[[#This Row],[Current Week High]]/Table2[[#This Row],[Close Price]])-1</f>
        <v>5.061837916818801E-3</v>
      </c>
      <c r="AG645" s="1">
        <f>(Table2[[#This Row],[Close Price]]/Table2[[#This Row],[Current Month Low]])-1</f>
        <v>0.10258918296892983</v>
      </c>
      <c r="AH645" s="1">
        <f>(Table2[[#This Row],[Current Month High]]/Table2[[#This Row],[Close Price]])-1</f>
        <v>4.7800448781506022E-2</v>
      </c>
      <c r="AI645">
        <v>30.251004539998899</v>
      </c>
      <c r="AJ645">
        <v>22.517741832363601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-0.06</v>
      </c>
      <c r="AM645" t="s">
        <v>3113</v>
      </c>
      <c r="AN645">
        <v>1.6</v>
      </c>
      <c r="AO645" t="s">
        <v>3114</v>
      </c>
      <c r="AP645">
        <v>2.0032864862100002E-3</v>
      </c>
      <c r="AQ645">
        <f>(Table2[[#This Row],[Sharpe Ratio]]-AVERAGE(Table2[Sharpe Ratio]))/_xlfn.STDEV.P(Table2[Sharpe Ratio])</f>
        <v>-0.6784379426467978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706</v>
      </c>
      <c r="AT645">
        <f>_xlfn.RANK.AVG(Table2[[#This Row],[6M Return vs Nifty Z-Score]],Table2[6M Return vs Nifty Z-Score])</f>
        <v>546</v>
      </c>
      <c r="AU645">
        <f>_xlfn.RANK.AVG(Table2[[#This Row],[Sharpe Ratio Z-Score]],Table2[Sharpe Ratio Z-Score])</f>
        <v>519</v>
      </c>
      <c r="AV645">
        <f>(Table2[[#This Row],[Rank 1Y]]+Table2[[#This Row],[Rank 6M]]+Table2[[#This Row],[Rank Sharpe]])/3</f>
        <v>590.33333333333337</v>
      </c>
    </row>
    <row r="646" spans="1:48" x14ac:dyDescent="0.3">
      <c r="A646" t="s">
        <v>976</v>
      </c>
      <c r="B646" t="s">
        <v>977</v>
      </c>
      <c r="C646" t="s">
        <v>3085</v>
      </c>
      <c r="D646" t="s">
        <v>978</v>
      </c>
      <c r="E646">
        <v>14280.70648192</v>
      </c>
      <c r="F646">
        <v>1455.2</v>
      </c>
      <c r="G646">
        <v>-32.395570926865901</v>
      </c>
      <c r="H646">
        <f>(Table2[[#This Row],[1Y Return vs Nifty]]-AVERAGE(Table2[1Y Return vs Nifty]))/_xlfn.STDEV.P(Table2[1Y Return vs Nifty])</f>
        <v>-1.0169806894144595</v>
      </c>
      <c r="I646">
        <v>-2.51299456403608E-2</v>
      </c>
      <c r="J646">
        <f>(Table2[[#This Row],[1M Return vs Nifty]]-AVERAGE(Table2[1M Return vs Nifty]))/_xlfn.STDEV.P(Table2[1M Return vs Nifty])</f>
        <v>3.4134134808745872E-2</v>
      </c>
      <c r="K646">
        <v>-9.2663610261790303</v>
      </c>
      <c r="L646">
        <f>(Table2[[#This Row],[6M Return vs Nifty]]-AVERAGE(Table2[6M Return vs Nifty]))/_xlfn.STDEV.P(Table2[6M Return vs Nifty])</f>
        <v>-0.47748521782247388</v>
      </c>
      <c r="M646">
        <v>0.80734844832448005</v>
      </c>
      <c r="N646">
        <f>(Table2[[#This Row],[1W Return vs Nifty]]-AVERAGE(Table2[1W Return vs Nifty]))/_xlfn.STDEV.P(Table2[1W Return vs Nifty])</f>
        <v>0.21220380792907062</v>
      </c>
      <c r="O646">
        <v>1458.58</v>
      </c>
      <c r="P646">
        <v>1434.87131109355</v>
      </c>
      <c r="Q646">
        <v>1462.3192376034101</v>
      </c>
      <c r="R646">
        <v>48.197770790352898</v>
      </c>
      <c r="S646" s="1">
        <f>(Table2[[#This Row],[Close Price]]-Table2[[#This Row],[20D EMA]])/Table2[[#This Row],[20D EMA]]</f>
        <v>-2.317322327194862E-3</v>
      </c>
      <c r="T646" s="1">
        <f>(Table2[[#This Row],[Close Price]]-Table2[[#This Row],[50D EMA]])/Table2[[#This Row],[50D EMA]]</f>
        <v>1.4167604264773412E-2</v>
      </c>
      <c r="U646" s="1">
        <f>(Table2[[#This Row],[Close Price]]-Table2[[#This Row],[200D EMA]])/Table2[[#This Row],[200D EMA]]</f>
        <v>-4.8684565041199552E-3</v>
      </c>
      <c r="V646">
        <v>0.64558294858820597</v>
      </c>
      <c r="W646">
        <v>1467</v>
      </c>
      <c r="X646">
        <v>1487.5</v>
      </c>
      <c r="Y646">
        <v>1401.1</v>
      </c>
      <c r="Z646">
        <v>1474.85</v>
      </c>
      <c r="AA646">
        <v>1401.1</v>
      </c>
      <c r="AB646">
        <v>1512</v>
      </c>
      <c r="AC646" s="1">
        <f>(Table2[[#This Row],[Close Price]]/Table2[[#This Row],[Day Low]])-1</f>
        <v>-8.0436264485344022E-3</v>
      </c>
      <c r="AD646" s="1">
        <f>(Table2[[#This Row],[Day High]]/Table2[[#This Row],[Close Price]])-1</f>
        <v>2.2196261682242868E-2</v>
      </c>
      <c r="AE646" s="1">
        <f>(Table2[[#This Row],[Close Price]]/Table2[[#This Row],[Current Week Low]])-1</f>
        <v>3.8612518735279489E-2</v>
      </c>
      <c r="AF646" s="1">
        <f>(Table2[[#This Row],[Current Week High]]/Table2[[#This Row],[Close Price]])-1</f>
        <v>1.3503298515667783E-2</v>
      </c>
      <c r="AG646" s="1">
        <f>(Table2[[#This Row],[Close Price]]/Table2[[#This Row],[Current Month Low]])-1</f>
        <v>3.8612518735279489E-2</v>
      </c>
      <c r="AH646" s="1">
        <f>(Table2[[#This Row],[Current Month High]]/Table2[[#This Row],[Close Price]])-1</f>
        <v>3.9032435404068089E-2</v>
      </c>
      <c r="AI646">
        <v>28.879191863661301</v>
      </c>
      <c r="AJ646">
        <v>20.8437136688257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-0.03</v>
      </c>
      <c r="AM646" t="s">
        <v>3113</v>
      </c>
      <c r="AN646">
        <v>1.68</v>
      </c>
      <c r="AO646" t="s">
        <v>3114</v>
      </c>
      <c r="AP646">
        <v>-3.3593201471586003E-2</v>
      </c>
      <c r="AQ646">
        <f>(Table2[[#This Row],[Sharpe Ratio]]-AVERAGE(Table2[Sharpe Ratio]))/_xlfn.STDEV.P(Table2[Sharpe Ratio])</f>
        <v>-1.093491071233669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664</v>
      </c>
      <c r="AT646">
        <f>_xlfn.RANK.AVG(Table2[[#This Row],[6M Return vs Nifty Z-Score]],Table2[6M Return vs Nifty Z-Score])</f>
        <v>480</v>
      </c>
      <c r="AU646">
        <f>_xlfn.RANK.AVG(Table2[[#This Row],[Sharpe Ratio Z-Score]],Table2[Sharpe Ratio Z-Score])</f>
        <v>631</v>
      </c>
      <c r="AV646">
        <f>(Table2[[#This Row],[Rank 1Y]]+Table2[[#This Row],[Rank 6M]]+Table2[[#This Row],[Rank Sharpe]])/3</f>
        <v>591.66666666666663</v>
      </c>
    </row>
    <row r="647" spans="1:48" x14ac:dyDescent="0.3">
      <c r="A647" t="s">
        <v>1110</v>
      </c>
      <c r="B647" t="s">
        <v>1111</v>
      </c>
      <c r="C647" t="s">
        <v>3078</v>
      </c>
      <c r="D647" t="s">
        <v>78</v>
      </c>
      <c r="E647">
        <v>10979.422375259999</v>
      </c>
      <c r="F647">
        <v>1425.8</v>
      </c>
      <c r="G647">
        <v>-6.96074054361093</v>
      </c>
      <c r="H647">
        <f>(Table2[[#This Row],[1Y Return vs Nifty]]-AVERAGE(Table2[1Y Return vs Nifty]))/_xlfn.STDEV.P(Table2[1Y Return vs Nifty])</f>
        <v>-0.6298478323448905</v>
      </c>
      <c r="I647">
        <v>-7.5842097580604104</v>
      </c>
      <c r="J647">
        <f>(Table2[[#This Row],[1M Return vs Nifty]]-AVERAGE(Table2[1M Return vs Nifty]))/_xlfn.STDEV.P(Table2[1M Return vs Nifty])</f>
        <v>-0.70022050838330752</v>
      </c>
      <c r="K647">
        <v>-21.533883475508802</v>
      </c>
      <c r="L647">
        <f>(Table2[[#This Row],[6M Return vs Nifty]]-AVERAGE(Table2[6M Return vs Nifty]))/_xlfn.STDEV.P(Table2[6M Return vs Nifty])</f>
        <v>-0.90934147624218808</v>
      </c>
      <c r="M647">
        <v>-1.4264462933806701</v>
      </c>
      <c r="N647">
        <f>(Table2[[#This Row],[1W Return vs Nifty]]-AVERAGE(Table2[1W Return vs Nifty]))/_xlfn.STDEV.P(Table2[1W Return vs Nifty])</f>
        <v>-0.24343210837248114</v>
      </c>
      <c r="O647">
        <v>1508.19</v>
      </c>
      <c r="P647">
        <v>1519.7845937315201</v>
      </c>
      <c r="Q647">
        <v>1449.23842212868</v>
      </c>
      <c r="R647">
        <v>31.683536348321098</v>
      </c>
      <c r="S647" s="1">
        <f>(Table2[[#This Row],[Close Price]]-Table2[[#This Row],[20D EMA]])/Table2[[#This Row],[20D EMA]]</f>
        <v>-5.4628395626545791E-2</v>
      </c>
      <c r="T647" s="1">
        <f>(Table2[[#This Row],[Close Price]]-Table2[[#This Row],[50D EMA]])/Table2[[#This Row],[50D EMA]]</f>
        <v>-6.1840733298105223E-2</v>
      </c>
      <c r="U647" s="1">
        <f>(Table2[[#This Row],[Close Price]]-Table2[[#This Row],[200D EMA]])/Table2[[#This Row],[200D EMA]]</f>
        <v>-1.6172923496089106E-2</v>
      </c>
      <c r="V647">
        <v>0.92188634021759897</v>
      </c>
      <c r="W647">
        <v>1360.25</v>
      </c>
      <c r="X647">
        <v>1400</v>
      </c>
      <c r="Y647">
        <v>1414.95</v>
      </c>
      <c r="Z647">
        <v>1504.05</v>
      </c>
      <c r="AA647">
        <v>1414.95</v>
      </c>
      <c r="AB647">
        <v>1554.95</v>
      </c>
      <c r="AC647" s="1">
        <f>(Table2[[#This Row],[Close Price]]/Table2[[#This Row],[Day Low]])-1</f>
        <v>4.8189671016357183E-2</v>
      </c>
      <c r="AD647" s="1">
        <f>(Table2[[#This Row],[Day High]]/Table2[[#This Row],[Close Price]])-1</f>
        <v>-1.8095104502735326E-2</v>
      </c>
      <c r="AE647" s="1">
        <f>(Table2[[#This Row],[Close Price]]/Table2[[#This Row],[Current Week Low]])-1</f>
        <v>7.6681154811122365E-3</v>
      </c>
      <c r="AF647" s="1">
        <f>(Table2[[#This Row],[Current Week High]]/Table2[[#This Row],[Close Price]])-1</f>
        <v>5.4881470051900694E-2</v>
      </c>
      <c r="AG647" s="1">
        <f>(Table2[[#This Row],[Close Price]]/Table2[[#This Row],[Current Month Low]])-1</f>
        <v>7.6681154811122365E-3</v>
      </c>
      <c r="AH647" s="1">
        <f>(Table2[[#This Row],[Current Month High]]/Table2[[#This Row],[Close Price]])-1</f>
        <v>9.0580726609622797E-2</v>
      </c>
      <c r="AI647">
        <v>26.385187263290799</v>
      </c>
      <c r="AJ647">
        <v>34.439677525812002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3113</v>
      </c>
      <c r="AN647">
        <v>-6.32</v>
      </c>
      <c r="AO647" t="s">
        <v>3113</v>
      </c>
      <c r="AP647">
        <v>-2.0543630342515998E-2</v>
      </c>
      <c r="AQ647">
        <f>(Table2[[#This Row],[Sharpe Ratio]]-AVERAGE(Table2[Sharpe Ratio]))/_xlfn.STDEV.P(Table2[Sharpe Ratio])</f>
        <v>-0.94133377610222058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549</v>
      </c>
      <c r="AT647">
        <f>_xlfn.RANK.AVG(Table2[[#This Row],[6M Return vs Nifty Z-Score]],Table2[6M Return vs Nifty Z-Score])</f>
        <v>624</v>
      </c>
      <c r="AU647">
        <f>_xlfn.RANK.AVG(Table2[[#This Row],[Sharpe Ratio Z-Score]],Table2[Sharpe Ratio Z-Score])</f>
        <v>604</v>
      </c>
      <c r="AV647">
        <f>(Table2[[#This Row],[Rank 1Y]]+Table2[[#This Row],[Rank 6M]]+Table2[[#This Row],[Rank Sharpe]])/3</f>
        <v>592.33333333333337</v>
      </c>
    </row>
    <row r="648" spans="1:48" x14ac:dyDescent="0.3">
      <c r="A648" t="s">
        <v>1849</v>
      </c>
      <c r="B648" t="s">
        <v>1850</v>
      </c>
      <c r="C648" t="s">
        <v>3085</v>
      </c>
      <c r="D648" t="s">
        <v>1851</v>
      </c>
      <c r="E648">
        <v>3800.4143614999998</v>
      </c>
      <c r="F648">
        <v>21.47</v>
      </c>
      <c r="G648">
        <v>6.49890632475958</v>
      </c>
      <c r="H648">
        <f>(Table2[[#This Row],[1Y Return vs Nifty]]-AVERAGE(Table2[1Y Return vs Nifty]))/_xlfn.STDEV.P(Table2[1Y Return vs Nifty])</f>
        <v>-0.42498420759155991</v>
      </c>
      <c r="I648">
        <v>-3.09405904143778</v>
      </c>
      <c r="J648">
        <f>(Table2[[#This Row],[1M Return vs Nifty]]-AVERAGE(Table2[1M Return vs Nifty]))/_xlfn.STDEV.P(Table2[1M Return vs Nifty])</f>
        <v>-0.26400828292615902</v>
      </c>
      <c r="K648">
        <v>-28.469469423289802</v>
      </c>
      <c r="L648">
        <f>(Table2[[#This Row],[6M Return vs Nifty]]-AVERAGE(Table2[6M Return vs Nifty]))/_xlfn.STDEV.P(Table2[6M Return vs Nifty])</f>
        <v>-1.1534964154100957</v>
      </c>
      <c r="M648">
        <v>-5.2568040533332399</v>
      </c>
      <c r="N648">
        <f>(Table2[[#This Row],[1W Return vs Nifty]]-AVERAGE(Table2[1W Return vs Nifty]))/_xlfn.STDEV.P(Table2[1W Return vs Nifty])</f>
        <v>-1.0247252751683373</v>
      </c>
      <c r="O648">
        <v>22.76</v>
      </c>
      <c r="P648">
        <v>22.566689636783501</v>
      </c>
      <c r="Q648">
        <v>21.366622597289801</v>
      </c>
      <c r="R648">
        <v>33.406667279756199</v>
      </c>
      <c r="S648" s="1">
        <f>(Table2[[#This Row],[Close Price]]-Table2[[#This Row],[20D EMA]])/Table2[[#This Row],[20D EMA]]</f>
        <v>-5.6678383128295366E-2</v>
      </c>
      <c r="T648" s="1">
        <f>(Table2[[#This Row],[Close Price]]-Table2[[#This Row],[50D EMA]])/Table2[[#This Row],[50D EMA]]</f>
        <v>-4.8597718780866633E-2</v>
      </c>
      <c r="U648" s="1">
        <f>(Table2[[#This Row],[Close Price]]-Table2[[#This Row],[200D EMA]])/Table2[[#This Row],[200D EMA]]</f>
        <v>4.8382659561418163E-3</v>
      </c>
      <c r="V648">
        <v>1.1388889547151899</v>
      </c>
      <c r="W648">
        <v>21.49</v>
      </c>
      <c r="X648">
        <v>21.74</v>
      </c>
      <c r="Y648">
        <v>21.02</v>
      </c>
      <c r="Z648">
        <v>22.61</v>
      </c>
      <c r="AA648">
        <v>21.02</v>
      </c>
      <c r="AB648">
        <v>24.28</v>
      </c>
      <c r="AC648" s="1">
        <f>(Table2[[#This Row],[Close Price]]/Table2[[#This Row],[Day Low]])-1</f>
        <v>-9.3066542577946443E-4</v>
      </c>
      <c r="AD648" s="1">
        <f>(Table2[[#This Row],[Day High]]/Table2[[#This Row],[Close Price]])-1</f>
        <v>1.2575687005123459E-2</v>
      </c>
      <c r="AE648" s="1">
        <f>(Table2[[#This Row],[Close Price]]/Table2[[#This Row],[Current Week Low]])-1</f>
        <v>2.1408182683158916E-2</v>
      </c>
      <c r="AF648" s="1">
        <f>(Table2[[#This Row],[Current Week High]]/Table2[[#This Row],[Close Price]])-1</f>
        <v>5.3097345132743445E-2</v>
      </c>
      <c r="AG648" s="1">
        <f>(Table2[[#This Row],[Close Price]]/Table2[[#This Row],[Current Month Low]])-1</f>
        <v>2.1408182683158916E-2</v>
      </c>
      <c r="AH648" s="1">
        <f>(Table2[[#This Row],[Current Month High]]/Table2[[#This Row],[Close Price]])-1</f>
        <v>0.13088029809035873</v>
      </c>
      <c r="AI648">
        <v>30.181648812296199</v>
      </c>
      <c r="AJ648">
        <v>33.354037267080699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-0.06</v>
      </c>
      <c r="AM648" t="s">
        <v>3113</v>
      </c>
      <c r="AN648">
        <v>-4.28</v>
      </c>
      <c r="AO648" t="s">
        <v>3113</v>
      </c>
      <c r="AP648">
        <v>-5.4482776273533998E-2</v>
      </c>
      <c r="AQ648">
        <f>(Table2[[#This Row],[Sharpe Ratio]]-AVERAGE(Table2[Sharpe Ratio]))/_xlfn.STDEV.P(Table2[Sharpe Ratio])</f>
        <v>-1.3370623860970248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-4.204276567193177</v>
      </c>
      <c r="AS648">
        <f>_xlfn.RANK.AVG(Table2[[#This Row],[1Y Return vs Nifty Z-Score]],Table2[1Y Return vs Nifty Z-Score])</f>
        <v>437</v>
      </c>
      <c r="AT648">
        <f>_xlfn.RANK.AVG(Table2[[#This Row],[6M Return vs Nifty Z-Score]],Table2[6M Return vs Nifty Z-Score])</f>
        <v>675</v>
      </c>
      <c r="AU648">
        <f>_xlfn.RANK.AVG(Table2[[#This Row],[Sharpe Ratio Z-Score]],Table2[Sharpe Ratio Z-Score])</f>
        <v>666</v>
      </c>
      <c r="AV648">
        <f>(Table2[[#This Row],[Rank 1Y]]+Table2[[#This Row],[Rank 6M]]+Table2[[#This Row],[Rank Sharpe]])/3</f>
        <v>592.66666666666663</v>
      </c>
    </row>
    <row r="649" spans="1:48" x14ac:dyDescent="0.3">
      <c r="A649" t="s">
        <v>902</v>
      </c>
      <c r="B649" t="s">
        <v>903</v>
      </c>
      <c r="C649" t="s">
        <v>3076</v>
      </c>
      <c r="D649" t="s">
        <v>133</v>
      </c>
      <c r="E649">
        <v>16194.5279271</v>
      </c>
      <c r="F649">
        <v>55.26</v>
      </c>
      <c r="G649">
        <v>-6.2768093995966101</v>
      </c>
      <c r="H649">
        <f>(Table2[[#This Row],[1Y Return vs Nifty]]-AVERAGE(Table2[1Y Return vs Nifty]))/_xlfn.STDEV.P(Table2[1Y Return vs Nifty])</f>
        <v>-0.61943800401769089</v>
      </c>
      <c r="I649">
        <v>-1.63587407163576</v>
      </c>
      <c r="J649">
        <f>(Table2[[#This Row],[1M Return vs Nifty]]-AVERAGE(Table2[1M Return vs Nifty]))/_xlfn.STDEV.P(Table2[1M Return vs Nifty])</f>
        <v>-0.12234753455735042</v>
      </c>
      <c r="K649">
        <v>-31.190901170733099</v>
      </c>
      <c r="L649">
        <f>(Table2[[#This Row],[6M Return vs Nifty]]-AVERAGE(Table2[6M Return vs Nifty]))/_xlfn.STDEV.P(Table2[6M Return vs Nifty])</f>
        <v>-1.2492995685610155</v>
      </c>
      <c r="M649">
        <v>-0.81595317754374097</v>
      </c>
      <c r="N649">
        <f>(Table2[[#This Row],[1W Return vs Nifty]]-AVERAGE(Table2[1W Return vs Nifty]))/_xlfn.STDEV.P(Table2[1W Return vs Nifty])</f>
        <v>-0.11890742173192827</v>
      </c>
      <c r="O649">
        <v>56.99</v>
      </c>
      <c r="P649">
        <v>58.176788527908002</v>
      </c>
      <c r="Q649">
        <v>56.032831443178601</v>
      </c>
      <c r="R649">
        <v>39.271882752765698</v>
      </c>
      <c r="S649" s="1">
        <f>(Table2[[#This Row],[Close Price]]-Table2[[#This Row],[20D EMA]])/Table2[[#This Row],[20D EMA]]</f>
        <v>-3.0356202842604034E-2</v>
      </c>
      <c r="T649" s="1">
        <f>(Table2[[#This Row],[Close Price]]-Table2[[#This Row],[50D EMA]])/Table2[[#This Row],[50D EMA]]</f>
        <v>-5.0136636994130235E-2</v>
      </c>
      <c r="U649" s="1">
        <f>(Table2[[#This Row],[Close Price]]-Table2[[#This Row],[200D EMA]])/Table2[[#This Row],[200D EMA]]</f>
        <v>-1.3792475291246185E-2</v>
      </c>
      <c r="V649">
        <v>0.67156742538056702</v>
      </c>
      <c r="W649">
        <v>55.06</v>
      </c>
      <c r="X649">
        <v>56.09</v>
      </c>
      <c r="Y649">
        <v>53.75</v>
      </c>
      <c r="Z649">
        <v>56.89</v>
      </c>
      <c r="AA649">
        <v>53.75</v>
      </c>
      <c r="AB649">
        <v>59.59</v>
      </c>
      <c r="AC649" s="1">
        <f>(Table2[[#This Row],[Close Price]]/Table2[[#This Row],[Day Low]])-1</f>
        <v>3.6324010170722953E-3</v>
      </c>
      <c r="AD649" s="1">
        <f>(Table2[[#This Row],[Day High]]/Table2[[#This Row],[Close Price]])-1</f>
        <v>1.5019905899384733E-2</v>
      </c>
      <c r="AE649" s="1">
        <f>(Table2[[#This Row],[Close Price]]/Table2[[#This Row],[Current Week Low]])-1</f>
        <v>2.8093023255813865E-2</v>
      </c>
      <c r="AF649" s="1">
        <f>(Table2[[#This Row],[Current Week High]]/Table2[[#This Row],[Close Price]])-1</f>
        <v>2.9496923633731464E-2</v>
      </c>
      <c r="AG649" s="1">
        <f>(Table2[[#This Row],[Close Price]]/Table2[[#This Row],[Current Month Low]])-1</f>
        <v>2.8093023255813865E-2</v>
      </c>
      <c r="AH649" s="1">
        <f>(Table2[[#This Row],[Current Month High]]/Table2[[#This Row],[Close Price]])-1</f>
        <v>7.8356858487151682E-2</v>
      </c>
      <c r="AI649">
        <v>33.369525877669197</v>
      </c>
      <c r="AJ649">
        <v>41.149425287356301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-7.0000000000000007E-2</v>
      </c>
      <c r="AM649" t="s">
        <v>3113</v>
      </c>
      <c r="AN649">
        <v>-1.51</v>
      </c>
      <c r="AO649" t="s">
        <v>3113</v>
      </c>
      <c r="AQ649">
        <f>(Table2[[#This Row],[Sharpe Ratio]]-AVERAGE(Table2[Sharpe Ratio]))/_xlfn.STDEV.P(Table2[Sharpe Ratio])</f>
        <v>-0.70179615496659375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546</v>
      </c>
      <c r="AT649">
        <f>_xlfn.RANK.AVG(Table2[[#This Row],[6M Return vs Nifty Z-Score]],Table2[6M Return vs Nifty Z-Score])</f>
        <v>687</v>
      </c>
      <c r="AU649">
        <f>_xlfn.RANK.AVG(Table2[[#This Row],[Sharpe Ratio Z-Score]],Table2[Sharpe Ratio Z-Score])</f>
        <v>545.5</v>
      </c>
      <c r="AV649">
        <f>(Table2[[#This Row],[Rank 1Y]]+Table2[[#This Row],[Rank 6M]]+Table2[[#This Row],[Rank Sharpe]])/3</f>
        <v>592.83333333333337</v>
      </c>
    </row>
    <row r="650" spans="1:48" x14ac:dyDescent="0.3">
      <c r="A650" t="s">
        <v>1006</v>
      </c>
      <c r="B650" t="s">
        <v>1007</v>
      </c>
      <c r="C650" t="s">
        <v>3069</v>
      </c>
      <c r="D650" t="s">
        <v>24</v>
      </c>
      <c r="E650">
        <v>13046.477325308</v>
      </c>
      <c r="F650">
        <v>215.14</v>
      </c>
      <c r="G650">
        <v>-25.615760224935801</v>
      </c>
      <c r="H650">
        <f>(Table2[[#This Row],[1Y Return vs Nifty]]-AVERAGE(Table2[1Y Return vs Nifty]))/_xlfn.STDEV.P(Table2[1Y Return vs Nifty])</f>
        <v>-0.91378804185676232</v>
      </c>
      <c r="I650">
        <v>-16.959742607839399</v>
      </c>
      <c r="J650">
        <f>(Table2[[#This Row],[1M Return vs Nifty]]-AVERAGE(Table2[1M Return vs Nifty]))/_xlfn.STDEV.P(Table2[1M Return vs Nifty])</f>
        <v>-1.6110411706181986</v>
      </c>
      <c r="K650">
        <v>-26.8263885855525</v>
      </c>
      <c r="L650">
        <f>(Table2[[#This Row],[6M Return vs Nifty]]-AVERAGE(Table2[6M Return vs Nifty]))/_xlfn.STDEV.P(Table2[6M Return vs Nifty])</f>
        <v>-1.0956546836507111</v>
      </c>
      <c r="M650">
        <v>-5.0747212341872601</v>
      </c>
      <c r="N650">
        <f>(Table2[[#This Row],[1W Return vs Nifty]]-AVERAGE(Table2[1W Return vs Nifty]))/_xlfn.STDEV.P(Table2[1W Return vs Nifty])</f>
        <v>-0.98758512500350226</v>
      </c>
      <c r="O650">
        <v>231.55</v>
      </c>
      <c r="P650">
        <v>242.00975504806601</v>
      </c>
      <c r="Q650">
        <v>242.834228366243</v>
      </c>
      <c r="R650">
        <v>24.698787952917399</v>
      </c>
      <c r="S650" s="1">
        <f>(Table2[[#This Row],[Close Price]]-Table2[[#This Row],[20D EMA]])/Table2[[#This Row],[20D EMA]]</f>
        <v>-7.0870222414165518E-2</v>
      </c>
      <c r="T650" s="1">
        <f>(Table2[[#This Row],[Close Price]]-Table2[[#This Row],[50D EMA]])/Table2[[#This Row],[50D EMA]]</f>
        <v>-0.11102757011893745</v>
      </c>
      <c r="U650" s="1">
        <f>(Table2[[#This Row],[Close Price]]-Table2[[#This Row],[200D EMA]])/Table2[[#This Row],[200D EMA]]</f>
        <v>-0.11404581863341987</v>
      </c>
      <c r="V650">
        <v>1.4438190874946599</v>
      </c>
      <c r="W650">
        <v>215.65</v>
      </c>
      <c r="X650">
        <v>219.15</v>
      </c>
      <c r="Y650">
        <v>210</v>
      </c>
      <c r="Z650">
        <v>222.99</v>
      </c>
      <c r="AA650">
        <v>210</v>
      </c>
      <c r="AB650">
        <v>236.95</v>
      </c>
      <c r="AC650" s="1">
        <f>(Table2[[#This Row],[Close Price]]/Table2[[#This Row],[Day Low]])-1</f>
        <v>-2.3649431949919197E-3</v>
      </c>
      <c r="AD650" s="1">
        <f>(Table2[[#This Row],[Day High]]/Table2[[#This Row],[Close Price]])-1</f>
        <v>1.863902575067411E-2</v>
      </c>
      <c r="AE650" s="1">
        <f>(Table2[[#This Row],[Close Price]]/Table2[[#This Row],[Current Week Low]])-1</f>
        <v>2.4476190476190318E-2</v>
      </c>
      <c r="AF650" s="1">
        <f>(Table2[[#This Row],[Current Week High]]/Table2[[#This Row],[Close Price]])-1</f>
        <v>3.6487868364785792E-2</v>
      </c>
      <c r="AG650" s="1">
        <f>(Table2[[#This Row],[Close Price]]/Table2[[#This Row],[Current Month Low]])-1</f>
        <v>2.4476190476190318E-2</v>
      </c>
      <c r="AH650" s="1">
        <f>(Table2[[#This Row],[Current Month High]]/Table2[[#This Row],[Close Price]])-1</f>
        <v>0.1013758482848377</v>
      </c>
      <c r="AI650">
        <v>39.769452449567702</v>
      </c>
      <c r="AJ650">
        <v>2.5941821649976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-0.18</v>
      </c>
      <c r="AM650" t="s">
        <v>3113</v>
      </c>
      <c r="AN650">
        <v>-8.74</v>
      </c>
      <c r="AO650" t="s">
        <v>3113</v>
      </c>
      <c r="AP650">
        <v>1.8593057691168001E-2</v>
      </c>
      <c r="AQ650">
        <f>(Table2[[#This Row],[Sharpe Ratio]]-AVERAGE(Table2[Sharpe Ratio]))/_xlfn.STDEV.P(Table2[Sharpe Ratio])</f>
        <v>-0.48500210568102825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642</v>
      </c>
      <c r="AT650">
        <f>_xlfn.RANK.AVG(Table2[[#This Row],[6M Return vs Nifty Z-Score]],Table2[6M Return vs Nifty Z-Score])</f>
        <v>665</v>
      </c>
      <c r="AU650">
        <f>_xlfn.RANK.AVG(Table2[[#This Row],[Sharpe Ratio Z-Score]],Table2[Sharpe Ratio Z-Score])</f>
        <v>476</v>
      </c>
      <c r="AV650">
        <f>(Table2[[#This Row],[Rank 1Y]]+Table2[[#This Row],[Rank 6M]]+Table2[[#This Row],[Rank Sharpe]])/3</f>
        <v>594.33333333333337</v>
      </c>
    </row>
    <row r="651" spans="1:48" x14ac:dyDescent="0.3">
      <c r="A651" t="s">
        <v>2136</v>
      </c>
      <c r="B651" t="s">
        <v>2137</v>
      </c>
      <c r="C651" t="s">
        <v>3072</v>
      </c>
      <c r="D651" t="s">
        <v>46</v>
      </c>
      <c r="E651">
        <v>2667.0996984799999</v>
      </c>
      <c r="F651">
        <v>672.8</v>
      </c>
      <c r="G651">
        <v>-38.150788733363498</v>
      </c>
      <c r="H651">
        <f>(Table2[[#This Row],[1Y Return vs Nifty]]-AVERAGE(Table2[1Y Return vs Nifty]))/_xlfn.STDEV.P(Table2[1Y Return vs Nifty])</f>
        <v>-1.1045784393862423</v>
      </c>
      <c r="I651">
        <v>1.1665258782727801</v>
      </c>
      <c r="J651">
        <f>(Table2[[#This Row],[1M Return vs Nifty]]-AVERAGE(Table2[1M Return vs Nifty]))/_xlfn.STDEV.P(Table2[1M Return vs Nifty])</f>
        <v>0.14990192785937953</v>
      </c>
      <c r="K651">
        <v>-25.475645282406902</v>
      </c>
      <c r="L651">
        <f>(Table2[[#This Row],[6M Return vs Nifty]]-AVERAGE(Table2[6M Return vs Nifty]))/_xlfn.STDEV.P(Table2[6M Return vs Nifty])</f>
        <v>-1.0481041736442009</v>
      </c>
      <c r="M651">
        <v>3.0198635057649401</v>
      </c>
      <c r="N651">
        <f>(Table2[[#This Row],[1W Return vs Nifty]]-AVERAGE(Table2[1W Return vs Nifty]))/_xlfn.STDEV.P(Table2[1W Return vs Nifty])</f>
        <v>0.66349922317314902</v>
      </c>
      <c r="O651">
        <v>682.95</v>
      </c>
      <c r="P651">
        <v>679.14769795990401</v>
      </c>
      <c r="Q651">
        <v>696.76041541568804</v>
      </c>
      <c r="R651">
        <v>44.833235728800297</v>
      </c>
      <c r="S651" s="1">
        <f>(Table2[[#This Row],[Close Price]]-Table2[[#This Row],[20D EMA]])/Table2[[#This Row],[20D EMA]]</f>
        <v>-1.4861995753715631E-2</v>
      </c>
      <c r="T651" s="1">
        <f>(Table2[[#This Row],[Close Price]]-Table2[[#This Row],[50D EMA]])/Table2[[#This Row],[50D EMA]]</f>
        <v>-9.3465647884428422E-3</v>
      </c>
      <c r="U651" s="1">
        <f>(Table2[[#This Row],[Close Price]]-Table2[[#This Row],[200D EMA]])/Table2[[#This Row],[200D EMA]]</f>
        <v>-3.4388313235896556E-2</v>
      </c>
      <c r="V651">
        <v>1.274104423551</v>
      </c>
      <c r="W651">
        <v>676</v>
      </c>
      <c r="X651">
        <v>688</v>
      </c>
      <c r="Y651">
        <v>655.1</v>
      </c>
      <c r="Z651">
        <v>714.95</v>
      </c>
      <c r="AA651">
        <v>655.1</v>
      </c>
      <c r="AB651">
        <v>745.75</v>
      </c>
      <c r="AC651" s="1">
        <f>(Table2[[#This Row],[Close Price]]/Table2[[#This Row],[Day Low]])-1</f>
        <v>-4.7337278106509562E-3</v>
      </c>
      <c r="AD651" s="1">
        <f>(Table2[[#This Row],[Day High]]/Table2[[#This Row],[Close Price]])-1</f>
        <v>2.2592152199762294E-2</v>
      </c>
      <c r="AE651" s="1">
        <f>(Table2[[#This Row],[Close Price]]/Table2[[#This Row],[Current Week Low]])-1</f>
        <v>2.7018775759426017E-2</v>
      </c>
      <c r="AF651" s="1">
        <f>(Table2[[#This Row],[Current Week High]]/Table2[[#This Row],[Close Price]])-1</f>
        <v>6.2648632580261765E-2</v>
      </c>
      <c r="AG651" s="1">
        <f>(Table2[[#This Row],[Close Price]]/Table2[[#This Row],[Current Month Low]])-1</f>
        <v>2.7018775759426017E-2</v>
      </c>
      <c r="AH651" s="1">
        <f>(Table2[[#This Row],[Current Month High]]/Table2[[#This Row],[Close Price]])-1</f>
        <v>0.10842746730083253</v>
      </c>
      <c r="AI651">
        <v>25.743162901307901</v>
      </c>
      <c r="AJ651">
        <v>12.1520253375562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</v>
      </c>
      <c r="AM651" t="s">
        <v>3115</v>
      </c>
      <c r="AN651">
        <v>-1.34</v>
      </c>
      <c r="AO651" t="s">
        <v>3113</v>
      </c>
      <c r="AP651">
        <v>2.7129281957892999E-2</v>
      </c>
      <c r="AQ651">
        <f>(Table2[[#This Row],[Sharpe Ratio]]-AVERAGE(Table2[Sharpe Ratio]))/_xlfn.STDEV.P(Table2[Sharpe Ratio])</f>
        <v>-0.38547019139712407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692</v>
      </c>
      <c r="AT651">
        <f>_xlfn.RANK.AVG(Table2[[#This Row],[6M Return vs Nifty Z-Score]],Table2[6M Return vs Nifty Z-Score])</f>
        <v>651</v>
      </c>
      <c r="AU651">
        <f>_xlfn.RANK.AVG(Table2[[#This Row],[Sharpe Ratio Z-Score]],Table2[Sharpe Ratio Z-Score])</f>
        <v>444</v>
      </c>
      <c r="AV651">
        <f>(Table2[[#This Row],[Rank 1Y]]+Table2[[#This Row],[Rank 6M]]+Table2[[#This Row],[Rank Sharpe]])/3</f>
        <v>595.66666666666663</v>
      </c>
    </row>
    <row r="652" spans="1:48" x14ac:dyDescent="0.3">
      <c r="A652" t="s">
        <v>1590</v>
      </c>
      <c r="B652" t="s">
        <v>1591</v>
      </c>
      <c r="C652" t="s">
        <v>3080</v>
      </c>
      <c r="D652" t="s">
        <v>260</v>
      </c>
      <c r="E652">
        <v>5618.23929615</v>
      </c>
      <c r="F652">
        <v>1826.5</v>
      </c>
      <c r="G652">
        <v>-42.464211355736097</v>
      </c>
      <c r="H652">
        <f>(Table2[[#This Row],[1Y Return vs Nifty]]-AVERAGE(Table2[1Y Return vs Nifty]))/_xlfn.STDEV.P(Table2[1Y Return vs Nifty])</f>
        <v>-1.1702312311833907</v>
      </c>
      <c r="I652">
        <v>-9.4121946005993298</v>
      </c>
      <c r="J652">
        <f>(Table2[[#This Row],[1M Return vs Nifty]]-AVERAGE(Table2[1M Return vs Nifty]))/_xlfn.STDEV.P(Table2[1M Return vs Nifty])</f>
        <v>-0.87780682710394331</v>
      </c>
      <c r="K652">
        <v>-19.921866457506901</v>
      </c>
      <c r="L652">
        <f>(Table2[[#This Row],[6M Return vs Nifty]]-AVERAGE(Table2[6M Return vs Nifty]))/_xlfn.STDEV.P(Table2[6M Return vs Nifty])</f>
        <v>-0.85259329087887215</v>
      </c>
      <c r="M652">
        <v>-2.2685965579614802</v>
      </c>
      <c r="N652">
        <f>(Table2[[#This Row],[1W Return vs Nifty]]-AVERAGE(Table2[1W Return vs Nifty]))/_xlfn.STDEV.P(Table2[1W Return vs Nifty])</f>
        <v>-0.41520881654619923</v>
      </c>
      <c r="O652">
        <v>1869.73</v>
      </c>
      <c r="P652">
        <v>1883.38830352014</v>
      </c>
      <c r="Q652">
        <v>1956.51052229897</v>
      </c>
      <c r="R652">
        <v>41.156602051064098</v>
      </c>
      <c r="S652" s="1">
        <f>(Table2[[#This Row],[Close Price]]-Table2[[#This Row],[20D EMA]])/Table2[[#This Row],[20D EMA]]</f>
        <v>-2.3120985382916258E-2</v>
      </c>
      <c r="T652" s="1">
        <f>(Table2[[#This Row],[Close Price]]-Table2[[#This Row],[50D EMA]])/Table2[[#This Row],[50D EMA]]</f>
        <v>-3.0205297236800873E-2</v>
      </c>
      <c r="U652" s="1">
        <f>(Table2[[#This Row],[Close Price]]-Table2[[#This Row],[200D EMA]])/Table2[[#This Row],[200D EMA]]</f>
        <v>-6.645020347051496E-2</v>
      </c>
      <c r="V652">
        <v>0.42358951255343602</v>
      </c>
      <c r="W652">
        <v>1823.9</v>
      </c>
      <c r="X652">
        <v>1849.95</v>
      </c>
      <c r="Y652">
        <v>1755.55</v>
      </c>
      <c r="Z652">
        <v>1871.8</v>
      </c>
      <c r="AA652">
        <v>1755.55</v>
      </c>
      <c r="AB652">
        <v>1938.65</v>
      </c>
      <c r="AC652" s="1">
        <f>(Table2[[#This Row],[Close Price]]/Table2[[#This Row],[Day Low]])-1</f>
        <v>1.4255167498218313E-3</v>
      </c>
      <c r="AD652" s="1">
        <f>(Table2[[#This Row],[Day High]]/Table2[[#This Row],[Close Price]])-1</f>
        <v>1.2838762660826841E-2</v>
      </c>
      <c r="AE652" s="1">
        <f>(Table2[[#This Row],[Close Price]]/Table2[[#This Row],[Current Week Low]])-1</f>
        <v>4.0414684856597605E-2</v>
      </c>
      <c r="AF652" s="1">
        <f>(Table2[[#This Row],[Current Week High]]/Table2[[#This Row],[Close Price]])-1</f>
        <v>2.4801532986586272E-2</v>
      </c>
      <c r="AG652" s="1">
        <f>(Table2[[#This Row],[Close Price]]/Table2[[#This Row],[Current Month Low]])-1</f>
        <v>4.0414684856597605E-2</v>
      </c>
      <c r="AH652" s="1">
        <f>(Table2[[#This Row],[Current Month High]]/Table2[[#This Row],[Close Price]])-1</f>
        <v>6.1401587736107377E-2</v>
      </c>
      <c r="AI652">
        <v>59.887763482069502</v>
      </c>
      <c r="AJ652">
        <v>14.15625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-0.17</v>
      </c>
      <c r="AM652" t="s">
        <v>3113</v>
      </c>
      <c r="AN652">
        <v>-3.24</v>
      </c>
      <c r="AO652" t="s">
        <v>3113</v>
      </c>
      <c r="AP652">
        <v>2.0574519025266001E-2</v>
      </c>
      <c r="AQ652">
        <f>(Table2[[#This Row],[Sharpe Ratio]]-AVERAGE(Table2[Sharpe Ratio]))/_xlfn.STDEV.P(Table2[Sharpe Ratio])</f>
        <v>-0.46189837345704149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710</v>
      </c>
      <c r="AT652">
        <f>_xlfn.RANK.AVG(Table2[[#This Row],[6M Return vs Nifty Z-Score]],Table2[6M Return vs Nifty Z-Score])</f>
        <v>609</v>
      </c>
      <c r="AU652">
        <f>_xlfn.RANK.AVG(Table2[[#This Row],[Sharpe Ratio Z-Score]],Table2[Sharpe Ratio Z-Score])</f>
        <v>469</v>
      </c>
      <c r="AV652">
        <f>(Table2[[#This Row],[Rank 1Y]]+Table2[[#This Row],[Rank 6M]]+Table2[[#This Row],[Rank Sharpe]])/3</f>
        <v>596</v>
      </c>
    </row>
    <row r="653" spans="1:48" x14ac:dyDescent="0.3">
      <c r="A653" t="s">
        <v>1992</v>
      </c>
      <c r="B653" t="s">
        <v>1993</v>
      </c>
      <c r="C653" t="s">
        <v>3071</v>
      </c>
      <c r="D653" t="s">
        <v>997</v>
      </c>
      <c r="E653">
        <v>3130.7322400399999</v>
      </c>
      <c r="F653">
        <v>386.8</v>
      </c>
      <c r="G653">
        <v>-17.256587612251501</v>
      </c>
      <c r="H653">
        <f>(Table2[[#This Row],[1Y Return vs Nifty]]-AVERAGE(Table2[1Y Return vs Nifty]))/_xlfn.STDEV.P(Table2[1Y Return vs Nifty])</f>
        <v>-0.78655659082980112</v>
      </c>
      <c r="I653">
        <v>-2.5889674817672699</v>
      </c>
      <c r="J653">
        <f>(Table2[[#This Row],[1M Return vs Nifty]]-AVERAGE(Table2[1M Return vs Nifty]))/_xlfn.STDEV.P(Table2[1M Return vs Nifty])</f>
        <v>-0.21493930346232057</v>
      </c>
      <c r="K653">
        <v>-15.916043262633</v>
      </c>
      <c r="L653">
        <f>(Table2[[#This Row],[6M Return vs Nifty]]-AVERAGE(Table2[6M Return vs Nifty]))/_xlfn.STDEV.P(Table2[6M Return vs Nifty])</f>
        <v>-0.71157542651591243</v>
      </c>
      <c r="M653">
        <v>-1.2110550799486</v>
      </c>
      <c r="N653">
        <f>(Table2[[#This Row],[1W Return vs Nifty]]-AVERAGE(Table2[1W Return vs Nifty]))/_xlfn.STDEV.P(Table2[1W Return vs Nifty])</f>
        <v>-0.19949791376491843</v>
      </c>
      <c r="O653">
        <v>398.71</v>
      </c>
      <c r="P653">
        <v>400.12282222437801</v>
      </c>
      <c r="Q653">
        <v>396.24712465539801</v>
      </c>
      <c r="R653">
        <v>37.755969307711197</v>
      </c>
      <c r="S653" s="1">
        <f>(Table2[[#This Row],[Close Price]]-Table2[[#This Row],[20D EMA]])/Table2[[#This Row],[20D EMA]]</f>
        <v>-2.9871335055554084E-2</v>
      </c>
      <c r="T653" s="1">
        <f>(Table2[[#This Row],[Close Price]]-Table2[[#This Row],[50D EMA]])/Table2[[#This Row],[50D EMA]]</f>
        <v>-3.3296831583645395E-2</v>
      </c>
      <c r="U653" s="1">
        <f>(Table2[[#This Row],[Close Price]]-Table2[[#This Row],[200D EMA]])/Table2[[#This Row],[200D EMA]]</f>
        <v>-2.3841497054682293E-2</v>
      </c>
      <c r="V653">
        <v>0.72152055758516498</v>
      </c>
      <c r="W653">
        <v>387.65</v>
      </c>
      <c r="X653">
        <v>391.2</v>
      </c>
      <c r="Y653">
        <v>376.8</v>
      </c>
      <c r="Z653">
        <v>393.75</v>
      </c>
      <c r="AA653">
        <v>376.8</v>
      </c>
      <c r="AB653">
        <v>411.9</v>
      </c>
      <c r="AC653" s="1">
        <f>(Table2[[#This Row],[Close Price]]/Table2[[#This Row],[Day Low]])-1</f>
        <v>-2.1926996001546684E-3</v>
      </c>
      <c r="AD653" s="1">
        <f>(Table2[[#This Row],[Day High]]/Table2[[#This Row],[Close Price]])-1</f>
        <v>1.1375387797311287E-2</v>
      </c>
      <c r="AE653" s="1">
        <f>(Table2[[#This Row],[Close Price]]/Table2[[#This Row],[Current Week Low]])-1</f>
        <v>2.6539278131634925E-2</v>
      </c>
      <c r="AF653" s="1">
        <f>(Table2[[#This Row],[Current Week High]]/Table2[[#This Row],[Close Price]])-1</f>
        <v>1.796794208893493E-2</v>
      </c>
      <c r="AG653" s="1">
        <f>(Table2[[#This Row],[Close Price]]/Table2[[#This Row],[Current Month Low]])-1</f>
        <v>2.6539278131634925E-2</v>
      </c>
      <c r="AH653" s="1">
        <f>(Table2[[#This Row],[Current Month High]]/Table2[[#This Row],[Close Price]])-1</f>
        <v>6.4891416752843822E-2</v>
      </c>
      <c r="AI653">
        <v>26.6804550155118</v>
      </c>
      <c r="AJ653">
        <v>14.4209436473894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-0.11</v>
      </c>
      <c r="AM653" t="s">
        <v>3113</v>
      </c>
      <c r="AN653">
        <v>-1.58</v>
      </c>
      <c r="AO653" t="s">
        <v>3113</v>
      </c>
      <c r="AP653">
        <v>-3.0410908644425E-2</v>
      </c>
      <c r="AQ653">
        <f>(Table2[[#This Row],[Sharpe Ratio]]-AVERAGE(Table2[Sharpe Ratio]))/_xlfn.STDEV.P(Table2[Sharpe Ratio])</f>
        <v>-1.0563857086046722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605</v>
      </c>
      <c r="AT653">
        <f>_xlfn.RANK.AVG(Table2[[#This Row],[6M Return vs Nifty Z-Score]],Table2[6M Return vs Nifty Z-Score])</f>
        <v>562</v>
      </c>
      <c r="AU653">
        <f>_xlfn.RANK.AVG(Table2[[#This Row],[Sharpe Ratio Z-Score]],Table2[Sharpe Ratio Z-Score])</f>
        <v>623</v>
      </c>
      <c r="AV653">
        <f>(Table2[[#This Row],[Rank 1Y]]+Table2[[#This Row],[Rank 6M]]+Table2[[#This Row],[Rank Sharpe]])/3</f>
        <v>596.66666666666663</v>
      </c>
    </row>
    <row r="654" spans="1:48" x14ac:dyDescent="0.3">
      <c r="A654" t="s">
        <v>112</v>
      </c>
      <c r="B654" t="s">
        <v>113</v>
      </c>
      <c r="C654" t="s">
        <v>3069</v>
      </c>
      <c r="D654" t="s">
        <v>37</v>
      </c>
      <c r="E654">
        <v>245432.18227663499</v>
      </c>
      <c r="F654">
        <v>1540.05</v>
      </c>
      <c r="G654">
        <v>-21.6260236028434</v>
      </c>
      <c r="H654">
        <f>(Table2[[#This Row],[1Y Return vs Nifty]]-AVERAGE(Table2[1Y Return vs Nifty]))/_xlfn.STDEV.P(Table2[1Y Return vs Nifty])</f>
        <v>-0.85306193854912704</v>
      </c>
      <c r="I654">
        <v>0.626254660611686</v>
      </c>
      <c r="J654">
        <f>(Table2[[#This Row],[1M Return vs Nifty]]-AVERAGE(Table2[1M Return vs Nifty]))/_xlfn.STDEV.P(Table2[1M Return vs Nifty])</f>
        <v>9.7415290977921787E-2</v>
      </c>
      <c r="K654">
        <v>-12.988387342784</v>
      </c>
      <c r="L654">
        <f>(Table2[[#This Row],[6M Return vs Nifty]]-AVERAGE(Table2[6M Return vs Nifty]))/_xlfn.STDEV.P(Table2[6M Return vs Nifty])</f>
        <v>-0.60851251901290715</v>
      </c>
      <c r="M654">
        <v>-1.1532750305698001</v>
      </c>
      <c r="N654">
        <f>(Table2[[#This Row],[1W Return vs Nifty]]-AVERAGE(Table2[1W Return vs Nifty]))/_xlfn.STDEV.P(Table2[1W Return vs Nifty])</f>
        <v>-0.18771228939615384</v>
      </c>
      <c r="O654">
        <v>1594.58</v>
      </c>
      <c r="P654">
        <v>1594.81033695765</v>
      </c>
      <c r="Q654">
        <v>1590.8974020013</v>
      </c>
      <c r="R654">
        <v>29.282542211751299</v>
      </c>
      <c r="S654" s="1">
        <f>(Table2[[#This Row],[Close Price]]-Table2[[#This Row],[20D EMA]])/Table2[[#This Row],[20D EMA]]</f>
        <v>-3.4197092651356453E-2</v>
      </c>
      <c r="T654" s="1">
        <f>(Table2[[#This Row],[Close Price]]-Table2[[#This Row],[50D EMA]])/Table2[[#This Row],[50D EMA]]</f>
        <v>-3.4336582657291961E-2</v>
      </c>
      <c r="U654" s="1">
        <f>(Table2[[#This Row],[Close Price]]-Table2[[#This Row],[200D EMA]])/Table2[[#This Row],[200D EMA]]</f>
        <v>-3.1961458945960648E-2</v>
      </c>
      <c r="V654">
        <v>1.14407978317417</v>
      </c>
      <c r="W654">
        <v>1545.5</v>
      </c>
      <c r="X654">
        <v>1559.9</v>
      </c>
      <c r="Y654">
        <v>1532.55</v>
      </c>
      <c r="Z654">
        <v>1605</v>
      </c>
      <c r="AA654">
        <v>1532.55</v>
      </c>
      <c r="AB654">
        <v>1659</v>
      </c>
      <c r="AC654" s="1">
        <f>(Table2[[#This Row],[Close Price]]/Table2[[#This Row],[Day Low]])-1</f>
        <v>-3.5263668715626029E-3</v>
      </c>
      <c r="AD654" s="1">
        <f>(Table2[[#This Row],[Day High]]/Table2[[#This Row],[Close Price]])-1</f>
        <v>1.288919190935367E-2</v>
      </c>
      <c r="AE654" s="1">
        <f>(Table2[[#This Row],[Close Price]]/Table2[[#This Row],[Current Week Low]])-1</f>
        <v>4.8938044435744565E-3</v>
      </c>
      <c r="AF654" s="1">
        <f>(Table2[[#This Row],[Current Week High]]/Table2[[#This Row],[Close Price]])-1</f>
        <v>4.2173955391058726E-2</v>
      </c>
      <c r="AG654" s="1">
        <f>(Table2[[#This Row],[Close Price]]/Table2[[#This Row],[Current Month Low]])-1</f>
        <v>4.8938044435744565E-3</v>
      </c>
      <c r="AH654" s="1">
        <f>(Table2[[#This Row],[Current Month High]]/Table2[[#This Row],[Close Price]])-1</f>
        <v>7.7237752021038331E-2</v>
      </c>
      <c r="AI654">
        <v>13.0482776533229</v>
      </c>
      <c r="AJ654">
        <v>8.5268313308199009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-0.09</v>
      </c>
      <c r="AM654" t="s">
        <v>3113</v>
      </c>
      <c r="AN654">
        <v>-4.87</v>
      </c>
      <c r="AO654" t="s">
        <v>3113</v>
      </c>
      <c r="AP654">
        <v>-4.1850988992345003E-2</v>
      </c>
      <c r="AQ654">
        <f>(Table2[[#This Row],[Sharpe Ratio]]-AVERAGE(Table2[Sharpe Ratio]))/_xlfn.STDEV.P(Table2[Sharpe Ratio])</f>
        <v>-1.1897764280857346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623</v>
      </c>
      <c r="AT654">
        <f>_xlfn.RANK.AVG(Table2[[#This Row],[6M Return vs Nifty Z-Score]],Table2[6M Return vs Nifty Z-Score])</f>
        <v>530</v>
      </c>
      <c r="AU654">
        <f>_xlfn.RANK.AVG(Table2[[#This Row],[Sharpe Ratio Z-Score]],Table2[Sharpe Ratio Z-Score])</f>
        <v>641</v>
      </c>
      <c r="AV654">
        <f>(Table2[[#This Row],[Rank 1Y]]+Table2[[#This Row],[Rank 6M]]+Table2[[#This Row],[Rank Sharpe]])/3</f>
        <v>598</v>
      </c>
    </row>
    <row r="655" spans="1:48" x14ac:dyDescent="0.3">
      <c r="A655" t="s">
        <v>1427</v>
      </c>
      <c r="B655" t="s">
        <v>1428</v>
      </c>
      <c r="C655" t="s">
        <v>3069</v>
      </c>
      <c r="D655" t="s">
        <v>24</v>
      </c>
      <c r="E655">
        <v>7138.4835463199997</v>
      </c>
      <c r="F655">
        <v>450.8</v>
      </c>
      <c r="G655">
        <v>-23.4173891785025</v>
      </c>
      <c r="H655">
        <f>(Table2[[#This Row],[1Y Return vs Nifty]]-AVERAGE(Table2[1Y Return vs Nifty]))/_xlfn.STDEV.P(Table2[1Y Return vs Nifty])</f>
        <v>-0.88032756064730089</v>
      </c>
      <c r="I655">
        <v>-5.7414767312448101</v>
      </c>
      <c r="J655">
        <f>(Table2[[#This Row],[1M Return vs Nifty]]-AVERAGE(Table2[1M Return vs Nifty]))/_xlfn.STDEV.P(Table2[1M Return vs Nifty])</f>
        <v>-0.52120142299384564</v>
      </c>
      <c r="K655">
        <v>-20.342167148100199</v>
      </c>
      <c r="L655">
        <f>(Table2[[#This Row],[6M Return vs Nifty]]-AVERAGE(Table2[6M Return vs Nifty]))/_xlfn.STDEV.P(Table2[6M Return vs Nifty])</f>
        <v>-0.86738922741785607</v>
      </c>
      <c r="M655">
        <v>0.98783482125931599</v>
      </c>
      <c r="N655">
        <f>(Table2[[#This Row],[1W Return vs Nifty]]-AVERAGE(Table2[1W Return vs Nifty]))/_xlfn.STDEV.P(Table2[1W Return vs Nifty])</f>
        <v>0.24901832466901658</v>
      </c>
      <c r="O655">
        <v>459.4</v>
      </c>
      <c r="P655">
        <v>466.68610029026502</v>
      </c>
      <c r="Q655">
        <v>481.42720475930099</v>
      </c>
      <c r="R655">
        <v>36.328385707920297</v>
      </c>
      <c r="S655" s="1">
        <f>(Table2[[#This Row],[Close Price]]-Table2[[#This Row],[20D EMA]])/Table2[[#This Row],[20D EMA]]</f>
        <v>-1.8720069656073066E-2</v>
      </c>
      <c r="T655" s="1">
        <f>(Table2[[#This Row],[Close Price]]-Table2[[#This Row],[50D EMA]])/Table2[[#This Row],[50D EMA]]</f>
        <v>-3.4040225925701065E-2</v>
      </c>
      <c r="U655" s="1">
        <f>(Table2[[#This Row],[Close Price]]-Table2[[#This Row],[200D EMA]])/Table2[[#This Row],[200D EMA]]</f>
        <v>-6.3617519858716026E-2</v>
      </c>
      <c r="V655">
        <v>3.0761846284430199</v>
      </c>
      <c r="W655">
        <v>451.4</v>
      </c>
      <c r="X655">
        <v>456</v>
      </c>
      <c r="Y655">
        <v>438.05</v>
      </c>
      <c r="Z655">
        <v>485</v>
      </c>
      <c r="AA655">
        <v>438.05</v>
      </c>
      <c r="AB655">
        <v>485</v>
      </c>
      <c r="AC655" s="1">
        <f>(Table2[[#This Row],[Close Price]]/Table2[[#This Row],[Day Low]])-1</f>
        <v>-1.3291980505094614E-3</v>
      </c>
      <c r="AD655" s="1">
        <f>(Table2[[#This Row],[Day High]]/Table2[[#This Row],[Close Price]])-1</f>
        <v>1.1535048802129522E-2</v>
      </c>
      <c r="AE655" s="1">
        <f>(Table2[[#This Row],[Close Price]]/Table2[[#This Row],[Current Week Low]])-1</f>
        <v>2.9106266407944226E-2</v>
      </c>
      <c r="AF655" s="1">
        <f>(Table2[[#This Row],[Current Week High]]/Table2[[#This Row],[Close Price]])-1</f>
        <v>7.5865128660159709E-2</v>
      </c>
      <c r="AG655" s="1">
        <f>(Table2[[#This Row],[Close Price]]/Table2[[#This Row],[Current Month Low]])-1</f>
        <v>2.9106266407944226E-2</v>
      </c>
      <c r="AH655" s="1">
        <f>(Table2[[#This Row],[Current Month High]]/Table2[[#This Row],[Close Price]])-1</f>
        <v>7.5865128660159709E-2</v>
      </c>
      <c r="AI655">
        <v>35.614463176574901</v>
      </c>
      <c r="AJ655">
        <v>2.9106266407944199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-0.08</v>
      </c>
      <c r="AM655" t="s">
        <v>3113</v>
      </c>
      <c r="AN655">
        <v>-1.21</v>
      </c>
      <c r="AO655" t="s">
        <v>3113</v>
      </c>
      <c r="AQ655">
        <f>(Table2[[#This Row],[Sharpe Ratio]]-AVERAGE(Table2[Sharpe Ratio]))/_xlfn.STDEV.P(Table2[Sharpe Ratio])</f>
        <v>-0.70179615496659375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634</v>
      </c>
      <c r="AT655">
        <f>_xlfn.RANK.AVG(Table2[[#This Row],[6M Return vs Nifty Z-Score]],Table2[6M Return vs Nifty Z-Score])</f>
        <v>615</v>
      </c>
      <c r="AU655">
        <f>_xlfn.RANK.AVG(Table2[[#This Row],[Sharpe Ratio Z-Score]],Table2[Sharpe Ratio Z-Score])</f>
        <v>545.5</v>
      </c>
      <c r="AV655">
        <f>(Table2[[#This Row],[Rank 1Y]]+Table2[[#This Row],[Rank 6M]]+Table2[[#This Row],[Rank Sharpe]])/3</f>
        <v>598.16666666666663</v>
      </c>
    </row>
    <row r="656" spans="1:48" x14ac:dyDescent="0.3">
      <c r="A656" t="s">
        <v>751</v>
      </c>
      <c r="B656" t="s">
        <v>752</v>
      </c>
      <c r="C656" t="s">
        <v>3069</v>
      </c>
      <c r="D656" t="s">
        <v>420</v>
      </c>
      <c r="E656">
        <v>21089.662097789998</v>
      </c>
      <c r="F656">
        <v>939.95</v>
      </c>
      <c r="G656">
        <v>-30.554800408669699</v>
      </c>
      <c r="H656">
        <f>(Table2[[#This Row],[1Y Return vs Nifty]]-AVERAGE(Table2[1Y Return vs Nifty]))/_xlfn.STDEV.P(Table2[1Y Return vs Nifty])</f>
        <v>-0.98896309546235373</v>
      </c>
      <c r="I656">
        <v>5.2776905548838</v>
      </c>
      <c r="J656">
        <f>(Table2[[#This Row],[1M Return vs Nifty]]-AVERAGE(Table2[1M Return vs Nifty]))/_xlfn.STDEV.P(Table2[1M Return vs Nifty])</f>
        <v>0.54929615891855732</v>
      </c>
      <c r="K656">
        <v>-5.3390150823092197</v>
      </c>
      <c r="L656">
        <f>(Table2[[#This Row],[6M Return vs Nifty]]-AVERAGE(Table2[6M Return vs Nifty]))/_xlfn.STDEV.P(Table2[6M Return vs Nifty])</f>
        <v>-0.33923000517909946</v>
      </c>
      <c r="M656">
        <v>-2.8419192409947498</v>
      </c>
      <c r="N656">
        <f>(Table2[[#This Row],[1W Return vs Nifty]]-AVERAGE(Table2[1W Return vs Nifty]))/_xlfn.STDEV.P(Table2[1W Return vs Nifty])</f>
        <v>-0.53215170352825147</v>
      </c>
      <c r="O656">
        <v>971.58</v>
      </c>
      <c r="P656">
        <v>933.98809937577505</v>
      </c>
      <c r="Q656">
        <v>915.55823731492296</v>
      </c>
      <c r="R656">
        <v>35.044611992606796</v>
      </c>
      <c r="S656" s="1">
        <f>(Table2[[#This Row],[Close Price]]-Table2[[#This Row],[20D EMA]])/Table2[[#This Row],[20D EMA]]</f>
        <v>-3.2555219333456835E-2</v>
      </c>
      <c r="T656" s="1">
        <f>(Table2[[#This Row],[Close Price]]-Table2[[#This Row],[50D EMA]])/Table2[[#This Row],[50D EMA]]</f>
        <v>6.3832725793932423E-3</v>
      </c>
      <c r="U656" s="1">
        <f>(Table2[[#This Row],[Close Price]]-Table2[[#This Row],[200D EMA]])/Table2[[#This Row],[200D EMA]]</f>
        <v>2.6641410334105366E-2</v>
      </c>
      <c r="V656">
        <v>1.2293071551614501</v>
      </c>
      <c r="W656">
        <v>949</v>
      </c>
      <c r="X656">
        <v>960.85</v>
      </c>
      <c r="Y656">
        <v>937.3</v>
      </c>
      <c r="Z656">
        <v>1026.8499999999999</v>
      </c>
      <c r="AA656">
        <v>937.3</v>
      </c>
      <c r="AB656">
        <v>1064</v>
      </c>
      <c r="AC656" s="1">
        <f>(Table2[[#This Row],[Close Price]]/Table2[[#This Row],[Day Low]])-1</f>
        <v>-9.5363540569020078E-3</v>
      </c>
      <c r="AD656" s="1">
        <f>(Table2[[#This Row],[Day High]]/Table2[[#This Row],[Close Price]])-1</f>
        <v>2.2235225277940307E-2</v>
      </c>
      <c r="AE656" s="1">
        <f>(Table2[[#This Row],[Close Price]]/Table2[[#This Row],[Current Week Low]])-1</f>
        <v>2.8272698175610955E-3</v>
      </c>
      <c r="AF656" s="1">
        <f>(Table2[[#This Row],[Current Week High]]/Table2[[#This Row],[Close Price]])-1</f>
        <v>9.2451726155646341E-2</v>
      </c>
      <c r="AG656" s="1">
        <f>(Table2[[#This Row],[Close Price]]/Table2[[#This Row],[Current Month Low]])-1</f>
        <v>2.8272698175610955E-3</v>
      </c>
      <c r="AH656" s="1">
        <f>(Table2[[#This Row],[Current Month High]]/Table2[[#This Row],[Close Price]])-1</f>
        <v>0.13197510505877963</v>
      </c>
      <c r="AI656">
        <v>21.277727538698802</v>
      </c>
      <c r="AJ656">
        <v>27.606570730382799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0.08</v>
      </c>
      <c r="AM656" t="s">
        <v>3114</v>
      </c>
      <c r="AN656">
        <v>0.96</v>
      </c>
      <c r="AO656" t="s">
        <v>3114</v>
      </c>
      <c r="AP656">
        <v>-9.9372364228117002E-2</v>
      </c>
      <c r="AQ656">
        <f>(Table2[[#This Row],[Sharpe Ratio]]-AVERAGE(Table2[Sharpe Ratio]))/_xlfn.STDEV.P(Table2[Sharpe Ratio])</f>
        <v>-1.8604725591347469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-3.1715212043858942</v>
      </c>
      <c r="AS656">
        <f>_xlfn.RANK.AVG(Table2[[#This Row],[1Y Return vs Nifty Z-Score]],Table2[1Y Return vs Nifty Z-Score])</f>
        <v>658</v>
      </c>
      <c r="AT656">
        <f>_xlfn.RANK.AVG(Table2[[#This Row],[6M Return vs Nifty Z-Score]],Table2[6M Return vs Nifty Z-Score])</f>
        <v>422</v>
      </c>
      <c r="AU656">
        <f>_xlfn.RANK.AVG(Table2[[#This Row],[Sharpe Ratio Z-Score]],Table2[Sharpe Ratio Z-Score])</f>
        <v>715</v>
      </c>
      <c r="AV656">
        <f>(Table2[[#This Row],[Rank 1Y]]+Table2[[#This Row],[Rank 6M]]+Table2[[#This Row],[Rank Sharpe]])/3</f>
        <v>598.33333333333337</v>
      </c>
    </row>
    <row r="657" spans="1:48" x14ac:dyDescent="0.3">
      <c r="A657" t="s">
        <v>1323</v>
      </c>
      <c r="B657" t="s">
        <v>1324</v>
      </c>
      <c r="C657" t="s">
        <v>3069</v>
      </c>
      <c r="D657" t="s">
        <v>24</v>
      </c>
      <c r="E657">
        <v>8191.7242890479902</v>
      </c>
      <c r="F657">
        <v>42.36</v>
      </c>
      <c r="G657">
        <v>-36.247670844790697</v>
      </c>
      <c r="H657">
        <f>(Table2[[#This Row],[1Y Return vs Nifty]]-AVERAGE(Table2[1Y Return vs Nifty]))/_xlfn.STDEV.P(Table2[1Y Return vs Nifty])</f>
        <v>-1.0756118823287815</v>
      </c>
      <c r="I657">
        <v>-4.4266542309636296</v>
      </c>
      <c r="J657">
        <f>(Table2[[#This Row],[1M Return vs Nifty]]-AVERAGE(Table2[1M Return vs Nifty]))/_xlfn.STDEV.P(Table2[1M Return vs Nifty])</f>
        <v>-0.39346814963054333</v>
      </c>
      <c r="K657">
        <v>-38.011909741592198</v>
      </c>
      <c r="L657">
        <f>(Table2[[#This Row],[6M Return vs Nifty]]-AVERAGE(Table2[6M Return vs Nifty]))/_xlfn.STDEV.P(Table2[6M Return vs Nifty])</f>
        <v>-1.4894210154323804</v>
      </c>
      <c r="M657">
        <v>-2.5659230709213499</v>
      </c>
      <c r="N657">
        <f>(Table2[[#This Row],[1W Return vs Nifty]]-AVERAGE(Table2[1W Return vs Nifty]))/_xlfn.STDEV.P(Table2[1W Return vs Nifty])</f>
        <v>-0.47585567708532084</v>
      </c>
      <c r="O657">
        <v>44.11</v>
      </c>
      <c r="P657">
        <v>46.027900622207099</v>
      </c>
      <c r="Q657">
        <v>48.738552338910203</v>
      </c>
      <c r="R657">
        <v>29.941803179864301</v>
      </c>
      <c r="S657" s="1">
        <f>(Table2[[#This Row],[Close Price]]-Table2[[#This Row],[20D EMA]])/Table2[[#This Row],[20D EMA]]</f>
        <v>-3.9673543414191791E-2</v>
      </c>
      <c r="T657" s="1">
        <f>(Table2[[#This Row],[Close Price]]-Table2[[#This Row],[50D EMA]])/Table2[[#This Row],[50D EMA]]</f>
        <v>-7.9688636079948569E-2</v>
      </c>
      <c r="U657" s="1">
        <f>(Table2[[#This Row],[Close Price]]-Table2[[#This Row],[200D EMA]])/Table2[[#This Row],[200D EMA]]</f>
        <v>-0.13087283131751773</v>
      </c>
      <c r="V657">
        <v>1.00339192881023</v>
      </c>
      <c r="W657">
        <v>42.35</v>
      </c>
      <c r="X657">
        <v>42.89</v>
      </c>
      <c r="Y657">
        <v>42.3</v>
      </c>
      <c r="Z657">
        <v>44.19</v>
      </c>
      <c r="AA657">
        <v>42.3</v>
      </c>
      <c r="AB657">
        <v>45.7</v>
      </c>
      <c r="AC657" s="1">
        <f>(Table2[[#This Row],[Close Price]]/Table2[[#This Row],[Day Low]])-1</f>
        <v>2.3612750885471101E-4</v>
      </c>
      <c r="AD657" s="1">
        <f>(Table2[[#This Row],[Day High]]/Table2[[#This Row],[Close Price]])-1</f>
        <v>1.251180358829096E-2</v>
      </c>
      <c r="AE657" s="1">
        <f>(Table2[[#This Row],[Close Price]]/Table2[[#This Row],[Current Week Low]])-1</f>
        <v>1.4184397163121698E-3</v>
      </c>
      <c r="AF657" s="1">
        <f>(Table2[[#This Row],[Current Week High]]/Table2[[#This Row],[Close Price]])-1</f>
        <v>4.3201133144475934E-2</v>
      </c>
      <c r="AG657" s="1">
        <f>(Table2[[#This Row],[Close Price]]/Table2[[#This Row],[Current Month Low]])-1</f>
        <v>1.4184397163121698E-3</v>
      </c>
      <c r="AH657" s="1">
        <f>(Table2[[#This Row],[Current Month High]]/Table2[[#This Row],[Close Price]])-1</f>
        <v>7.8847969782814165E-2</v>
      </c>
      <c r="AI657">
        <v>48.725212464589198</v>
      </c>
      <c r="AJ657">
        <v>5.8999999999999897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-0.23</v>
      </c>
      <c r="AM657" t="s">
        <v>3113</v>
      </c>
      <c r="AN657">
        <v>-4.4000000000000004</v>
      </c>
      <c r="AO657" t="s">
        <v>3113</v>
      </c>
      <c r="AP657">
        <v>4.3890259207980002E-2</v>
      </c>
      <c r="AQ657">
        <f>(Table2[[#This Row],[Sharpe Ratio]]-AVERAGE(Table2[Sharpe Ratio]))/_xlfn.STDEV.P(Table2[Sharpe Ratio])</f>
        <v>-0.19003810118446043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684</v>
      </c>
      <c r="AT657">
        <f>_xlfn.RANK.AVG(Table2[[#This Row],[6M Return vs Nifty Z-Score]],Table2[6M Return vs Nifty Z-Score])</f>
        <v>718</v>
      </c>
      <c r="AU657">
        <f>_xlfn.RANK.AVG(Table2[[#This Row],[Sharpe Ratio Z-Score]],Table2[Sharpe Ratio Z-Score])</f>
        <v>393</v>
      </c>
      <c r="AV657">
        <f>(Table2[[#This Row],[Rank 1Y]]+Table2[[#This Row],[Rank 6M]]+Table2[[#This Row],[Rank Sharpe]])/3</f>
        <v>598.33333333333337</v>
      </c>
    </row>
    <row r="658" spans="1:48" x14ac:dyDescent="0.3">
      <c r="A658" t="s">
        <v>1450</v>
      </c>
      <c r="B658" t="s">
        <v>1451</v>
      </c>
      <c r="C658" t="s">
        <v>3079</v>
      </c>
      <c r="D658" t="s">
        <v>833</v>
      </c>
      <c r="E658">
        <v>6971.2077912119903</v>
      </c>
      <c r="F658">
        <v>39.340000000000003</v>
      </c>
      <c r="G658">
        <v>-26.570713693500899</v>
      </c>
      <c r="H658">
        <f>(Table2[[#This Row],[1Y Return vs Nifty]]-AVERAGE(Table2[1Y Return vs Nifty]))/_xlfn.STDEV.P(Table2[1Y Return vs Nifty])</f>
        <v>-0.9283229870120282</v>
      </c>
      <c r="I658">
        <v>-5.3942062749534703</v>
      </c>
      <c r="J658">
        <f>(Table2[[#This Row],[1M Return vs Nifty]]-AVERAGE(Table2[1M Return vs Nifty]))/_xlfn.STDEV.P(Table2[1M Return vs Nifty])</f>
        <v>-0.48746455576273701</v>
      </c>
      <c r="K658">
        <v>-36.041626055980302</v>
      </c>
      <c r="L658">
        <f>(Table2[[#This Row],[6M Return vs Nifty]]-AVERAGE(Table2[6M Return vs Nifty]))/_xlfn.STDEV.P(Table2[6M Return vs Nifty])</f>
        <v>-1.4200606907206661</v>
      </c>
      <c r="M658">
        <v>-1.3336356388458901</v>
      </c>
      <c r="N658">
        <f>(Table2[[#This Row],[1W Return vs Nifty]]-AVERAGE(Table2[1W Return vs Nifty]))/_xlfn.STDEV.P(Table2[1W Return vs Nifty])</f>
        <v>-0.22450115342304783</v>
      </c>
      <c r="O658">
        <v>40.770000000000003</v>
      </c>
      <c r="P658">
        <v>41.716509541672799</v>
      </c>
      <c r="Q658">
        <v>43.298771203632498</v>
      </c>
      <c r="R658">
        <v>31.865466912606198</v>
      </c>
      <c r="S658" s="1">
        <f>(Table2[[#This Row],[Close Price]]-Table2[[#This Row],[20D EMA]])/Table2[[#This Row],[20D EMA]]</f>
        <v>-3.5074809909246989E-2</v>
      </c>
      <c r="T658" s="1">
        <f>(Table2[[#This Row],[Close Price]]-Table2[[#This Row],[50D EMA]])/Table2[[#This Row],[50D EMA]]</f>
        <v>-5.6968082128222554E-2</v>
      </c>
      <c r="U658" s="1">
        <f>(Table2[[#This Row],[Close Price]]-Table2[[#This Row],[200D EMA]])/Table2[[#This Row],[200D EMA]]</f>
        <v>-9.1429181327445569E-2</v>
      </c>
      <c r="V658">
        <v>1.71813839370352</v>
      </c>
      <c r="W658">
        <v>39.450000000000003</v>
      </c>
      <c r="X658">
        <v>39.9</v>
      </c>
      <c r="Y658">
        <v>38.81</v>
      </c>
      <c r="Z658">
        <v>40.56</v>
      </c>
      <c r="AA658">
        <v>38.81</v>
      </c>
      <c r="AB658">
        <v>42.75</v>
      </c>
      <c r="AC658" s="1">
        <f>(Table2[[#This Row],[Close Price]]/Table2[[#This Row],[Day Low]])-1</f>
        <v>-2.7883396704689867E-3</v>
      </c>
      <c r="AD658" s="1">
        <f>(Table2[[#This Row],[Day High]]/Table2[[#This Row],[Close Price]])-1</f>
        <v>1.4234875444839812E-2</v>
      </c>
      <c r="AE658" s="1">
        <f>(Table2[[#This Row],[Close Price]]/Table2[[#This Row],[Current Week Low]])-1</f>
        <v>1.3656274156145454E-2</v>
      </c>
      <c r="AF658" s="1">
        <f>(Table2[[#This Row],[Current Week High]]/Table2[[#This Row],[Close Price]])-1</f>
        <v>3.1011692933401003E-2</v>
      </c>
      <c r="AG658" s="1">
        <f>(Table2[[#This Row],[Close Price]]/Table2[[#This Row],[Current Month Low]])-1</f>
        <v>1.3656274156145454E-2</v>
      </c>
      <c r="AH658" s="1">
        <f>(Table2[[#This Row],[Current Month High]]/Table2[[#This Row],[Close Price]])-1</f>
        <v>8.6680223690899671E-2</v>
      </c>
      <c r="AI658">
        <v>37.264870360955697</v>
      </c>
      <c r="AJ658">
        <v>6.3243243243243201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-0.18</v>
      </c>
      <c r="AM658" t="s">
        <v>3113</v>
      </c>
      <c r="AN658">
        <v>-6.87</v>
      </c>
      <c r="AO658" t="s">
        <v>3113</v>
      </c>
      <c r="AP658">
        <v>2.7385576298065002E-2</v>
      </c>
      <c r="AQ658">
        <f>(Table2[[#This Row],[Sharpe Ratio]]-AVERAGE(Table2[Sharpe Ratio]))/_xlfn.STDEV.P(Table2[Sharpe Ratio])</f>
        <v>-0.38248181322190583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646</v>
      </c>
      <c r="AT658">
        <f>_xlfn.RANK.AVG(Table2[[#This Row],[6M Return vs Nifty Z-Score]],Table2[6M Return vs Nifty Z-Score])</f>
        <v>712</v>
      </c>
      <c r="AU658">
        <f>_xlfn.RANK.AVG(Table2[[#This Row],[Sharpe Ratio Z-Score]],Table2[Sharpe Ratio Z-Score])</f>
        <v>441</v>
      </c>
      <c r="AV658">
        <f>(Table2[[#This Row],[Rank 1Y]]+Table2[[#This Row],[Rank 6M]]+Table2[[#This Row],[Rank Sharpe]])/3</f>
        <v>599.66666666666663</v>
      </c>
    </row>
    <row r="659" spans="1:48" x14ac:dyDescent="0.3">
      <c r="A659" t="s">
        <v>564</v>
      </c>
      <c r="B659" t="s">
        <v>565</v>
      </c>
      <c r="C659" t="s">
        <v>3069</v>
      </c>
      <c r="D659" t="s">
        <v>37</v>
      </c>
      <c r="E659">
        <v>34395.892159625</v>
      </c>
      <c r="F659">
        <v>587.45000000000005</v>
      </c>
      <c r="G659">
        <v>-30.285594117502399</v>
      </c>
      <c r="H659">
        <f>(Table2[[#This Row],[1Y Return vs Nifty]]-AVERAGE(Table2[1Y Return vs Nifty]))/_xlfn.STDEV.P(Table2[1Y Return vs Nifty])</f>
        <v>-0.98486561971471454</v>
      </c>
      <c r="I659">
        <v>3.78317596618791E-2</v>
      </c>
      <c r="J659">
        <f>(Table2[[#This Row],[1M Return vs Nifty]]-AVERAGE(Table2[1M Return vs Nifty]))/_xlfn.STDEV.P(Table2[1M Return vs Nifty])</f>
        <v>4.0250781514343636E-2</v>
      </c>
      <c r="K659">
        <v>-6.4527843812776604</v>
      </c>
      <c r="L659">
        <f>(Table2[[#This Row],[6M Return vs Nifty]]-AVERAGE(Table2[6M Return vs Nifty]))/_xlfn.STDEV.P(Table2[6M Return vs Nifty])</f>
        <v>-0.37843826782397749</v>
      </c>
      <c r="M659">
        <v>-0.78163049939836904</v>
      </c>
      <c r="N659">
        <f>(Table2[[#This Row],[1W Return vs Nifty]]-AVERAGE(Table2[1W Return vs Nifty]))/_xlfn.STDEV.P(Table2[1W Return vs Nifty])</f>
        <v>-0.11190648981337957</v>
      </c>
      <c r="O659">
        <v>587.85</v>
      </c>
      <c r="P659">
        <v>572.24856321943003</v>
      </c>
      <c r="Q659">
        <v>564.90649905971304</v>
      </c>
      <c r="R659">
        <v>47.087967531415799</v>
      </c>
      <c r="S659" s="1">
        <f>(Table2[[#This Row],[Close Price]]-Table2[[#This Row],[20D EMA]])/Table2[[#This Row],[20D EMA]]</f>
        <v>-6.8044569192817427E-4</v>
      </c>
      <c r="T659" s="1">
        <f>(Table2[[#This Row],[Close Price]]-Table2[[#This Row],[50D EMA]])/Table2[[#This Row],[50D EMA]]</f>
        <v>2.6564394841024692E-2</v>
      </c>
      <c r="U659" s="1">
        <f>(Table2[[#This Row],[Close Price]]-Table2[[#This Row],[200D EMA]])/Table2[[#This Row],[200D EMA]]</f>
        <v>3.9906605744155298E-2</v>
      </c>
      <c r="V659">
        <v>0.75289940202007199</v>
      </c>
      <c r="W659">
        <v>578.29999999999995</v>
      </c>
      <c r="X659">
        <v>598.4</v>
      </c>
      <c r="Y659">
        <v>564.29999999999995</v>
      </c>
      <c r="Z659">
        <v>596</v>
      </c>
      <c r="AA659">
        <v>564.29999999999995</v>
      </c>
      <c r="AB659">
        <v>617.5</v>
      </c>
      <c r="AC659" s="1">
        <f>(Table2[[#This Row],[Close Price]]/Table2[[#This Row],[Day Low]])-1</f>
        <v>1.5822237592945099E-2</v>
      </c>
      <c r="AD659" s="1">
        <f>(Table2[[#This Row],[Day High]]/Table2[[#This Row],[Close Price]])-1</f>
        <v>1.8639884245467586E-2</v>
      </c>
      <c r="AE659" s="1">
        <f>(Table2[[#This Row],[Close Price]]/Table2[[#This Row],[Current Week Low]])-1</f>
        <v>4.1024277866383185E-2</v>
      </c>
      <c r="AF659" s="1">
        <f>(Table2[[#This Row],[Current Week High]]/Table2[[#This Row],[Close Price]])-1</f>
        <v>1.4554430164269272E-2</v>
      </c>
      <c r="AG659" s="1">
        <f>(Table2[[#This Row],[Close Price]]/Table2[[#This Row],[Current Month Low]])-1</f>
        <v>4.1024277866383185E-2</v>
      </c>
      <c r="AH659" s="1">
        <f>(Table2[[#This Row],[Current Month High]]/Table2[[#This Row],[Close Price]])-1</f>
        <v>5.115328964167154E-2</v>
      </c>
      <c r="AI659">
        <v>14.903396033704899</v>
      </c>
      <c r="AJ659">
        <v>29.1666666666666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0.01</v>
      </c>
      <c r="AM659" t="s">
        <v>3114</v>
      </c>
      <c r="AN659">
        <v>-1.39</v>
      </c>
      <c r="AO659" t="s">
        <v>3113</v>
      </c>
      <c r="AP659">
        <v>-8.8424420873401993E-2</v>
      </c>
      <c r="AQ659">
        <f>(Table2[[#This Row],[Sharpe Ratio]]-AVERAGE(Table2[Sharpe Ratio]))/_xlfn.STDEV.P(Table2[Sharpe Ratio])</f>
        <v>-1.7328201304357767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-3.1677797262735048</v>
      </c>
      <c r="AS659">
        <f>_xlfn.RANK.AVG(Table2[[#This Row],[1Y Return vs Nifty Z-Score]],Table2[1Y Return vs Nifty Z-Score])</f>
        <v>657</v>
      </c>
      <c r="AT659">
        <f>_xlfn.RANK.AVG(Table2[[#This Row],[6M Return vs Nifty Z-Score]],Table2[6M Return vs Nifty Z-Score])</f>
        <v>439</v>
      </c>
      <c r="AU659">
        <f>_xlfn.RANK.AVG(Table2[[#This Row],[Sharpe Ratio Z-Score]],Table2[Sharpe Ratio Z-Score])</f>
        <v>707</v>
      </c>
      <c r="AV659">
        <f>(Table2[[#This Row],[Rank 1Y]]+Table2[[#This Row],[Rank 6M]]+Table2[[#This Row],[Rank Sharpe]])/3</f>
        <v>601</v>
      </c>
    </row>
    <row r="660" spans="1:48" x14ac:dyDescent="0.3">
      <c r="A660" t="s">
        <v>2218</v>
      </c>
      <c r="B660" t="s">
        <v>2219</v>
      </c>
      <c r="C660" t="s">
        <v>3085</v>
      </c>
      <c r="D660" t="s">
        <v>1851</v>
      </c>
      <c r="E660">
        <v>2472.5080300039999</v>
      </c>
      <c r="F660">
        <v>51.86</v>
      </c>
      <c r="G660">
        <v>-4.5564214732590296</v>
      </c>
      <c r="H660">
        <f>(Table2[[#This Row],[1Y Return vs Nifty]]-AVERAGE(Table2[1Y Return vs Nifty]))/_xlfn.STDEV.P(Table2[1Y Return vs Nifty])</f>
        <v>-0.59325270287137255</v>
      </c>
      <c r="I660">
        <v>-4.1924620808651998</v>
      </c>
      <c r="J660">
        <f>(Table2[[#This Row],[1M Return vs Nifty]]-AVERAGE(Table2[1M Return vs Nifty]))/_xlfn.STDEV.P(Table2[1M Return vs Nifty])</f>
        <v>-0.37071669084301501</v>
      </c>
      <c r="K660">
        <v>-28.136720238022701</v>
      </c>
      <c r="L660">
        <f>(Table2[[#This Row],[6M Return vs Nifty]]-AVERAGE(Table2[6M Return vs Nifty]))/_xlfn.STDEV.P(Table2[6M Return vs Nifty])</f>
        <v>-1.1417825735373621</v>
      </c>
      <c r="M660">
        <v>-5.5341504702290401</v>
      </c>
      <c r="N660">
        <f>(Table2[[#This Row],[1W Return vs Nifty]]-AVERAGE(Table2[1W Return vs Nifty]))/_xlfn.STDEV.P(Table2[1W Return vs Nifty])</f>
        <v>-1.0812967167766239</v>
      </c>
      <c r="O660">
        <v>53.76</v>
      </c>
      <c r="P660">
        <v>53.538087416260801</v>
      </c>
      <c r="Q660">
        <v>51.807752930586098</v>
      </c>
      <c r="R660">
        <v>39.813504652933403</v>
      </c>
      <c r="S660" s="1">
        <f>(Table2[[#This Row],[Close Price]]-Table2[[#This Row],[20D EMA]])/Table2[[#This Row],[20D EMA]]</f>
        <v>-3.5342261904761876E-2</v>
      </c>
      <c r="T660" s="1">
        <f>(Table2[[#This Row],[Close Price]]-Table2[[#This Row],[50D EMA]])/Table2[[#This Row],[50D EMA]]</f>
        <v>-3.1343805825815252E-2</v>
      </c>
      <c r="U660" s="1">
        <f>(Table2[[#This Row],[Close Price]]-Table2[[#This Row],[200D EMA]])/Table2[[#This Row],[200D EMA]]</f>
        <v>1.0084797440241074E-3</v>
      </c>
      <c r="V660">
        <v>1.17481589463777</v>
      </c>
      <c r="W660">
        <v>52.1</v>
      </c>
      <c r="X660">
        <v>52.68</v>
      </c>
      <c r="Y660">
        <v>50.15</v>
      </c>
      <c r="Z660">
        <v>54</v>
      </c>
      <c r="AA660">
        <v>50.15</v>
      </c>
      <c r="AB660">
        <v>58.14</v>
      </c>
      <c r="AC660" s="1">
        <f>(Table2[[#This Row],[Close Price]]/Table2[[#This Row],[Day Low]])-1</f>
        <v>-4.6065259117082924E-3</v>
      </c>
      <c r="AD660" s="1">
        <f>(Table2[[#This Row],[Day High]]/Table2[[#This Row],[Close Price]])-1</f>
        <v>1.5811801002699521E-2</v>
      </c>
      <c r="AE660" s="1">
        <f>(Table2[[#This Row],[Close Price]]/Table2[[#This Row],[Current Week Low]])-1</f>
        <v>3.4097706879361978E-2</v>
      </c>
      <c r="AF660" s="1">
        <f>(Table2[[#This Row],[Current Week High]]/Table2[[#This Row],[Close Price]])-1</f>
        <v>4.1264944080215971E-2</v>
      </c>
      <c r="AG660" s="1">
        <f>(Table2[[#This Row],[Close Price]]/Table2[[#This Row],[Current Month Low]])-1</f>
        <v>3.4097706879361978E-2</v>
      </c>
      <c r="AH660" s="1">
        <f>(Table2[[#This Row],[Current Month High]]/Table2[[#This Row],[Close Price]])-1</f>
        <v>0.12109525645969921</v>
      </c>
      <c r="AI660">
        <v>33.821827998457302</v>
      </c>
      <c r="AJ660">
        <v>27.420147420147401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-0.08</v>
      </c>
      <c r="AM660" t="s">
        <v>3113</v>
      </c>
      <c r="AN660">
        <v>-0.8</v>
      </c>
      <c r="AO660" t="s">
        <v>3113</v>
      </c>
      <c r="AP660">
        <v>-2.2588380279287001E-2</v>
      </c>
      <c r="AQ660">
        <f>(Table2[[#This Row],[Sharpe Ratio]]-AVERAGE(Table2[Sharpe Ratio]))/_xlfn.STDEV.P(Table2[Sharpe Ratio])</f>
        <v>-0.96517545001794014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-4.152224134046314</v>
      </c>
      <c r="AS660">
        <f>_xlfn.RANK.AVG(Table2[[#This Row],[1Y Return vs Nifty Z-Score]],Table2[1Y Return vs Nifty Z-Score])</f>
        <v>530</v>
      </c>
      <c r="AT660">
        <f>_xlfn.RANK.AVG(Table2[[#This Row],[6M Return vs Nifty Z-Score]],Table2[6M Return vs Nifty Z-Score])</f>
        <v>672</v>
      </c>
      <c r="AU660">
        <f>_xlfn.RANK.AVG(Table2[[#This Row],[Sharpe Ratio Z-Score]],Table2[Sharpe Ratio Z-Score])</f>
        <v>608</v>
      </c>
      <c r="AV660">
        <f>(Table2[[#This Row],[Rank 1Y]]+Table2[[#This Row],[Rank 6M]]+Table2[[#This Row],[Rank Sharpe]])/3</f>
        <v>603.33333333333337</v>
      </c>
    </row>
    <row r="661" spans="1:48" x14ac:dyDescent="0.3">
      <c r="A661" t="s">
        <v>1712</v>
      </c>
      <c r="B661" t="s">
        <v>1713</v>
      </c>
      <c r="C661" t="s">
        <v>3077</v>
      </c>
      <c r="D661" t="s">
        <v>389</v>
      </c>
      <c r="E661">
        <v>4543.5509727750004</v>
      </c>
      <c r="F661">
        <v>519.45000000000005</v>
      </c>
      <c r="G661">
        <v>-46.433770394009599</v>
      </c>
      <c r="H661">
        <f>(Table2[[#This Row],[1Y Return vs Nifty]]-AVERAGE(Table2[1Y Return vs Nifty]))/_xlfn.STDEV.P(Table2[1Y Return vs Nifty])</f>
        <v>-1.2306502199730651</v>
      </c>
      <c r="I661">
        <v>-7.8327728413772801</v>
      </c>
      <c r="J661">
        <f>(Table2[[#This Row],[1M Return vs Nifty]]-AVERAGE(Table2[1M Return vs Nifty]))/_xlfn.STDEV.P(Table2[1M Return vs Nifty])</f>
        <v>-0.72436808439645695</v>
      </c>
      <c r="K661">
        <v>-30.933807676030298</v>
      </c>
      <c r="L661">
        <f>(Table2[[#This Row],[6M Return vs Nifty]]-AVERAGE(Table2[6M Return vs Nifty]))/_xlfn.STDEV.P(Table2[6M Return vs Nifty])</f>
        <v>-1.2402490504026025</v>
      </c>
      <c r="M661">
        <v>-4.4967731741441801</v>
      </c>
      <c r="N661">
        <f>(Table2[[#This Row],[1W Return vs Nifty]]-AVERAGE(Table2[1W Return vs Nifty]))/_xlfn.STDEV.P(Table2[1W Return vs Nifty])</f>
        <v>-0.86969878164528525</v>
      </c>
      <c r="O661">
        <v>559.80999999999995</v>
      </c>
      <c r="P661">
        <v>567.59047640927997</v>
      </c>
      <c r="Q661">
        <v>603.46270841308296</v>
      </c>
      <c r="R661">
        <v>15.0716624057941</v>
      </c>
      <c r="S661" s="1">
        <f>(Table2[[#This Row],[Close Price]]-Table2[[#This Row],[20D EMA]])/Table2[[#This Row],[20D EMA]]</f>
        <v>-7.2095889676854472E-2</v>
      </c>
      <c r="T661" s="1">
        <f>(Table2[[#This Row],[Close Price]]-Table2[[#This Row],[50D EMA]])/Table2[[#This Row],[50D EMA]]</f>
        <v>-8.481551120066122E-2</v>
      </c>
      <c r="U661" s="1">
        <f>(Table2[[#This Row],[Close Price]]-Table2[[#This Row],[200D EMA]])/Table2[[#This Row],[200D EMA]]</f>
        <v>-0.13921773001352464</v>
      </c>
      <c r="V661">
        <v>1.0862271086150601</v>
      </c>
      <c r="W661">
        <v>520</v>
      </c>
      <c r="X661">
        <v>528</v>
      </c>
      <c r="Y661">
        <v>518</v>
      </c>
      <c r="Z661">
        <v>562.20000000000005</v>
      </c>
      <c r="AA661">
        <v>518</v>
      </c>
      <c r="AB661">
        <v>583.79999999999995</v>
      </c>
      <c r="AC661" s="1">
        <f>(Table2[[#This Row],[Close Price]]/Table2[[#This Row],[Day Low]])-1</f>
        <v>-1.0576923076922595E-3</v>
      </c>
      <c r="AD661" s="1">
        <f>(Table2[[#This Row],[Day High]]/Table2[[#This Row],[Close Price]])-1</f>
        <v>1.6459717008374231E-2</v>
      </c>
      <c r="AE661" s="1">
        <f>(Table2[[#This Row],[Close Price]]/Table2[[#This Row],[Current Week Low]])-1</f>
        <v>2.7992277992279213E-3</v>
      </c>
      <c r="AF661" s="1">
        <f>(Table2[[#This Row],[Current Week High]]/Table2[[#This Row],[Close Price]])-1</f>
        <v>8.2298585041871153E-2</v>
      </c>
      <c r="AG661" s="1">
        <f>(Table2[[#This Row],[Close Price]]/Table2[[#This Row],[Current Month Low]])-1</f>
        <v>2.7992277992279213E-3</v>
      </c>
      <c r="AH661" s="1">
        <f>(Table2[[#This Row],[Current Month High]]/Table2[[#This Row],[Close Price]])-1</f>
        <v>0.12388102801039547</v>
      </c>
      <c r="AI661">
        <v>53.816536721532302</v>
      </c>
      <c r="AJ661">
        <v>1.6039119804400901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-0.15</v>
      </c>
      <c r="AM661" t="s">
        <v>3113</v>
      </c>
      <c r="AN661">
        <v>-7.75</v>
      </c>
      <c r="AO661" t="s">
        <v>3113</v>
      </c>
      <c r="AP661">
        <v>3.6387256036155002E-2</v>
      </c>
      <c r="AQ661">
        <f>(Table2[[#This Row],[Sharpe Ratio]]-AVERAGE(Table2[Sharpe Ratio]))/_xlfn.STDEV.P(Table2[Sharpe Ratio])</f>
        <v>-0.27752271326066819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715</v>
      </c>
      <c r="AT661">
        <f>_xlfn.RANK.AVG(Table2[[#This Row],[6M Return vs Nifty Z-Score]],Table2[6M Return vs Nifty Z-Score])</f>
        <v>686</v>
      </c>
      <c r="AU661">
        <f>_xlfn.RANK.AVG(Table2[[#This Row],[Sharpe Ratio Z-Score]],Table2[Sharpe Ratio Z-Score])</f>
        <v>410</v>
      </c>
      <c r="AV661">
        <f>(Table2[[#This Row],[Rank 1Y]]+Table2[[#This Row],[Rank 6M]]+Table2[[#This Row],[Rank Sharpe]])/3</f>
        <v>603.66666666666663</v>
      </c>
    </row>
    <row r="662" spans="1:48" x14ac:dyDescent="0.3">
      <c r="A662" t="s">
        <v>1081</v>
      </c>
      <c r="B662" t="s">
        <v>1082</v>
      </c>
      <c r="C662" t="s">
        <v>3083</v>
      </c>
      <c r="D662" t="s">
        <v>535</v>
      </c>
      <c r="E662">
        <v>11583.56835747</v>
      </c>
      <c r="F662">
        <v>873.9</v>
      </c>
      <c r="G662">
        <v>-39.514275130213001</v>
      </c>
      <c r="H662">
        <f>(Table2[[#This Row],[1Y Return vs Nifty]]-AVERAGE(Table2[1Y Return vs Nifty]))/_xlfn.STDEV.P(Table2[1Y Return vs Nifty])</f>
        <v>-1.1253314924412121</v>
      </c>
      <c r="I662">
        <v>-3.44679052704512</v>
      </c>
      <c r="J662">
        <f>(Table2[[#This Row],[1M Return vs Nifty]]-AVERAGE(Table2[1M Return vs Nifty]))/_xlfn.STDEV.P(Table2[1M Return vs Nifty])</f>
        <v>-0.29827568195932946</v>
      </c>
      <c r="K662">
        <v>-10.575019770849799</v>
      </c>
      <c r="L662">
        <f>(Table2[[#This Row],[6M Return vs Nifty]]-AVERAGE(Table2[6M Return vs Nifty]))/_xlfn.STDEV.P(Table2[6M Return vs Nifty])</f>
        <v>-0.52355421597235174</v>
      </c>
      <c r="M662">
        <v>0.55109379195049502</v>
      </c>
      <c r="N662">
        <f>(Table2[[#This Row],[1W Return vs Nifty]]-AVERAGE(Table2[1W Return vs Nifty]))/_xlfn.STDEV.P(Table2[1W Return vs Nifty])</f>
        <v>0.15993453583186215</v>
      </c>
      <c r="O662">
        <v>889.49</v>
      </c>
      <c r="P662">
        <v>878.92915153704303</v>
      </c>
      <c r="Q662">
        <v>873.96403741583094</v>
      </c>
      <c r="R662">
        <v>39.021835361944298</v>
      </c>
      <c r="S662" s="1">
        <f>(Table2[[#This Row],[Close Price]]-Table2[[#This Row],[20D EMA]])/Table2[[#This Row],[20D EMA]]</f>
        <v>-1.7526897435609205E-2</v>
      </c>
      <c r="T662" s="1">
        <f>(Table2[[#This Row],[Close Price]]-Table2[[#This Row],[50D EMA]])/Table2[[#This Row],[50D EMA]]</f>
        <v>-5.7219077649754025E-3</v>
      </c>
      <c r="U662" s="1">
        <f>(Table2[[#This Row],[Close Price]]-Table2[[#This Row],[200D EMA]])/Table2[[#This Row],[200D EMA]]</f>
        <v>-7.3272369444760089E-5</v>
      </c>
      <c r="V662">
        <v>0.57873539320568201</v>
      </c>
      <c r="W662">
        <v>870.45</v>
      </c>
      <c r="X662">
        <v>887.55</v>
      </c>
      <c r="Y662">
        <v>861</v>
      </c>
      <c r="Z662">
        <v>897.75</v>
      </c>
      <c r="AA662">
        <v>861</v>
      </c>
      <c r="AB662">
        <v>918</v>
      </c>
      <c r="AC662" s="1">
        <f>(Table2[[#This Row],[Close Price]]/Table2[[#This Row],[Day Low]])-1</f>
        <v>3.9634671721522352E-3</v>
      </c>
      <c r="AD662" s="1">
        <f>(Table2[[#This Row],[Day High]]/Table2[[#This Row],[Close Price]])-1</f>
        <v>1.5619636113971769E-2</v>
      </c>
      <c r="AE662" s="1">
        <f>(Table2[[#This Row],[Close Price]]/Table2[[#This Row],[Current Week Low]])-1</f>
        <v>1.498257839721262E-2</v>
      </c>
      <c r="AF662" s="1">
        <f>(Table2[[#This Row],[Current Week High]]/Table2[[#This Row],[Close Price]])-1</f>
        <v>2.7291452111225523E-2</v>
      </c>
      <c r="AG662" s="1">
        <f>(Table2[[#This Row],[Close Price]]/Table2[[#This Row],[Current Month Low]])-1</f>
        <v>1.498257839721262E-2</v>
      </c>
      <c r="AH662" s="1">
        <f>(Table2[[#This Row],[Current Month High]]/Table2[[#This Row],[Close Price]])-1</f>
        <v>5.0463439752832073E-2</v>
      </c>
      <c r="AI662">
        <v>24.9570889117748</v>
      </c>
      <c r="AJ662">
        <v>14.7528067756549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0.03</v>
      </c>
      <c r="AM662" t="s">
        <v>3114</v>
      </c>
      <c r="AN662">
        <v>-1.94</v>
      </c>
      <c r="AO662" t="s">
        <v>3113</v>
      </c>
      <c r="AP662">
        <v>-2.7616462765853E-2</v>
      </c>
      <c r="AQ662">
        <f>(Table2[[#This Row],[Sharpe Ratio]]-AVERAGE(Table2[Sharpe Ratio]))/_xlfn.STDEV.P(Table2[Sharpe Ratio])</f>
        <v>-1.0238026204656645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-2.8110294750066958</v>
      </c>
      <c r="AS662">
        <f>_xlfn.RANK.AVG(Table2[[#This Row],[1Y Return vs Nifty Z-Score]],Table2[1Y Return vs Nifty Z-Score])</f>
        <v>697</v>
      </c>
      <c r="AT662">
        <f>_xlfn.RANK.AVG(Table2[[#This Row],[6M Return vs Nifty Z-Score]],Table2[6M Return vs Nifty Z-Score])</f>
        <v>501</v>
      </c>
      <c r="AU662">
        <f>_xlfn.RANK.AVG(Table2[[#This Row],[Sharpe Ratio Z-Score]],Table2[Sharpe Ratio Z-Score])</f>
        <v>614</v>
      </c>
      <c r="AV662">
        <f>(Table2[[#This Row],[Rank 1Y]]+Table2[[#This Row],[Rank 6M]]+Table2[[#This Row],[Rank Sharpe]])/3</f>
        <v>604</v>
      </c>
    </row>
    <row r="663" spans="1:48" x14ac:dyDescent="0.3">
      <c r="A663" t="s">
        <v>96</v>
      </c>
      <c r="B663" t="s">
        <v>97</v>
      </c>
      <c r="C663" t="s">
        <v>3081</v>
      </c>
      <c r="D663" t="s">
        <v>98</v>
      </c>
      <c r="E663">
        <v>288118.26074345998</v>
      </c>
      <c r="F663">
        <v>3005.4</v>
      </c>
      <c r="G663">
        <v>-33.463505849057903</v>
      </c>
      <c r="H663">
        <f>(Table2[[#This Row],[1Y Return vs Nifty]]-AVERAGE(Table2[1Y Return vs Nifty]))/_xlfn.STDEV.P(Table2[1Y Return vs Nifty])</f>
        <v>-1.0332352777629135</v>
      </c>
      <c r="I663">
        <v>7.1444001430695501</v>
      </c>
      <c r="J663">
        <f>(Table2[[#This Row],[1M Return vs Nifty]]-AVERAGE(Table2[1M Return vs Nifty]))/_xlfn.STDEV.P(Table2[1M Return vs Nifty])</f>
        <v>0.73064453565126164</v>
      </c>
      <c r="K663">
        <v>-8.4590085570125098</v>
      </c>
      <c r="L663">
        <f>(Table2[[#This Row],[6M Return vs Nifty]]-AVERAGE(Table2[6M Return vs Nifty]))/_xlfn.STDEV.P(Table2[6M Return vs Nifty])</f>
        <v>-0.44906381341907536</v>
      </c>
      <c r="M663">
        <v>4.3714432606449796</v>
      </c>
      <c r="N663">
        <f>(Table2[[#This Row],[1W Return vs Nifty]]-AVERAGE(Table2[1W Return vs Nifty]))/_xlfn.STDEV.P(Table2[1W Return vs Nifty])</f>
        <v>0.93918627201959115</v>
      </c>
      <c r="O663">
        <v>3011.12</v>
      </c>
      <c r="P663">
        <v>2961.0237102496399</v>
      </c>
      <c r="Q663">
        <v>2986.7279217658001</v>
      </c>
      <c r="R663">
        <v>43.868699420961697</v>
      </c>
      <c r="S663" s="1">
        <f>(Table2[[#This Row],[Close Price]]-Table2[[#This Row],[20D EMA]])/Table2[[#This Row],[20D EMA]]</f>
        <v>-1.8996253885596721E-3</v>
      </c>
      <c r="T663" s="1">
        <f>(Table2[[#This Row],[Close Price]]-Table2[[#This Row],[50D EMA]])/Table2[[#This Row],[50D EMA]]</f>
        <v>1.4986806622571396E-2</v>
      </c>
      <c r="U663" s="1">
        <f>(Table2[[#This Row],[Close Price]]-Table2[[#This Row],[200D EMA]])/Table2[[#This Row],[200D EMA]]</f>
        <v>6.2516836897418895E-3</v>
      </c>
      <c r="V663">
        <v>1.0820010187919</v>
      </c>
      <c r="W663">
        <v>3001.05</v>
      </c>
      <c r="X663">
        <v>3039</v>
      </c>
      <c r="Y663">
        <v>2990.4</v>
      </c>
      <c r="Z663">
        <v>3145</v>
      </c>
      <c r="AA663">
        <v>2990.4</v>
      </c>
      <c r="AB663">
        <v>3145</v>
      </c>
      <c r="AC663" s="1">
        <f>(Table2[[#This Row],[Close Price]]/Table2[[#This Row],[Day Low]])-1</f>
        <v>1.4494926775627803E-3</v>
      </c>
      <c r="AD663" s="1">
        <f>(Table2[[#This Row],[Day High]]/Table2[[#This Row],[Close Price]])-1</f>
        <v>1.1179876222799034E-2</v>
      </c>
      <c r="AE663" s="1">
        <f>(Table2[[#This Row],[Close Price]]/Table2[[#This Row],[Current Week Low]])-1</f>
        <v>5.0160513643660032E-3</v>
      </c>
      <c r="AF663" s="1">
        <f>(Table2[[#This Row],[Current Week High]]/Table2[[#This Row],[Close Price]])-1</f>
        <v>4.6449723830438439E-2</v>
      </c>
      <c r="AG663" s="1">
        <f>(Table2[[#This Row],[Close Price]]/Table2[[#This Row],[Current Month Low]])-1</f>
        <v>5.0160513643660032E-3</v>
      </c>
      <c r="AH663" s="1">
        <f>(Table2[[#This Row],[Current Month High]]/Table2[[#This Row],[Close Price]])-1</f>
        <v>4.6449723830438439E-2</v>
      </c>
      <c r="AI663">
        <v>13.8933253477074</v>
      </c>
      <c r="AJ663">
        <v>12.557582113029399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0.04</v>
      </c>
      <c r="AM663" t="s">
        <v>3114</v>
      </c>
      <c r="AN663">
        <v>3.74</v>
      </c>
      <c r="AO663" t="s">
        <v>3114</v>
      </c>
      <c r="AP663">
        <v>-6.1329321718896997E-2</v>
      </c>
      <c r="AQ663">
        <f>(Table2[[#This Row],[Sharpe Ratio]]-AVERAGE(Table2[Sharpe Ratio]))/_xlfn.STDEV.P(Table2[Sharpe Ratio])</f>
        <v>-1.4168927365091009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670</v>
      </c>
      <c r="AT663">
        <f>_xlfn.RANK.AVG(Table2[[#This Row],[6M Return vs Nifty Z-Score]],Table2[6M Return vs Nifty Z-Score])</f>
        <v>466</v>
      </c>
      <c r="AU663">
        <f>_xlfn.RANK.AVG(Table2[[#This Row],[Sharpe Ratio Z-Score]],Table2[Sharpe Ratio Z-Score])</f>
        <v>677</v>
      </c>
      <c r="AV663">
        <f>(Table2[[#This Row],[Rank 1Y]]+Table2[[#This Row],[Rank 6M]]+Table2[[#This Row],[Rank Sharpe]])/3</f>
        <v>604.33333333333337</v>
      </c>
    </row>
    <row r="664" spans="1:48" x14ac:dyDescent="0.3">
      <c r="A664" t="s">
        <v>882</v>
      </c>
      <c r="B664" t="s">
        <v>883</v>
      </c>
      <c r="C664" t="s">
        <v>3079</v>
      </c>
      <c r="D664" t="s">
        <v>127</v>
      </c>
      <c r="E664">
        <v>16780.22419248</v>
      </c>
      <c r="F664">
        <v>2800.4</v>
      </c>
      <c r="G664">
        <v>-35.365234528684297</v>
      </c>
      <c r="H664">
        <f>(Table2[[#This Row],[1Y Return vs Nifty]]-AVERAGE(Table2[1Y Return vs Nifty]))/_xlfn.STDEV.P(Table2[1Y Return vs Nifty])</f>
        <v>-1.0621806902552098</v>
      </c>
      <c r="I664">
        <v>2.20251090318061</v>
      </c>
      <c r="J664">
        <f>(Table2[[#This Row],[1M Return vs Nifty]]-AVERAGE(Table2[1M Return vs Nifty]))/_xlfn.STDEV.P(Table2[1M Return vs Nifty])</f>
        <v>0.25054650791375194</v>
      </c>
      <c r="K664">
        <v>-6.8415848794642704</v>
      </c>
      <c r="L664">
        <f>(Table2[[#This Row],[6M Return vs Nifty]]-AVERAGE(Table2[6M Return vs Nifty]))/_xlfn.STDEV.P(Table2[6M Return vs Nifty])</f>
        <v>-0.39212529624492515</v>
      </c>
      <c r="M664">
        <v>-2.4058543434580999</v>
      </c>
      <c r="N664">
        <f>(Table2[[#This Row],[1W Return vs Nifty]]-AVERAGE(Table2[1W Return vs Nifty]))/_xlfn.STDEV.P(Table2[1W Return vs Nifty])</f>
        <v>-0.44320582795313584</v>
      </c>
      <c r="O664">
        <v>2826.47</v>
      </c>
      <c r="P664">
        <v>2761.4162458118399</v>
      </c>
      <c r="Q664">
        <v>2695.0031563452299</v>
      </c>
      <c r="R664">
        <v>46.759909484496802</v>
      </c>
      <c r="S664" s="1">
        <f>(Table2[[#This Row],[Close Price]]-Table2[[#This Row],[20D EMA]])/Table2[[#This Row],[20D EMA]]</f>
        <v>-9.2235190891818107E-3</v>
      </c>
      <c r="T664" s="1">
        <f>(Table2[[#This Row],[Close Price]]-Table2[[#This Row],[50D EMA]])/Table2[[#This Row],[50D EMA]]</f>
        <v>1.4117304570539032E-2</v>
      </c>
      <c r="U664" s="1">
        <f>(Table2[[#This Row],[Close Price]]-Table2[[#This Row],[200D EMA]])/Table2[[#This Row],[200D EMA]]</f>
        <v>3.9108244977976901E-2</v>
      </c>
      <c r="V664">
        <v>1.93823196344421</v>
      </c>
      <c r="W664">
        <v>2801.05</v>
      </c>
      <c r="X664">
        <v>2829.35</v>
      </c>
      <c r="Y664">
        <v>2626.25</v>
      </c>
      <c r="Z664">
        <v>2832.85</v>
      </c>
      <c r="AA664">
        <v>2626.25</v>
      </c>
      <c r="AB664">
        <v>2957.6</v>
      </c>
      <c r="AC664" s="1">
        <f>(Table2[[#This Row],[Close Price]]/Table2[[#This Row],[Day Low]])-1</f>
        <v>-2.3205583620433679E-4</v>
      </c>
      <c r="AD664" s="1">
        <f>(Table2[[#This Row],[Day High]]/Table2[[#This Row],[Close Price]])-1</f>
        <v>1.0337808884445021E-2</v>
      </c>
      <c r="AE664" s="1">
        <f>(Table2[[#This Row],[Close Price]]/Table2[[#This Row],[Current Week Low]])-1</f>
        <v>6.6311280342693957E-2</v>
      </c>
      <c r="AF664" s="1">
        <f>(Table2[[#This Row],[Current Week High]]/Table2[[#This Row],[Close Price]])-1</f>
        <v>1.1587630338522947E-2</v>
      </c>
      <c r="AG664" s="1">
        <f>(Table2[[#This Row],[Close Price]]/Table2[[#This Row],[Current Month Low]])-1</f>
        <v>6.6311280342693957E-2</v>
      </c>
      <c r="AH664" s="1">
        <f>(Table2[[#This Row],[Current Month High]]/Table2[[#This Row],[Close Price]])-1</f>
        <v>5.6134837880302824E-2</v>
      </c>
      <c r="AI664">
        <v>17.554635052135399</v>
      </c>
      <c r="AJ664">
        <v>25.5784753363228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-7.0000000000000007E-2</v>
      </c>
      <c r="AM664" t="s">
        <v>3113</v>
      </c>
      <c r="AN664">
        <v>-3.03</v>
      </c>
      <c r="AO664" t="s">
        <v>3113</v>
      </c>
      <c r="AP664">
        <v>-7.0990138035671002E-2</v>
      </c>
      <c r="AQ664">
        <f>(Table2[[#This Row],[Sharpe Ratio]]-AVERAGE(Table2[Sharpe Ratio]))/_xlfn.STDEV.P(Table2[Sharpe Ratio])</f>
        <v>-1.5295373334068116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-3.1765026399463303</v>
      </c>
      <c r="AS664">
        <f>_xlfn.RANK.AVG(Table2[[#This Row],[1Y Return vs Nifty Z-Score]],Table2[1Y Return vs Nifty Z-Score])</f>
        <v>681</v>
      </c>
      <c r="AT664">
        <f>_xlfn.RANK.AVG(Table2[[#This Row],[6M Return vs Nifty Z-Score]],Table2[6M Return vs Nifty Z-Score])</f>
        <v>441</v>
      </c>
      <c r="AU664">
        <f>_xlfn.RANK.AVG(Table2[[#This Row],[Sharpe Ratio Z-Score]],Table2[Sharpe Ratio Z-Score])</f>
        <v>692</v>
      </c>
      <c r="AV664">
        <f>(Table2[[#This Row],[Rank 1Y]]+Table2[[#This Row],[Rank 6M]]+Table2[[#This Row],[Rank Sharpe]])/3</f>
        <v>604.66666666666663</v>
      </c>
    </row>
    <row r="665" spans="1:48" x14ac:dyDescent="0.3">
      <c r="A665" t="s">
        <v>52</v>
      </c>
      <c r="B665" t="s">
        <v>53</v>
      </c>
      <c r="C665" t="s">
        <v>3069</v>
      </c>
      <c r="D665" t="s">
        <v>54</v>
      </c>
      <c r="E665">
        <v>407102.1883099</v>
      </c>
      <c r="F665">
        <v>6582.2</v>
      </c>
      <c r="G665">
        <v>-31.473307671036299</v>
      </c>
      <c r="H665">
        <f>(Table2[[#This Row],[1Y Return vs Nifty]]-AVERAGE(Table2[1Y Return vs Nifty]))/_xlfn.STDEV.P(Table2[1Y Return vs Nifty])</f>
        <v>-1.0029433082399166</v>
      </c>
      <c r="I665">
        <v>-5.9716138277032904</v>
      </c>
      <c r="J665">
        <f>(Table2[[#This Row],[1M Return vs Nifty]]-AVERAGE(Table2[1M Return vs Nifty]))/_xlfn.STDEV.P(Table2[1M Return vs Nifty])</f>
        <v>-0.54355893866358906</v>
      </c>
      <c r="K665">
        <v>-10.9467825757187</v>
      </c>
      <c r="L665">
        <f>(Table2[[#This Row],[6M Return vs Nifty]]-AVERAGE(Table2[6M Return vs Nifty]))/_xlfn.STDEV.P(Table2[6M Return vs Nifty])</f>
        <v>-0.53664146277327962</v>
      </c>
      <c r="M665">
        <v>0.97530438114975704</v>
      </c>
      <c r="N665">
        <f>(Table2[[#This Row],[1W Return vs Nifty]]-AVERAGE(Table2[1W Return vs Nifty]))/_xlfn.STDEV.P(Table2[1W Return vs Nifty])</f>
        <v>0.24646244142048568</v>
      </c>
      <c r="O665">
        <v>6781.01</v>
      </c>
      <c r="P665">
        <v>6889.9696945892601</v>
      </c>
      <c r="Q665">
        <v>6978.5582438597003</v>
      </c>
      <c r="R665">
        <v>33.613909618724698</v>
      </c>
      <c r="S665" s="1">
        <f>(Table2[[#This Row],[Close Price]]-Table2[[#This Row],[20D EMA]])/Table2[[#This Row],[20D EMA]]</f>
        <v>-2.9318641323342744E-2</v>
      </c>
      <c r="T665" s="1">
        <f>(Table2[[#This Row],[Close Price]]-Table2[[#This Row],[50D EMA]])/Table2[[#This Row],[50D EMA]]</f>
        <v>-4.4669237780676156E-2</v>
      </c>
      <c r="U665" s="1">
        <f>(Table2[[#This Row],[Close Price]]-Table2[[#This Row],[200D EMA]])/Table2[[#This Row],[200D EMA]]</f>
        <v>-5.6796580326380235E-2</v>
      </c>
      <c r="V665">
        <v>0.80932816459373602</v>
      </c>
      <c r="W665">
        <v>6600</v>
      </c>
      <c r="X665">
        <v>6700</v>
      </c>
      <c r="Y665">
        <v>6511.5</v>
      </c>
      <c r="Z665">
        <v>6697</v>
      </c>
      <c r="AA665">
        <v>6511.5</v>
      </c>
      <c r="AB665">
        <v>6844</v>
      </c>
      <c r="AC665" s="1">
        <f>(Table2[[#This Row],[Close Price]]/Table2[[#This Row],[Day Low]])-1</f>
        <v>-2.6969696969697532E-3</v>
      </c>
      <c r="AD665" s="1">
        <f>(Table2[[#This Row],[Day High]]/Table2[[#This Row],[Close Price]])-1</f>
        <v>1.789675184588746E-2</v>
      </c>
      <c r="AE665" s="1">
        <f>(Table2[[#This Row],[Close Price]]/Table2[[#This Row],[Current Week Low]])-1</f>
        <v>1.0857713276510861E-2</v>
      </c>
      <c r="AF665" s="1">
        <f>(Table2[[#This Row],[Current Week High]]/Table2[[#This Row],[Close Price]])-1</f>
        <v>1.7440977180881889E-2</v>
      </c>
      <c r="AG665" s="1">
        <f>(Table2[[#This Row],[Close Price]]/Table2[[#This Row],[Current Month Low]])-1</f>
        <v>1.0857713276510861E-2</v>
      </c>
      <c r="AH665" s="1">
        <f>(Table2[[#This Row],[Current Month High]]/Table2[[#This Row],[Close Price]])-1</f>
        <v>3.9773935766157287E-2</v>
      </c>
      <c r="AI665">
        <v>24.4568685242016</v>
      </c>
      <c r="AJ665">
        <v>6.3738323798442096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-0.08</v>
      </c>
      <c r="AM665" t="s">
        <v>3113</v>
      </c>
      <c r="AN665">
        <v>-2.15</v>
      </c>
      <c r="AO665" t="s">
        <v>3113</v>
      </c>
      <c r="AP665">
        <v>-4.5194099793939999E-2</v>
      </c>
      <c r="AQ665">
        <f>(Table2[[#This Row],[Sharpe Ratio]]-AVERAGE(Table2[Sharpe Ratio]))/_xlfn.STDEV.P(Table2[Sharpe Ratio])</f>
        <v>-1.2287569196179244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661</v>
      </c>
      <c r="AT665">
        <f>_xlfn.RANK.AVG(Table2[[#This Row],[6M Return vs Nifty Z-Score]],Table2[6M Return vs Nifty Z-Score])</f>
        <v>505</v>
      </c>
      <c r="AU665">
        <f>_xlfn.RANK.AVG(Table2[[#This Row],[Sharpe Ratio Z-Score]],Table2[Sharpe Ratio Z-Score])</f>
        <v>650</v>
      </c>
      <c r="AV665">
        <f>(Table2[[#This Row],[Rank 1Y]]+Table2[[#This Row],[Rank 6M]]+Table2[[#This Row],[Rank Sharpe]])/3</f>
        <v>605.33333333333337</v>
      </c>
    </row>
    <row r="666" spans="1:48" x14ac:dyDescent="0.3">
      <c r="A666" t="s">
        <v>69</v>
      </c>
      <c r="B666" t="s">
        <v>70</v>
      </c>
      <c r="C666" t="s">
        <v>3069</v>
      </c>
      <c r="D666" t="s">
        <v>24</v>
      </c>
      <c r="E666">
        <v>352443.97512730001</v>
      </c>
      <c r="F666">
        <v>1772.75</v>
      </c>
      <c r="G666">
        <v>-26.251619236003801</v>
      </c>
      <c r="H666">
        <f>(Table2[[#This Row],[1Y Return vs Nifty]]-AVERAGE(Table2[1Y Return vs Nifty]))/_xlfn.STDEV.P(Table2[1Y Return vs Nifty])</f>
        <v>-0.92346618446432016</v>
      </c>
      <c r="I666">
        <v>-3.11896303811158</v>
      </c>
      <c r="J666">
        <f>(Table2[[#This Row],[1M Return vs Nifty]]-AVERAGE(Table2[1M Return vs Nifty]))/_xlfn.STDEV.P(Table2[1M Return vs Nifty])</f>
        <v>-0.26642767338707141</v>
      </c>
      <c r="K666">
        <v>-8.5575215977443193</v>
      </c>
      <c r="L666">
        <f>(Table2[[#This Row],[6M Return vs Nifty]]-AVERAGE(Table2[6M Return vs Nifty]))/_xlfn.STDEV.P(Table2[6M Return vs Nifty])</f>
        <v>-0.45253178939806471</v>
      </c>
      <c r="M666">
        <v>1.6609982395501599</v>
      </c>
      <c r="N666">
        <f>(Table2[[#This Row],[1W Return vs Nifty]]-AVERAGE(Table2[1W Return vs Nifty]))/_xlfn.STDEV.P(Table2[1W Return vs Nifty])</f>
        <v>0.38632611986935045</v>
      </c>
      <c r="O666">
        <v>1788.97</v>
      </c>
      <c r="P666">
        <v>1776.75928759198</v>
      </c>
      <c r="Q666">
        <v>1769.05325242702</v>
      </c>
      <c r="R666">
        <v>42.794584655796697</v>
      </c>
      <c r="S666" s="1">
        <f>(Table2[[#This Row],[Close Price]]-Table2[[#This Row],[20D EMA]])/Table2[[#This Row],[20D EMA]]</f>
        <v>-9.0666696478979673E-3</v>
      </c>
      <c r="T666" s="1">
        <f>(Table2[[#This Row],[Close Price]]-Table2[[#This Row],[50D EMA]])/Table2[[#This Row],[50D EMA]]</f>
        <v>-2.2565170307417915E-3</v>
      </c>
      <c r="U666" s="1">
        <f>(Table2[[#This Row],[Close Price]]-Table2[[#This Row],[200D EMA]])/Table2[[#This Row],[200D EMA]]</f>
        <v>2.0896756883425332E-3</v>
      </c>
      <c r="V666">
        <v>0.70790483662719295</v>
      </c>
      <c r="W666">
        <v>1772.75</v>
      </c>
      <c r="X666">
        <v>1785.45</v>
      </c>
      <c r="Y666">
        <v>1760</v>
      </c>
      <c r="Z666">
        <v>1805.6</v>
      </c>
      <c r="AA666">
        <v>1760</v>
      </c>
      <c r="AB666">
        <v>1818.25</v>
      </c>
      <c r="AC666" s="1">
        <f>(Table2[[#This Row],[Close Price]]/Table2[[#This Row],[Day Low]])-1</f>
        <v>0</v>
      </c>
      <c r="AD666" s="1">
        <f>(Table2[[#This Row],[Day High]]/Table2[[#This Row],[Close Price]])-1</f>
        <v>7.1640107178112533E-3</v>
      </c>
      <c r="AE666" s="1">
        <f>(Table2[[#This Row],[Close Price]]/Table2[[#This Row],[Current Week Low]])-1</f>
        <v>7.2443181818182545E-3</v>
      </c>
      <c r="AF666" s="1">
        <f>(Table2[[#This Row],[Current Week High]]/Table2[[#This Row],[Close Price]])-1</f>
        <v>1.8530531659850524E-2</v>
      </c>
      <c r="AG666" s="1">
        <f>(Table2[[#This Row],[Close Price]]/Table2[[#This Row],[Current Month Low]])-1</f>
        <v>7.2443181818182545E-3</v>
      </c>
      <c r="AH666" s="1">
        <f>(Table2[[#This Row],[Current Month High]]/Table2[[#This Row],[Close Price]])-1</f>
        <v>2.5666337611056189E-2</v>
      </c>
      <c r="AI666">
        <v>8.6729657312085706</v>
      </c>
      <c r="AJ666">
        <v>14.8265699387893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</v>
      </c>
      <c r="AM666" t="s">
        <v>3115</v>
      </c>
      <c r="AN666">
        <v>0.22</v>
      </c>
      <c r="AO666" t="s">
        <v>3114</v>
      </c>
      <c r="AP666">
        <v>-8.4313644634042006E-2</v>
      </c>
      <c r="AQ666">
        <f>(Table2[[#This Row],[Sharpe Ratio]]-AVERAGE(Table2[Sharpe Ratio]))/_xlfn.STDEV.P(Table2[Sharpe Ratio])</f>
        <v>-1.6848887013271008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-2.9409882287072069</v>
      </c>
      <c r="AS666">
        <f>_xlfn.RANK.AVG(Table2[[#This Row],[1Y Return vs Nifty Z-Score]],Table2[1Y Return vs Nifty Z-Score])</f>
        <v>644</v>
      </c>
      <c r="AT666">
        <f>_xlfn.RANK.AVG(Table2[[#This Row],[6M Return vs Nifty Z-Score]],Table2[6M Return vs Nifty Z-Score])</f>
        <v>468</v>
      </c>
      <c r="AU666">
        <f>_xlfn.RANK.AVG(Table2[[#This Row],[Sharpe Ratio Z-Score]],Table2[Sharpe Ratio Z-Score])</f>
        <v>706</v>
      </c>
      <c r="AV666">
        <f>(Table2[[#This Row],[Rank 1Y]]+Table2[[#This Row],[Rank 6M]]+Table2[[#This Row],[Rank Sharpe]])/3</f>
        <v>606</v>
      </c>
    </row>
    <row r="667" spans="1:48" x14ac:dyDescent="0.3">
      <c r="A667" t="s">
        <v>1269</v>
      </c>
      <c r="B667" t="s">
        <v>1270</v>
      </c>
      <c r="C667" t="s">
        <v>3069</v>
      </c>
      <c r="D667" t="s">
        <v>124</v>
      </c>
      <c r="E667">
        <v>8692.7332077649899</v>
      </c>
      <c r="F667">
        <v>81.05</v>
      </c>
      <c r="G667">
        <v>-35.322465840046902</v>
      </c>
      <c r="H667">
        <f>(Table2[[#This Row],[1Y Return vs Nifty]]-AVERAGE(Table2[1Y Return vs Nifty]))/_xlfn.STDEV.P(Table2[1Y Return vs Nifty])</f>
        <v>-1.0615297260311192</v>
      </c>
      <c r="I667">
        <v>-0.81517516903750498</v>
      </c>
      <c r="J667">
        <f>(Table2[[#This Row],[1M Return vs Nifty]]-AVERAGE(Table2[1M Return vs Nifty]))/_xlfn.STDEV.P(Table2[1M Return vs Nifty])</f>
        <v>-4.2617717603254612E-2</v>
      </c>
      <c r="K667">
        <v>-18.891759185829699</v>
      </c>
      <c r="L667">
        <f>(Table2[[#This Row],[6M Return vs Nifty]]-AVERAGE(Table2[6M Return vs Nifty]))/_xlfn.STDEV.P(Table2[6M Return vs Nifty])</f>
        <v>-0.81633020075982687</v>
      </c>
      <c r="M667">
        <v>-0.67124130105687696</v>
      </c>
      <c r="N667">
        <f>(Table2[[#This Row],[1W Return vs Nifty]]-AVERAGE(Table2[1W Return vs Nifty]))/_xlfn.STDEV.P(Table2[1W Return vs Nifty])</f>
        <v>-8.9389970010971306E-2</v>
      </c>
      <c r="O667">
        <v>82.04</v>
      </c>
      <c r="P667">
        <v>82.786029036137407</v>
      </c>
      <c r="Q667">
        <v>84.943449429397702</v>
      </c>
      <c r="R667">
        <v>43.812812017708403</v>
      </c>
      <c r="S667" s="1">
        <f>(Table2[[#This Row],[Close Price]]-Table2[[#This Row],[20D EMA]])/Table2[[#This Row],[20D EMA]]</f>
        <v>-1.2067284251584702E-2</v>
      </c>
      <c r="T667" s="1">
        <f>(Table2[[#This Row],[Close Price]]-Table2[[#This Row],[50D EMA]])/Table2[[#This Row],[50D EMA]]</f>
        <v>-2.0970072563567529E-2</v>
      </c>
      <c r="U667" s="1">
        <f>(Table2[[#This Row],[Close Price]]-Table2[[#This Row],[200D EMA]])/Table2[[#This Row],[200D EMA]]</f>
        <v>-4.583578198850774E-2</v>
      </c>
      <c r="V667">
        <v>1.0136614256823</v>
      </c>
      <c r="W667">
        <v>81.03</v>
      </c>
      <c r="X667">
        <v>82</v>
      </c>
      <c r="Y667">
        <v>79.989999999999995</v>
      </c>
      <c r="Z667">
        <v>82.4</v>
      </c>
      <c r="AA667">
        <v>79.989999999999995</v>
      </c>
      <c r="AB667">
        <v>85.39</v>
      </c>
      <c r="AC667" s="1">
        <f>(Table2[[#This Row],[Close Price]]/Table2[[#This Row],[Day Low]])-1</f>
        <v>2.4682216463034479E-4</v>
      </c>
      <c r="AD667" s="1">
        <f>(Table2[[#This Row],[Day High]]/Table2[[#This Row],[Close Price]])-1</f>
        <v>1.1721159777914991E-2</v>
      </c>
      <c r="AE667" s="1">
        <f>(Table2[[#This Row],[Close Price]]/Table2[[#This Row],[Current Week Low]])-1</f>
        <v>1.3251656457057059E-2</v>
      </c>
      <c r="AF667" s="1">
        <f>(Table2[[#This Row],[Current Week High]]/Table2[[#This Row],[Close Price]])-1</f>
        <v>1.6656384947563385E-2</v>
      </c>
      <c r="AG667" s="1">
        <f>(Table2[[#This Row],[Close Price]]/Table2[[#This Row],[Current Month Low]])-1</f>
        <v>1.3251656457057059E-2</v>
      </c>
      <c r="AH667" s="1">
        <f>(Table2[[#This Row],[Current Month High]]/Table2[[#This Row],[Close Price]])-1</f>
        <v>5.3547193090684786E-2</v>
      </c>
      <c r="AI667">
        <v>20.913016656384901</v>
      </c>
      <c r="AJ667">
        <v>11.9475138121546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-7.0000000000000007E-2</v>
      </c>
      <c r="AM667" t="s">
        <v>3113</v>
      </c>
      <c r="AN667">
        <v>-1.17</v>
      </c>
      <c r="AO667" t="s">
        <v>3113</v>
      </c>
      <c r="AQ667">
        <f>(Table2[[#This Row],[Sharpe Ratio]]-AVERAGE(Table2[Sharpe Ratio]))/_xlfn.STDEV.P(Table2[Sharpe Ratio])</f>
        <v>-0.70179615496659375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679</v>
      </c>
      <c r="AT667">
        <f>_xlfn.RANK.AVG(Table2[[#This Row],[6M Return vs Nifty Z-Score]],Table2[6M Return vs Nifty Z-Score])</f>
        <v>598</v>
      </c>
      <c r="AU667">
        <f>_xlfn.RANK.AVG(Table2[[#This Row],[Sharpe Ratio Z-Score]],Table2[Sharpe Ratio Z-Score])</f>
        <v>545.5</v>
      </c>
      <c r="AV667">
        <f>(Table2[[#This Row],[Rank 1Y]]+Table2[[#This Row],[Rank 6M]]+Table2[[#This Row],[Rank Sharpe]])/3</f>
        <v>607.5</v>
      </c>
    </row>
    <row r="668" spans="1:48" x14ac:dyDescent="0.3">
      <c r="A668" t="s">
        <v>2092</v>
      </c>
      <c r="B668" t="s">
        <v>2093</v>
      </c>
      <c r="C668" t="s">
        <v>3082</v>
      </c>
      <c r="D668" t="s">
        <v>138</v>
      </c>
      <c r="E668">
        <v>2829.6441470700001</v>
      </c>
      <c r="F668">
        <v>372.3</v>
      </c>
      <c r="G668">
        <v>-40.642677485961499</v>
      </c>
      <c r="H668">
        <f>(Table2[[#This Row],[1Y Return vs Nifty]]-AVERAGE(Table2[1Y Return vs Nifty]))/_xlfn.STDEV.P(Table2[1Y Return vs Nifty])</f>
        <v>-1.1425064301672581</v>
      </c>
      <c r="I668">
        <v>-11.223503723659601</v>
      </c>
      <c r="J668">
        <f>(Table2[[#This Row],[1M Return vs Nifty]]-AVERAGE(Table2[1M Return vs Nifty]))/_xlfn.STDEV.P(Table2[1M Return vs Nifty])</f>
        <v>-1.0537731216507908</v>
      </c>
      <c r="K668">
        <v>-36.511857965678402</v>
      </c>
      <c r="L668">
        <f>(Table2[[#This Row],[6M Return vs Nifty]]-AVERAGE(Table2[6M Return vs Nifty]))/_xlfn.STDEV.P(Table2[6M Return vs Nifty])</f>
        <v>-1.4366143668154567</v>
      </c>
      <c r="M668">
        <v>-0.19377905611971599</v>
      </c>
      <c r="N668">
        <f>(Table2[[#This Row],[1W Return vs Nifty]]-AVERAGE(Table2[1W Return vs Nifty]))/_xlfn.STDEV.P(Table2[1W Return vs Nifty])</f>
        <v>7.9998856501960862E-3</v>
      </c>
      <c r="O668">
        <v>396.53</v>
      </c>
      <c r="P668">
        <v>423.90290494299398</v>
      </c>
      <c r="Q668">
        <v>453.16503213851399</v>
      </c>
      <c r="R668">
        <v>27.1791630643615</v>
      </c>
      <c r="S668" s="1">
        <f>(Table2[[#This Row],[Close Price]]-Table2[[#This Row],[20D EMA]])/Table2[[#This Row],[20D EMA]]</f>
        <v>-6.1105086626484659E-2</v>
      </c>
      <c r="T668" s="1">
        <f>(Table2[[#This Row],[Close Price]]-Table2[[#This Row],[50D EMA]])/Table2[[#This Row],[50D EMA]]</f>
        <v>-0.12173284103805204</v>
      </c>
      <c r="U668" s="1">
        <f>(Table2[[#This Row],[Close Price]]-Table2[[#This Row],[200D EMA]])/Table2[[#This Row],[200D EMA]]</f>
        <v>-0.17844499553927817</v>
      </c>
      <c r="V668">
        <v>1.3070628576463199</v>
      </c>
      <c r="W668">
        <v>372.4</v>
      </c>
      <c r="X668">
        <v>380.2</v>
      </c>
      <c r="Y668">
        <v>365.75</v>
      </c>
      <c r="Z668">
        <v>389.65</v>
      </c>
      <c r="AA668">
        <v>365.75</v>
      </c>
      <c r="AB668">
        <v>393.3</v>
      </c>
      <c r="AC668" s="1">
        <f>(Table2[[#This Row],[Close Price]]/Table2[[#This Row],[Day Low]])-1</f>
        <v>-2.6852846401714814E-4</v>
      </c>
      <c r="AD668" s="1">
        <f>(Table2[[#This Row],[Day High]]/Table2[[#This Row],[Close Price]])-1</f>
        <v>2.1219446682782639E-2</v>
      </c>
      <c r="AE668" s="1">
        <f>(Table2[[#This Row],[Close Price]]/Table2[[#This Row],[Current Week Low]])-1</f>
        <v>1.7908407382091651E-2</v>
      </c>
      <c r="AF668" s="1">
        <f>(Table2[[#This Row],[Current Week High]]/Table2[[#This Row],[Close Price]])-1</f>
        <v>4.6602202524845371E-2</v>
      </c>
      <c r="AG668" s="1">
        <f>(Table2[[#This Row],[Close Price]]/Table2[[#This Row],[Current Month Low]])-1</f>
        <v>1.7908407382091651E-2</v>
      </c>
      <c r="AH668" s="1">
        <f>(Table2[[#This Row],[Current Month High]]/Table2[[#This Row],[Close Price]])-1</f>
        <v>5.6406124093473009E-2</v>
      </c>
      <c r="AI668">
        <v>57.131345688960501</v>
      </c>
      <c r="AJ668">
        <v>1.79084073820916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-0.28999999999999998</v>
      </c>
      <c r="AM668" t="s">
        <v>3113</v>
      </c>
      <c r="AN668">
        <v>-9.33</v>
      </c>
      <c r="AO668" t="s">
        <v>3113</v>
      </c>
      <c r="AP668">
        <v>3.5086449462983997E-2</v>
      </c>
      <c r="AQ668">
        <f>(Table2[[#This Row],[Sharpe Ratio]]-AVERAGE(Table2[Sharpe Ratio]))/_xlfn.STDEV.P(Table2[Sharpe Ratio])</f>
        <v>-0.29269004770447943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702</v>
      </c>
      <c r="AT668">
        <f>_xlfn.RANK.AVG(Table2[[#This Row],[6M Return vs Nifty Z-Score]],Table2[6M Return vs Nifty Z-Score])</f>
        <v>715</v>
      </c>
      <c r="AU668">
        <f>_xlfn.RANK.AVG(Table2[[#This Row],[Sharpe Ratio Z-Score]],Table2[Sharpe Ratio Z-Score])</f>
        <v>417</v>
      </c>
      <c r="AV668">
        <f>(Table2[[#This Row],[Rank 1Y]]+Table2[[#This Row],[Rank 6M]]+Table2[[#This Row],[Rank Sharpe]])/3</f>
        <v>611.33333333333337</v>
      </c>
    </row>
    <row r="669" spans="1:48" x14ac:dyDescent="0.3">
      <c r="A669" t="s">
        <v>1571</v>
      </c>
      <c r="B669" t="s">
        <v>1572</v>
      </c>
      <c r="C669" t="s">
        <v>3077</v>
      </c>
      <c r="D669" t="s">
        <v>389</v>
      </c>
      <c r="E669">
        <v>5936.9866419359996</v>
      </c>
      <c r="F669">
        <v>60.41</v>
      </c>
      <c r="G669">
        <v>-42.936782975336897</v>
      </c>
      <c r="H669">
        <f>(Table2[[#This Row],[1Y Return vs Nifty]]-AVERAGE(Table2[1Y Return vs Nifty]))/_xlfn.STDEV.P(Table2[1Y Return vs Nifty])</f>
        <v>-1.177424045073217</v>
      </c>
      <c r="I669">
        <v>-4.4062620850064</v>
      </c>
      <c r="J669">
        <f>(Table2[[#This Row],[1M Return vs Nifty]]-AVERAGE(Table2[1M Return vs Nifty]))/_xlfn.STDEV.P(Table2[1M Return vs Nifty])</f>
        <v>-0.39148707952148898</v>
      </c>
      <c r="K669">
        <v>-33.696840643618799</v>
      </c>
      <c r="L669">
        <f>(Table2[[#This Row],[6M Return vs Nifty]]-AVERAGE(Table2[6M Return vs Nifty]))/_xlfn.STDEV.P(Table2[6M Return vs Nifty])</f>
        <v>-1.3375167003459112</v>
      </c>
      <c r="M669">
        <v>-2.8578112684064099</v>
      </c>
      <c r="N669">
        <f>(Table2[[#This Row],[1W Return vs Nifty]]-AVERAGE(Table2[1W Return vs Nifty]))/_xlfn.STDEV.P(Table2[1W Return vs Nifty])</f>
        <v>-0.53539326298598111</v>
      </c>
      <c r="O669">
        <v>62.94</v>
      </c>
      <c r="P669">
        <v>64.486267944776998</v>
      </c>
      <c r="Q669">
        <v>69.319805645453201</v>
      </c>
      <c r="R669">
        <v>27.048257131425199</v>
      </c>
      <c r="S669" s="1">
        <f>(Table2[[#This Row],[Close Price]]-Table2[[#This Row],[20D EMA]])/Table2[[#This Row],[20D EMA]]</f>
        <v>-4.0197013028280923E-2</v>
      </c>
      <c r="T669" s="1">
        <f>(Table2[[#This Row],[Close Price]]-Table2[[#This Row],[50D EMA]])/Table2[[#This Row],[50D EMA]]</f>
        <v>-6.3211410346583008E-2</v>
      </c>
      <c r="U669" s="1">
        <f>(Table2[[#This Row],[Close Price]]-Table2[[#This Row],[200D EMA]])/Table2[[#This Row],[200D EMA]]</f>
        <v>-0.1285318901646057</v>
      </c>
      <c r="V669">
        <v>0.67639048609664099</v>
      </c>
      <c r="W669">
        <v>60.35</v>
      </c>
      <c r="X669">
        <v>61.3</v>
      </c>
      <c r="Y669">
        <v>60.3</v>
      </c>
      <c r="Z669">
        <v>62.9</v>
      </c>
      <c r="AA669">
        <v>60.3</v>
      </c>
      <c r="AB669">
        <v>65.680000000000007</v>
      </c>
      <c r="AC669" s="1">
        <f>(Table2[[#This Row],[Close Price]]/Table2[[#This Row],[Day Low]])-1</f>
        <v>9.9420049710019498E-4</v>
      </c>
      <c r="AD669" s="1">
        <f>(Table2[[#This Row],[Day High]]/Table2[[#This Row],[Close Price]])-1</f>
        <v>1.4732660155603483E-2</v>
      </c>
      <c r="AE669" s="1">
        <f>(Table2[[#This Row],[Close Price]]/Table2[[#This Row],[Current Week Low]])-1</f>
        <v>1.82421227197338E-3</v>
      </c>
      <c r="AF669" s="1">
        <f>(Table2[[#This Row],[Current Week High]]/Table2[[#This Row],[Close Price]])-1</f>
        <v>4.1218341334216202E-2</v>
      </c>
      <c r="AG669" s="1">
        <f>(Table2[[#This Row],[Close Price]]/Table2[[#This Row],[Current Month Low]])-1</f>
        <v>1.82421227197338E-3</v>
      </c>
      <c r="AH669" s="1">
        <f>(Table2[[#This Row],[Current Month High]]/Table2[[#This Row],[Close Price]])-1</f>
        <v>8.7237212382056173E-2</v>
      </c>
      <c r="AI669">
        <v>62.224797219003399</v>
      </c>
      <c r="AJ669">
        <v>1.8718381112984701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-0.19</v>
      </c>
      <c r="AM669" t="s">
        <v>3113</v>
      </c>
      <c r="AN669">
        <v>-4.22</v>
      </c>
      <c r="AO669" t="s">
        <v>3113</v>
      </c>
      <c r="AP669">
        <v>3.3108775980701E-2</v>
      </c>
      <c r="AQ669">
        <f>(Table2[[#This Row],[Sharpe Ratio]]-AVERAGE(Table2[Sharpe Ratio]))/_xlfn.STDEV.P(Table2[Sharpe Ratio])</f>
        <v>-0.31574961378071864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711</v>
      </c>
      <c r="AT669">
        <f>_xlfn.RANK.AVG(Table2[[#This Row],[6M Return vs Nifty Z-Score]],Table2[6M Return vs Nifty Z-Score])</f>
        <v>701</v>
      </c>
      <c r="AU669">
        <f>_xlfn.RANK.AVG(Table2[[#This Row],[Sharpe Ratio Z-Score]],Table2[Sharpe Ratio Z-Score])</f>
        <v>423</v>
      </c>
      <c r="AV669">
        <f>(Table2[[#This Row],[Rank 1Y]]+Table2[[#This Row],[Rank 6M]]+Table2[[#This Row],[Rank Sharpe]])/3</f>
        <v>611.66666666666663</v>
      </c>
    </row>
    <row r="670" spans="1:48" x14ac:dyDescent="0.3">
      <c r="A670" t="s">
        <v>2239</v>
      </c>
      <c r="B670" t="s">
        <v>2240</v>
      </c>
      <c r="C670" t="s">
        <v>3073</v>
      </c>
      <c r="D670" t="s">
        <v>295</v>
      </c>
      <c r="E670">
        <v>2416.31846232</v>
      </c>
      <c r="F670">
        <v>411.6</v>
      </c>
      <c r="G670">
        <v>-20.8283942330572</v>
      </c>
      <c r="H670">
        <f>(Table2[[#This Row],[1Y Return vs Nifty]]-AVERAGE(Table2[1Y Return vs Nifty]))/_xlfn.STDEV.P(Table2[1Y Return vs Nifty])</f>
        <v>-0.84092155734134733</v>
      </c>
      <c r="I670">
        <v>-2.4574290747541898</v>
      </c>
      <c r="J670">
        <f>(Table2[[#This Row],[1M Return vs Nifty]]-AVERAGE(Table2[1M Return vs Nifty]))/_xlfn.STDEV.P(Table2[1M Return vs Nifty])</f>
        <v>-0.20216052054889924</v>
      </c>
      <c r="K670">
        <v>-12.999703600737</v>
      </c>
      <c r="L670">
        <f>(Table2[[#This Row],[6M Return vs Nifty]]-AVERAGE(Table2[6M Return vs Nifty]))/_xlfn.STDEV.P(Table2[6M Return vs Nifty])</f>
        <v>-0.60891088770056023</v>
      </c>
      <c r="M670">
        <v>-0.206027010711296</v>
      </c>
      <c r="N670">
        <f>(Table2[[#This Row],[1W Return vs Nifty]]-AVERAGE(Table2[1W Return vs Nifty]))/_xlfn.STDEV.P(Table2[1W Return vs Nifty])</f>
        <v>5.5016220859733303E-3</v>
      </c>
      <c r="O670">
        <v>415.96</v>
      </c>
      <c r="P670">
        <v>408.82593891688799</v>
      </c>
      <c r="Q670">
        <v>407.42972179145301</v>
      </c>
      <c r="R670">
        <v>44.568894931718901</v>
      </c>
      <c r="S670" s="1">
        <f>(Table2[[#This Row],[Close Price]]-Table2[[#This Row],[20D EMA]])/Table2[[#This Row],[20D EMA]]</f>
        <v>-1.0481777093951239E-2</v>
      </c>
      <c r="T670" s="1">
        <f>(Table2[[#This Row],[Close Price]]-Table2[[#This Row],[50D EMA]])/Table2[[#This Row],[50D EMA]]</f>
        <v>6.7854331612651943E-3</v>
      </c>
      <c r="U670" s="1">
        <f>(Table2[[#This Row],[Close Price]]-Table2[[#This Row],[200D EMA]])/Table2[[#This Row],[200D EMA]]</f>
        <v>1.0235576801344936E-2</v>
      </c>
      <c r="V670">
        <v>1.0376489948618799</v>
      </c>
      <c r="W670">
        <v>408.6</v>
      </c>
      <c r="X670">
        <v>417.1</v>
      </c>
      <c r="Y670">
        <v>402</v>
      </c>
      <c r="Z670">
        <v>423.95</v>
      </c>
      <c r="AA670">
        <v>402</v>
      </c>
      <c r="AB670">
        <v>444.9</v>
      </c>
      <c r="AC670" s="1">
        <f>(Table2[[#This Row],[Close Price]]/Table2[[#This Row],[Day Low]])-1</f>
        <v>7.3421439060206151E-3</v>
      </c>
      <c r="AD670" s="1">
        <f>(Table2[[#This Row],[Day High]]/Table2[[#This Row],[Close Price]])-1</f>
        <v>1.3362487852283778E-2</v>
      </c>
      <c r="AE670" s="1">
        <f>(Table2[[#This Row],[Close Price]]/Table2[[#This Row],[Current Week Low]])-1</f>
        <v>2.3880597014925398E-2</v>
      </c>
      <c r="AF670" s="1">
        <f>(Table2[[#This Row],[Current Week High]]/Table2[[#This Row],[Close Price]])-1</f>
        <v>3.0004859086491642E-2</v>
      </c>
      <c r="AG670" s="1">
        <f>(Table2[[#This Row],[Close Price]]/Table2[[#This Row],[Current Month Low]])-1</f>
        <v>2.3880597014925398E-2</v>
      </c>
      <c r="AH670" s="1">
        <f>(Table2[[#This Row],[Current Month High]]/Table2[[#This Row],[Close Price]])-1</f>
        <v>8.0903790087463401E-2</v>
      </c>
      <c r="AI670">
        <v>30.199222546161302</v>
      </c>
      <c r="AJ670">
        <v>24.406830890131399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-0.04</v>
      </c>
      <c r="AM670" t="s">
        <v>3113</v>
      </c>
      <c r="AN670">
        <v>3.7</v>
      </c>
      <c r="AO670" t="s">
        <v>3114</v>
      </c>
      <c r="AP670">
        <v>-6.8316462245493995E-2</v>
      </c>
      <c r="AQ670">
        <f>(Table2[[#This Row],[Sharpe Ratio]]-AVERAGE(Table2[Sharpe Ratio]))/_xlfn.STDEV.P(Table2[Sharpe Ratio])</f>
        <v>-1.4983624179810078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-3.1448537614858414</v>
      </c>
      <c r="AS670">
        <f>_xlfn.RANK.AVG(Table2[[#This Row],[1Y Return vs Nifty Z-Score]],Table2[1Y Return vs Nifty Z-Score])</f>
        <v>620</v>
      </c>
      <c r="AT670">
        <f>_xlfn.RANK.AVG(Table2[[#This Row],[6M Return vs Nifty Z-Score]],Table2[6M Return vs Nifty Z-Score])</f>
        <v>531</v>
      </c>
      <c r="AU670">
        <f>_xlfn.RANK.AVG(Table2[[#This Row],[Sharpe Ratio Z-Score]],Table2[Sharpe Ratio Z-Score])</f>
        <v>686</v>
      </c>
      <c r="AV670">
        <f>(Table2[[#This Row],[Rank 1Y]]+Table2[[#This Row],[Rank 6M]]+Table2[[#This Row],[Rank Sharpe]])/3</f>
        <v>612.33333333333337</v>
      </c>
    </row>
    <row r="671" spans="1:48" x14ac:dyDescent="0.3">
      <c r="A671" t="s">
        <v>815</v>
      </c>
      <c r="B671" t="s">
        <v>816</v>
      </c>
      <c r="C671" t="s">
        <v>3067</v>
      </c>
      <c r="D671" t="s">
        <v>179</v>
      </c>
      <c r="E671">
        <v>18971.607518000001</v>
      </c>
      <c r="F671">
        <v>336.25</v>
      </c>
      <c r="G671">
        <v>-4.8104546590738799</v>
      </c>
      <c r="H671">
        <f>(Table2[[#This Row],[1Y Return vs Nifty]]-AVERAGE(Table2[1Y Return vs Nifty]))/_xlfn.STDEV.P(Table2[1Y Return vs Nifty])</f>
        <v>-0.5971192351632385</v>
      </c>
      <c r="I671">
        <v>6.99828693032405</v>
      </c>
      <c r="J671">
        <f>(Table2[[#This Row],[1M Return vs Nifty]]-AVERAGE(Table2[1M Return vs Nifty]))/_xlfn.STDEV.P(Table2[1M Return vs Nifty])</f>
        <v>0.71644982956612846</v>
      </c>
      <c r="K671">
        <v>-26.889215676286</v>
      </c>
      <c r="L671">
        <f>(Table2[[#This Row],[6M Return vs Nifty]]-AVERAGE(Table2[6M Return vs Nifty]))/_xlfn.STDEV.P(Table2[6M Return vs Nifty])</f>
        <v>-1.0978663993776343</v>
      </c>
      <c r="M671">
        <v>1.9782970369599799</v>
      </c>
      <c r="N671">
        <f>(Table2[[#This Row],[1W Return vs Nifty]]-AVERAGE(Table2[1W Return vs Nifty]))/_xlfn.STDEV.P(Table2[1W Return vs Nifty])</f>
        <v>0.45104680597359181</v>
      </c>
      <c r="O671">
        <v>329.53</v>
      </c>
      <c r="P671">
        <v>320.06509585050901</v>
      </c>
      <c r="Q671">
        <v>314.87117712192003</v>
      </c>
      <c r="R671">
        <v>56.133419213263302</v>
      </c>
      <c r="S671" s="1">
        <f>(Table2[[#This Row],[Close Price]]-Table2[[#This Row],[20D EMA]])/Table2[[#This Row],[20D EMA]]</f>
        <v>2.0392680484326246E-2</v>
      </c>
      <c r="T671" s="1">
        <f>(Table2[[#This Row],[Close Price]]-Table2[[#This Row],[50D EMA]])/Table2[[#This Row],[50D EMA]]</f>
        <v>5.0567538789204246E-2</v>
      </c>
      <c r="U671" s="1">
        <f>(Table2[[#This Row],[Close Price]]-Table2[[#This Row],[200D EMA]])/Table2[[#This Row],[200D EMA]]</f>
        <v>6.7897046257117274E-2</v>
      </c>
      <c r="V671">
        <v>0.90408453259333099</v>
      </c>
      <c r="W671">
        <v>332.7</v>
      </c>
      <c r="X671">
        <v>340.7</v>
      </c>
      <c r="Y671">
        <v>328.05</v>
      </c>
      <c r="Z671">
        <v>348.05</v>
      </c>
      <c r="AA671">
        <v>328.05</v>
      </c>
      <c r="AB671">
        <v>348.05</v>
      </c>
      <c r="AC671" s="1">
        <f>(Table2[[#This Row],[Close Price]]/Table2[[#This Row],[Day Low]])-1</f>
        <v>1.0670273519687523E-2</v>
      </c>
      <c r="AD671" s="1">
        <f>(Table2[[#This Row],[Day High]]/Table2[[#This Row],[Close Price]])-1</f>
        <v>1.3234200743494462E-2</v>
      </c>
      <c r="AE671" s="1">
        <f>(Table2[[#This Row],[Close Price]]/Table2[[#This Row],[Current Week Low]])-1</f>
        <v>2.499618960524308E-2</v>
      </c>
      <c r="AF671" s="1">
        <f>(Table2[[#This Row],[Current Week High]]/Table2[[#This Row],[Close Price]])-1</f>
        <v>3.5092936802973984E-2</v>
      </c>
      <c r="AG671" s="1">
        <f>(Table2[[#This Row],[Close Price]]/Table2[[#This Row],[Current Month Low]])-1</f>
        <v>2.499618960524308E-2</v>
      </c>
      <c r="AH671" s="1">
        <f>(Table2[[#This Row],[Current Month High]]/Table2[[#This Row],[Close Price]])-1</f>
        <v>3.5092936802973984E-2</v>
      </c>
      <c r="AI671">
        <v>20.9665427509293</v>
      </c>
      <c r="AJ671">
        <v>32.121807465618801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0.08</v>
      </c>
      <c r="AM671" t="s">
        <v>3114</v>
      </c>
      <c r="AN671">
        <v>5.19</v>
      </c>
      <c r="AO671" t="s">
        <v>3114</v>
      </c>
      <c r="AP671">
        <v>-4.2300420277945998E-2</v>
      </c>
      <c r="AQ671">
        <f>(Table2[[#This Row],[Sharpe Ratio]]-AVERAGE(Table2[Sharpe Ratio]))/_xlfn.STDEV.P(Table2[Sharpe Ratio])</f>
        <v>-1.1950167726218213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-1.7225057716229739</v>
      </c>
      <c r="AS671">
        <f>_xlfn.RANK.AVG(Table2[[#This Row],[1Y Return vs Nifty Z-Score]],Table2[1Y Return vs Nifty Z-Score])</f>
        <v>531</v>
      </c>
      <c r="AT671">
        <f>_xlfn.RANK.AVG(Table2[[#This Row],[6M Return vs Nifty Z-Score]],Table2[6M Return vs Nifty Z-Score])</f>
        <v>667</v>
      </c>
      <c r="AU671">
        <f>_xlfn.RANK.AVG(Table2[[#This Row],[Sharpe Ratio Z-Score]],Table2[Sharpe Ratio Z-Score])</f>
        <v>642</v>
      </c>
      <c r="AV671">
        <f>(Table2[[#This Row],[Rank 1Y]]+Table2[[#This Row],[Rank 6M]]+Table2[[#This Row],[Rank Sharpe]])/3</f>
        <v>613.33333333333337</v>
      </c>
    </row>
    <row r="672" spans="1:48" x14ac:dyDescent="0.3">
      <c r="A672" t="s">
        <v>1167</v>
      </c>
      <c r="B672" t="s">
        <v>1168</v>
      </c>
      <c r="C672" t="s">
        <v>3080</v>
      </c>
      <c r="D672" t="s">
        <v>237</v>
      </c>
      <c r="E672">
        <v>10185.9065931899</v>
      </c>
      <c r="F672">
        <v>521.35</v>
      </c>
      <c r="G672">
        <v>-3.3096963899304002</v>
      </c>
      <c r="H672">
        <f>(Table2[[#This Row],[1Y Return vs Nifty]]-AVERAGE(Table2[1Y Return vs Nifty]))/_xlfn.STDEV.P(Table2[1Y Return vs Nifty])</f>
        <v>-0.57427682466748009</v>
      </c>
      <c r="I672">
        <v>-8.4445134506828996</v>
      </c>
      <c r="J672">
        <f>(Table2[[#This Row],[1M Return vs Nifty]]-AVERAGE(Table2[1M Return vs Nifty]))/_xlfn.STDEV.P(Table2[1M Return vs Nifty])</f>
        <v>-0.78379787850110405</v>
      </c>
      <c r="K672">
        <v>-24.234303581721498</v>
      </c>
      <c r="L672">
        <f>(Table2[[#This Row],[6M Return vs Nifty]]-AVERAGE(Table2[6M Return vs Nifty]))/_xlfn.STDEV.P(Table2[6M Return vs Nifty])</f>
        <v>-1.0044049520212031</v>
      </c>
      <c r="M672">
        <v>-0.68480783971108805</v>
      </c>
      <c r="N672">
        <f>(Table2[[#This Row],[1W Return vs Nifty]]-AVERAGE(Table2[1W Return vs Nifty]))/_xlfn.STDEV.P(Table2[1W Return vs Nifty])</f>
        <v>-9.2157190362664579E-2</v>
      </c>
      <c r="O672">
        <v>527.84</v>
      </c>
      <c r="P672">
        <v>551.58041447961205</v>
      </c>
      <c r="Q672">
        <v>549.18049355438495</v>
      </c>
      <c r="R672">
        <v>49.842764402329699</v>
      </c>
      <c r="S672" s="1">
        <f>(Table2[[#This Row],[Close Price]]-Table2[[#This Row],[20D EMA]])/Table2[[#This Row],[20D EMA]]</f>
        <v>-1.2295392543194924E-2</v>
      </c>
      <c r="T672" s="1">
        <f>(Table2[[#This Row],[Close Price]]-Table2[[#This Row],[50D EMA]])/Table2[[#This Row],[50D EMA]]</f>
        <v>-5.4806903374429776E-2</v>
      </c>
      <c r="U672" s="1">
        <f>(Table2[[#This Row],[Close Price]]-Table2[[#This Row],[200D EMA]])/Table2[[#This Row],[200D EMA]]</f>
        <v>-5.0676405810158108E-2</v>
      </c>
      <c r="V672">
        <v>1.7659329510125801</v>
      </c>
      <c r="W672">
        <v>521.54999999999995</v>
      </c>
      <c r="X672">
        <v>529.5</v>
      </c>
      <c r="Y672">
        <v>485.15</v>
      </c>
      <c r="Z672">
        <v>533</v>
      </c>
      <c r="AA672">
        <v>485.15</v>
      </c>
      <c r="AB672">
        <v>548</v>
      </c>
      <c r="AC672" s="1">
        <f>(Table2[[#This Row],[Close Price]]/Table2[[#This Row],[Day Low]])-1</f>
        <v>-3.8347234205715619E-4</v>
      </c>
      <c r="AD672" s="1">
        <f>(Table2[[#This Row],[Day High]]/Table2[[#This Row],[Close Price]])-1</f>
        <v>1.5632492567373202E-2</v>
      </c>
      <c r="AE672" s="1">
        <f>(Table2[[#This Row],[Close Price]]/Table2[[#This Row],[Current Week Low]])-1</f>
        <v>7.4616098113985396E-2</v>
      </c>
      <c r="AF672" s="1">
        <f>(Table2[[#This Row],[Current Week High]]/Table2[[#This Row],[Close Price]])-1</f>
        <v>2.2345832933729604E-2</v>
      </c>
      <c r="AG672" s="1">
        <f>(Table2[[#This Row],[Close Price]]/Table2[[#This Row],[Current Month Low]])-1</f>
        <v>7.4616098113985396E-2</v>
      </c>
      <c r="AH672" s="1">
        <f>(Table2[[#This Row],[Current Month High]]/Table2[[#This Row],[Close Price]])-1</f>
        <v>5.1117291646686436E-2</v>
      </c>
      <c r="AI672">
        <v>36.069818739810103</v>
      </c>
      <c r="AJ672">
        <v>26.464523953911399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-0.17</v>
      </c>
      <c r="AM672" t="s">
        <v>3113</v>
      </c>
      <c r="AN672">
        <v>1.26</v>
      </c>
      <c r="AO672" t="s">
        <v>3114</v>
      </c>
      <c r="AP672">
        <v>-6.2012986841070997E-2</v>
      </c>
      <c r="AQ672">
        <f>(Table2[[#This Row],[Sharpe Ratio]]-AVERAGE(Table2[Sharpe Ratio]))/_xlfn.STDEV.P(Table2[Sharpe Ratio])</f>
        <v>-1.4248642349389593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521</v>
      </c>
      <c r="AT672">
        <f>_xlfn.RANK.AVG(Table2[[#This Row],[6M Return vs Nifty Z-Score]],Table2[6M Return vs Nifty Z-Score])</f>
        <v>643</v>
      </c>
      <c r="AU672">
        <f>_xlfn.RANK.AVG(Table2[[#This Row],[Sharpe Ratio Z-Score]],Table2[Sharpe Ratio Z-Score])</f>
        <v>678</v>
      </c>
      <c r="AV672">
        <f>(Table2[[#This Row],[Rank 1Y]]+Table2[[#This Row],[Rank 6M]]+Table2[[#This Row],[Rank Sharpe]])/3</f>
        <v>614</v>
      </c>
    </row>
    <row r="673" spans="1:48" x14ac:dyDescent="0.3">
      <c r="A673" t="s">
        <v>836</v>
      </c>
      <c r="B673" t="s">
        <v>837</v>
      </c>
      <c r="C673" t="s">
        <v>3069</v>
      </c>
      <c r="D673" t="s">
        <v>529</v>
      </c>
      <c r="E673">
        <v>18208.812614160001</v>
      </c>
      <c r="F673">
        <v>429.45</v>
      </c>
      <c r="G673">
        <v>-48.6841711287164</v>
      </c>
      <c r="H673">
        <f>(Table2[[#This Row],[1Y Return vs Nifty]]-AVERAGE(Table2[1Y Return vs Nifty]))/_xlfn.STDEV.P(Table2[1Y Return vs Nifty])</f>
        <v>-1.2649026231875193</v>
      </c>
      <c r="I673">
        <v>-14.696851997416401</v>
      </c>
      <c r="J673">
        <f>(Table2[[#This Row],[1M Return vs Nifty]]-AVERAGE(Table2[1M Return vs Nifty]))/_xlfn.STDEV.P(Table2[1M Return vs Nifty])</f>
        <v>-1.3912043296220968</v>
      </c>
      <c r="K673">
        <v>-36.476161466949797</v>
      </c>
      <c r="L673">
        <f>(Table2[[#This Row],[6M Return vs Nifty]]-AVERAGE(Table2[6M Return vs Nifty]))/_xlfn.STDEV.P(Table2[6M Return vs Nifty])</f>
        <v>-1.4353577352141458</v>
      </c>
      <c r="M673">
        <v>0.87401967681478698</v>
      </c>
      <c r="N673">
        <f>(Table2[[#This Row],[1W Return vs Nifty]]-AVERAGE(Table2[1W Return vs Nifty]))/_xlfn.STDEV.P(Table2[1W Return vs Nifty])</f>
        <v>0.22580300113916046</v>
      </c>
      <c r="O673">
        <v>452.95</v>
      </c>
      <c r="P673">
        <v>456.54416996456803</v>
      </c>
      <c r="Q673">
        <v>479.10345507640898</v>
      </c>
      <c r="R673">
        <v>36.3962883854566</v>
      </c>
      <c r="S673" s="1">
        <f>(Table2[[#This Row],[Close Price]]-Table2[[#This Row],[20D EMA]])/Table2[[#This Row],[20D EMA]]</f>
        <v>-5.1882106192736505E-2</v>
      </c>
      <c r="T673" s="1">
        <f>(Table2[[#This Row],[Close Price]]-Table2[[#This Row],[50D EMA]])/Table2[[#This Row],[50D EMA]]</f>
        <v>-5.9346218278662481E-2</v>
      </c>
      <c r="U673" s="1">
        <f>(Table2[[#This Row],[Close Price]]-Table2[[#This Row],[200D EMA]])/Table2[[#This Row],[200D EMA]]</f>
        <v>-0.10363827384315168</v>
      </c>
      <c r="V673">
        <v>0.67042981683775904</v>
      </c>
      <c r="W673">
        <v>429.1</v>
      </c>
      <c r="X673">
        <v>437</v>
      </c>
      <c r="Y673">
        <v>420.2</v>
      </c>
      <c r="Z673">
        <v>442.1</v>
      </c>
      <c r="AA673">
        <v>420.2</v>
      </c>
      <c r="AB673">
        <v>479.3</v>
      </c>
      <c r="AC673" s="1">
        <f>(Table2[[#This Row],[Close Price]]/Table2[[#This Row],[Day Low]])-1</f>
        <v>8.156606851548176E-4</v>
      </c>
      <c r="AD673" s="1">
        <f>(Table2[[#This Row],[Day High]]/Table2[[#This Row],[Close Price]])-1</f>
        <v>1.7580626382582398E-2</v>
      </c>
      <c r="AE673" s="1">
        <f>(Table2[[#This Row],[Close Price]]/Table2[[#This Row],[Current Week Low]])-1</f>
        <v>2.2013326987148973E-2</v>
      </c>
      <c r="AF673" s="1">
        <f>(Table2[[#This Row],[Current Week High]]/Table2[[#This Row],[Close Price]])-1</f>
        <v>2.9456281290022091E-2</v>
      </c>
      <c r="AG673" s="1">
        <f>(Table2[[#This Row],[Close Price]]/Table2[[#This Row],[Current Month Low]])-1</f>
        <v>2.2013326987148973E-2</v>
      </c>
      <c r="AH673" s="1">
        <f>(Table2[[#This Row],[Current Month High]]/Table2[[#This Row],[Close Price]])-1</f>
        <v>0.11607870532075926</v>
      </c>
      <c r="AI673">
        <v>59.511601070059498</v>
      </c>
      <c r="AJ673">
        <v>41.136453266727997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0.01</v>
      </c>
      <c r="AM673" t="s">
        <v>3114</v>
      </c>
      <c r="AN673">
        <v>-4.6399999999999997</v>
      </c>
      <c r="AO673" t="s">
        <v>3113</v>
      </c>
      <c r="AP673">
        <v>3.546176944038E-2</v>
      </c>
      <c r="AQ673">
        <f>(Table2[[#This Row],[Sharpe Ratio]]-AVERAGE(Table2[Sharpe Ratio]))/_xlfn.STDEV.P(Table2[Sharpe Ratio])</f>
        <v>-0.28831383702257007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716</v>
      </c>
      <c r="AT673">
        <f>_xlfn.RANK.AVG(Table2[[#This Row],[6M Return vs Nifty Z-Score]],Table2[6M Return vs Nifty Z-Score])</f>
        <v>714</v>
      </c>
      <c r="AU673">
        <f>_xlfn.RANK.AVG(Table2[[#This Row],[Sharpe Ratio Z-Score]],Table2[Sharpe Ratio Z-Score])</f>
        <v>414</v>
      </c>
      <c r="AV673">
        <f>(Table2[[#This Row],[Rank 1Y]]+Table2[[#This Row],[Rank 6M]]+Table2[[#This Row],[Rank Sharpe]])/3</f>
        <v>614.66666666666663</v>
      </c>
    </row>
    <row r="674" spans="1:48" x14ac:dyDescent="0.3">
      <c r="A674" t="s">
        <v>1460</v>
      </c>
      <c r="B674" t="s">
        <v>1461</v>
      </c>
      <c r="C674" t="s">
        <v>3070</v>
      </c>
      <c r="D674" t="s">
        <v>639</v>
      </c>
      <c r="E674">
        <v>6827.2029979999998</v>
      </c>
      <c r="F674">
        <v>140</v>
      </c>
      <c r="G674">
        <v>-32.320099442886601</v>
      </c>
      <c r="H674">
        <f>(Table2[[#This Row],[1Y Return vs Nifty]]-AVERAGE(Table2[1Y Return vs Nifty]))/_xlfn.STDEV.P(Table2[1Y Return vs Nifty])</f>
        <v>-1.0158319696950853</v>
      </c>
      <c r="I674">
        <v>5.1820572728125596</v>
      </c>
      <c r="J674">
        <f>(Table2[[#This Row],[1M Return vs Nifty]]-AVERAGE(Table2[1M Return vs Nifty]))/_xlfn.STDEV.P(Table2[1M Return vs Nifty])</f>
        <v>0.54000551158112342</v>
      </c>
      <c r="K674">
        <v>-8.7072112136632498</v>
      </c>
      <c r="L674">
        <f>(Table2[[#This Row],[6M Return vs Nifty]]-AVERAGE(Table2[6M Return vs Nifty]))/_xlfn.STDEV.P(Table2[6M Return vs Nifty])</f>
        <v>-0.45780134547363283</v>
      </c>
      <c r="M674">
        <v>6.2677162025303099</v>
      </c>
      <c r="N674">
        <f>(Table2[[#This Row],[1W Return vs Nifty]]-AVERAGE(Table2[1W Return vs Nifty]))/_xlfn.STDEV.P(Table2[1W Return vs Nifty])</f>
        <v>1.3259765367214527</v>
      </c>
      <c r="O674">
        <v>140.30000000000001</v>
      </c>
      <c r="P674">
        <v>138.261484290037</v>
      </c>
      <c r="Q674">
        <v>139.66202590226601</v>
      </c>
      <c r="R674">
        <v>49.776179473816697</v>
      </c>
      <c r="S674" s="1">
        <f>(Table2[[#This Row],[Close Price]]-Table2[[#This Row],[20D EMA]])/Table2[[#This Row],[20D EMA]]</f>
        <v>-2.1382751247327964E-3</v>
      </c>
      <c r="T674" s="1">
        <f>(Table2[[#This Row],[Close Price]]-Table2[[#This Row],[50D EMA]])/Table2[[#This Row],[50D EMA]]</f>
        <v>1.2574114323234359E-2</v>
      </c>
      <c r="U674" s="1">
        <f>(Table2[[#This Row],[Close Price]]-Table2[[#This Row],[200D EMA]])/Table2[[#This Row],[200D EMA]]</f>
        <v>2.4199426834213425E-3</v>
      </c>
      <c r="V674">
        <v>1.4513450799523699</v>
      </c>
      <c r="W674">
        <v>140.61000000000001</v>
      </c>
      <c r="X674">
        <v>144.5</v>
      </c>
      <c r="Y674">
        <v>131.4</v>
      </c>
      <c r="Z674">
        <v>144.82</v>
      </c>
      <c r="AA674">
        <v>131.4</v>
      </c>
      <c r="AB674">
        <v>144.82</v>
      </c>
      <c r="AC674" s="1">
        <f>(Table2[[#This Row],[Close Price]]/Table2[[#This Row],[Day Low]])-1</f>
        <v>-4.3382405234336785E-3</v>
      </c>
      <c r="AD674" s="1">
        <f>(Table2[[#This Row],[Day High]]/Table2[[#This Row],[Close Price]])-1</f>
        <v>3.2142857142857251E-2</v>
      </c>
      <c r="AE674" s="1">
        <f>(Table2[[#This Row],[Close Price]]/Table2[[#This Row],[Current Week Low]])-1</f>
        <v>6.5449010654490047E-2</v>
      </c>
      <c r="AF674" s="1">
        <f>(Table2[[#This Row],[Current Week High]]/Table2[[#This Row],[Close Price]])-1</f>
        <v>3.4428571428571475E-2</v>
      </c>
      <c r="AG674" s="1">
        <f>(Table2[[#This Row],[Close Price]]/Table2[[#This Row],[Current Month Low]])-1</f>
        <v>6.5449010654490047E-2</v>
      </c>
      <c r="AH674" s="1">
        <f>(Table2[[#This Row],[Current Month High]]/Table2[[#This Row],[Close Price]])-1</f>
        <v>3.4428571428571475E-2</v>
      </c>
      <c r="AI674">
        <v>27.8928571428571</v>
      </c>
      <c r="AJ674">
        <v>27.8538812785388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-0.03</v>
      </c>
      <c r="AM674" t="s">
        <v>3113</v>
      </c>
      <c r="AN674">
        <v>-1.1000000000000001</v>
      </c>
      <c r="AO674" t="s">
        <v>3113</v>
      </c>
      <c r="AP674">
        <v>-9.7479111811925007E-2</v>
      </c>
      <c r="AQ674">
        <f>(Table2[[#This Row],[Sharpe Ratio]]-AVERAGE(Table2[Sharpe Ratio]))/_xlfn.STDEV.P(Table2[Sharpe Ratio])</f>
        <v>-1.8383973381332592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663</v>
      </c>
      <c r="AT674">
        <f>_xlfn.RANK.AVG(Table2[[#This Row],[6M Return vs Nifty Z-Score]],Table2[6M Return vs Nifty Z-Score])</f>
        <v>471</v>
      </c>
      <c r="AU674">
        <f>_xlfn.RANK.AVG(Table2[[#This Row],[Sharpe Ratio Z-Score]],Table2[Sharpe Ratio Z-Score])</f>
        <v>712</v>
      </c>
      <c r="AV674">
        <f>(Table2[[#This Row],[Rank 1Y]]+Table2[[#This Row],[Rank 6M]]+Table2[[#This Row],[Rank Sharpe]])/3</f>
        <v>615.33333333333337</v>
      </c>
    </row>
    <row r="675" spans="1:48" x14ac:dyDescent="0.3">
      <c r="A675" t="s">
        <v>2016</v>
      </c>
      <c r="B675" t="s">
        <v>2017</v>
      </c>
      <c r="C675" t="s">
        <v>3080</v>
      </c>
      <c r="D675" t="s">
        <v>92</v>
      </c>
      <c r="E675">
        <v>3018.9035494200002</v>
      </c>
      <c r="F675">
        <v>702.3</v>
      </c>
      <c r="G675">
        <v>-57.983928367585101</v>
      </c>
      <c r="H675">
        <f>(Table2[[#This Row],[1Y Return vs Nifty]]-AVERAGE(Table2[1Y Return vs Nifty]))/_xlfn.STDEV.P(Table2[1Y Return vs Nifty])</f>
        <v>-1.4064503172624467</v>
      </c>
      <c r="I675">
        <v>-14.0367276952298</v>
      </c>
      <c r="J675">
        <f>(Table2[[#This Row],[1M Return vs Nifty]]-AVERAGE(Table2[1M Return vs Nifty]))/_xlfn.STDEV.P(Table2[1M Return vs Nifty])</f>
        <v>-1.327074123509159</v>
      </c>
      <c r="K675">
        <v>-17.080644574068899</v>
      </c>
      <c r="L675">
        <f>(Table2[[#This Row],[6M Return vs Nifty]]-AVERAGE(Table2[6M Return vs Nifty]))/_xlfn.STDEV.P(Table2[6M Return vs Nifty])</f>
        <v>-0.75257313954107818</v>
      </c>
      <c r="M675">
        <v>-1.25142714690229</v>
      </c>
      <c r="N675">
        <f>(Table2[[#This Row],[1W Return vs Nifty]]-AVERAGE(Table2[1W Return vs Nifty]))/_xlfn.STDEV.P(Table2[1W Return vs Nifty])</f>
        <v>-0.20773276335785393</v>
      </c>
      <c r="O675">
        <v>758.53</v>
      </c>
      <c r="P675">
        <v>760.46347372424998</v>
      </c>
      <c r="Q675">
        <v>799.589181234904</v>
      </c>
      <c r="R675">
        <v>32.075176344819198</v>
      </c>
      <c r="S675" s="1">
        <f>(Table2[[#This Row],[Close Price]]-Table2[[#This Row],[20D EMA]])/Table2[[#This Row],[20D EMA]]</f>
        <v>-7.4130225567874727E-2</v>
      </c>
      <c r="T675" s="1">
        <f>(Table2[[#This Row],[Close Price]]-Table2[[#This Row],[50D EMA]])/Table2[[#This Row],[50D EMA]]</f>
        <v>-7.6484243798592436E-2</v>
      </c>
      <c r="U675" s="1">
        <f>(Table2[[#This Row],[Close Price]]-Table2[[#This Row],[200D EMA]])/Table2[[#This Row],[200D EMA]]</f>
        <v>-0.12167395897559342</v>
      </c>
      <c r="V675">
        <v>1.25793544308592</v>
      </c>
      <c r="W675">
        <v>706</v>
      </c>
      <c r="X675">
        <v>713.55</v>
      </c>
      <c r="Y675">
        <v>690</v>
      </c>
      <c r="Z675">
        <v>727.6</v>
      </c>
      <c r="AA675">
        <v>690</v>
      </c>
      <c r="AB675">
        <v>757.95</v>
      </c>
      <c r="AC675" s="1">
        <f>(Table2[[#This Row],[Close Price]]/Table2[[#This Row],[Day Low]])-1</f>
        <v>-5.2407932011332425E-3</v>
      </c>
      <c r="AD675" s="1">
        <f>(Table2[[#This Row],[Day High]]/Table2[[#This Row],[Close Price]])-1</f>
        <v>1.6018795386586904E-2</v>
      </c>
      <c r="AE675" s="1">
        <f>(Table2[[#This Row],[Close Price]]/Table2[[#This Row],[Current Week Low]])-1</f>
        <v>1.7826086956521658E-2</v>
      </c>
      <c r="AF675" s="1">
        <f>(Table2[[#This Row],[Current Week High]]/Table2[[#This Row],[Close Price]])-1</f>
        <v>3.6024490958280087E-2</v>
      </c>
      <c r="AG675" s="1">
        <f>(Table2[[#This Row],[Close Price]]/Table2[[#This Row],[Current Month Low]])-1</f>
        <v>1.7826086956521658E-2</v>
      </c>
      <c r="AH675" s="1">
        <f>(Table2[[#This Row],[Current Month High]]/Table2[[#This Row],[Close Price]])-1</f>
        <v>7.9239641178983522E-2</v>
      </c>
      <c r="AI675">
        <v>60.4727324505197</v>
      </c>
      <c r="AJ675">
        <v>13.4938590820943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-0.06</v>
      </c>
      <c r="AM675" t="s">
        <v>3113</v>
      </c>
      <c r="AN675">
        <v>-10.89</v>
      </c>
      <c r="AO675" t="s">
        <v>3113</v>
      </c>
      <c r="AQ675">
        <f>(Table2[[#This Row],[Sharpe Ratio]]-AVERAGE(Table2[Sharpe Ratio]))/_xlfn.STDEV.P(Table2[Sharpe Ratio])</f>
        <v>-0.70179615496659375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727</v>
      </c>
      <c r="AT675">
        <f>_xlfn.RANK.AVG(Table2[[#This Row],[6M Return vs Nifty Z-Score]],Table2[6M Return vs Nifty Z-Score])</f>
        <v>574</v>
      </c>
      <c r="AU675">
        <f>_xlfn.RANK.AVG(Table2[[#This Row],[Sharpe Ratio Z-Score]],Table2[Sharpe Ratio Z-Score])</f>
        <v>545.5</v>
      </c>
      <c r="AV675">
        <f>(Table2[[#This Row],[Rank 1Y]]+Table2[[#This Row],[Rank 6M]]+Table2[[#This Row],[Rank Sharpe]])/3</f>
        <v>615.5</v>
      </c>
    </row>
    <row r="676" spans="1:48" x14ac:dyDescent="0.3">
      <c r="A676" t="s">
        <v>2031</v>
      </c>
      <c r="B676" t="s">
        <v>2032</v>
      </c>
      <c r="C676" t="s">
        <v>3076</v>
      </c>
      <c r="D676" t="s">
        <v>133</v>
      </c>
      <c r="E676">
        <v>3002.5652669999999</v>
      </c>
      <c r="F676">
        <v>1031.4000000000001</v>
      </c>
      <c r="G676">
        <v>-27.883685383176999</v>
      </c>
      <c r="H676">
        <f>(Table2[[#This Row],[1Y Return vs Nifty]]-AVERAGE(Table2[1Y Return vs Nifty]))/_xlfn.STDEV.P(Table2[1Y Return vs Nifty])</f>
        <v>-0.94830717695222944</v>
      </c>
      <c r="I676">
        <v>-18.007135604102199</v>
      </c>
      <c r="J676">
        <f>(Table2[[#This Row],[1M Return vs Nifty]]-AVERAGE(Table2[1M Return vs Nifty]))/_xlfn.STDEV.P(Table2[1M Return vs Nifty])</f>
        <v>-1.712794020057445</v>
      </c>
      <c r="K676">
        <v>-17.103410443559302</v>
      </c>
      <c r="L676">
        <f>(Table2[[#This Row],[6M Return vs Nifty]]-AVERAGE(Table2[6M Return vs Nifty]))/_xlfn.STDEV.P(Table2[6M Return vs Nifty])</f>
        <v>-0.75337457139159281</v>
      </c>
      <c r="M676">
        <v>-2.56542956751256</v>
      </c>
      <c r="N676">
        <f>(Table2[[#This Row],[1W Return vs Nifty]]-AVERAGE(Table2[1W Return vs Nifty]))/_xlfn.STDEV.P(Table2[1W Return vs Nifty])</f>
        <v>-0.47575501525025438</v>
      </c>
      <c r="O676">
        <v>1105.22</v>
      </c>
      <c r="P676">
        <v>1152.8903942531999</v>
      </c>
      <c r="Q676">
        <v>1131.8599153626301</v>
      </c>
      <c r="R676">
        <v>29.363624895263001</v>
      </c>
      <c r="S676" s="1">
        <f>(Table2[[#This Row],[Close Price]]-Table2[[#This Row],[20D EMA]])/Table2[[#This Row],[20D EMA]]</f>
        <v>-6.6792131883244912E-2</v>
      </c>
      <c r="T676" s="1">
        <f>(Table2[[#This Row],[Close Price]]-Table2[[#This Row],[50D EMA]])/Table2[[#This Row],[50D EMA]]</f>
        <v>-0.10537896304695717</v>
      </c>
      <c r="U676" s="1">
        <f>(Table2[[#This Row],[Close Price]]-Table2[[#This Row],[200D EMA]])/Table2[[#This Row],[200D EMA]]</f>
        <v>-8.8756491858309361E-2</v>
      </c>
      <c r="V676">
        <v>0.95984785935577599</v>
      </c>
      <c r="W676">
        <v>1032.3499999999999</v>
      </c>
      <c r="X676">
        <v>1051.9000000000001</v>
      </c>
      <c r="Y676">
        <v>993</v>
      </c>
      <c r="Z676">
        <v>1066.2</v>
      </c>
      <c r="AA676">
        <v>993</v>
      </c>
      <c r="AB676">
        <v>1110.0999999999999</v>
      </c>
      <c r="AC676" s="1">
        <f>(Table2[[#This Row],[Close Price]]/Table2[[#This Row],[Day Low]])-1</f>
        <v>-9.2023054196721521E-4</v>
      </c>
      <c r="AD676" s="1">
        <f>(Table2[[#This Row],[Day High]]/Table2[[#This Row],[Close Price]])-1</f>
        <v>1.987589683924762E-2</v>
      </c>
      <c r="AE676" s="1">
        <f>(Table2[[#This Row],[Close Price]]/Table2[[#This Row],[Current Week Low]])-1</f>
        <v>3.8670694864048505E-2</v>
      </c>
      <c r="AF676" s="1">
        <f>(Table2[[#This Row],[Current Week High]]/Table2[[#This Row],[Close Price]])-1</f>
        <v>3.3740546829551965E-2</v>
      </c>
      <c r="AG676" s="1">
        <f>(Table2[[#This Row],[Close Price]]/Table2[[#This Row],[Current Month Low]])-1</f>
        <v>3.8670694864048505E-2</v>
      </c>
      <c r="AH676" s="1">
        <f>(Table2[[#This Row],[Current Month High]]/Table2[[#This Row],[Close Price]])-1</f>
        <v>7.630405274384322E-2</v>
      </c>
      <c r="AI676">
        <v>31.762652705061001</v>
      </c>
      <c r="AJ676">
        <v>8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-0.12</v>
      </c>
      <c r="AM676" t="s">
        <v>3113</v>
      </c>
      <c r="AN676">
        <v>-8.85</v>
      </c>
      <c r="AO676" t="s">
        <v>3113</v>
      </c>
      <c r="AP676">
        <v>-3.0405856538707001E-2</v>
      </c>
      <c r="AQ676">
        <f>(Table2[[#This Row],[Sharpe Ratio]]-AVERAGE(Table2[Sharpe Ratio]))/_xlfn.STDEV.P(Table2[Sharpe Ratio])</f>
        <v>-1.0563268013246425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650</v>
      </c>
      <c r="AT676">
        <f>_xlfn.RANK.AVG(Table2[[#This Row],[6M Return vs Nifty Z-Score]],Table2[6M Return vs Nifty Z-Score])</f>
        <v>575</v>
      </c>
      <c r="AU676">
        <f>_xlfn.RANK.AVG(Table2[[#This Row],[Sharpe Ratio Z-Score]],Table2[Sharpe Ratio Z-Score])</f>
        <v>622</v>
      </c>
      <c r="AV676">
        <f>(Table2[[#This Row],[Rank 1Y]]+Table2[[#This Row],[Rank 6M]]+Table2[[#This Row],[Rank Sharpe]])/3</f>
        <v>615.66666666666663</v>
      </c>
    </row>
    <row r="677" spans="1:48" x14ac:dyDescent="0.3">
      <c r="A677" t="s">
        <v>1418</v>
      </c>
      <c r="B677" t="s">
        <v>1419</v>
      </c>
      <c r="C677" t="s">
        <v>3083</v>
      </c>
      <c r="D677" t="s">
        <v>535</v>
      </c>
      <c r="E677">
        <v>7200.4742299999998</v>
      </c>
      <c r="F677">
        <v>2222.3000000000002</v>
      </c>
      <c r="G677">
        <v>-22.359980357197301</v>
      </c>
      <c r="H677">
        <f>(Table2[[#This Row],[1Y Return vs Nifty]]-AVERAGE(Table2[1Y Return vs Nifty]))/_xlfn.STDEV.P(Table2[1Y Return vs Nifty])</f>
        <v>-0.86423318565386875</v>
      </c>
      <c r="I677">
        <v>1.8681281065270201</v>
      </c>
      <c r="J677">
        <f>(Table2[[#This Row],[1M Return vs Nifty]]-AVERAGE(Table2[1M Return vs Nifty]))/_xlfn.STDEV.P(Table2[1M Return vs Nifty])</f>
        <v>0.21806165983440709</v>
      </c>
      <c r="K677">
        <v>-12.736284117111801</v>
      </c>
      <c r="L677">
        <f>(Table2[[#This Row],[6M Return vs Nifty]]-AVERAGE(Table2[6M Return vs Nifty]))/_xlfn.STDEV.P(Table2[6M Return vs Nifty])</f>
        <v>-0.59963767437952431</v>
      </c>
      <c r="M677">
        <v>-1.56492415438787</v>
      </c>
      <c r="N677">
        <f>(Table2[[#This Row],[1W Return vs Nifty]]-AVERAGE(Table2[1W Return vs Nifty]))/_xlfn.STDEV.P(Table2[1W Return vs Nifty])</f>
        <v>-0.27167798338932847</v>
      </c>
      <c r="O677">
        <v>2345.84</v>
      </c>
      <c r="P677">
        <v>2311.58577431295</v>
      </c>
      <c r="Q677">
        <v>2273.2047056986198</v>
      </c>
      <c r="R677">
        <v>35.662955359125398</v>
      </c>
      <c r="S677" s="1">
        <f>(Table2[[#This Row],[Close Price]]-Table2[[#This Row],[20D EMA]])/Table2[[#This Row],[20D EMA]]</f>
        <v>-5.2663438256658576E-2</v>
      </c>
      <c r="T677" s="1">
        <f>(Table2[[#This Row],[Close Price]]-Table2[[#This Row],[50D EMA]])/Table2[[#This Row],[50D EMA]]</f>
        <v>-3.8625334739952416E-2</v>
      </c>
      <c r="U677" s="1">
        <f>(Table2[[#This Row],[Close Price]]-Table2[[#This Row],[200D EMA]])/Table2[[#This Row],[200D EMA]]</f>
        <v>-2.2393366321567236E-2</v>
      </c>
      <c r="V677">
        <v>1.4914831946559901</v>
      </c>
      <c r="W677">
        <v>2214</v>
      </c>
      <c r="X677">
        <v>2255.6</v>
      </c>
      <c r="Y677">
        <v>2209</v>
      </c>
      <c r="Z677">
        <v>2415</v>
      </c>
      <c r="AA677">
        <v>2209</v>
      </c>
      <c r="AB677">
        <v>2549.75</v>
      </c>
      <c r="AC677" s="1">
        <f>(Table2[[#This Row],[Close Price]]/Table2[[#This Row],[Day Low]])-1</f>
        <v>3.7488708220416722E-3</v>
      </c>
      <c r="AD677" s="1">
        <f>(Table2[[#This Row],[Day High]]/Table2[[#This Row],[Close Price]])-1</f>
        <v>1.4984475543355913E-2</v>
      </c>
      <c r="AE677" s="1">
        <f>(Table2[[#This Row],[Close Price]]/Table2[[#This Row],[Current Week Low]])-1</f>
        <v>6.0208239022183641E-3</v>
      </c>
      <c r="AF677" s="1">
        <f>(Table2[[#This Row],[Current Week High]]/Table2[[#This Row],[Close Price]])-1</f>
        <v>8.6711965081222031E-2</v>
      </c>
      <c r="AG677" s="1">
        <f>(Table2[[#This Row],[Close Price]]/Table2[[#This Row],[Current Month Low]])-1</f>
        <v>6.0208239022183641E-3</v>
      </c>
      <c r="AH677" s="1">
        <f>(Table2[[#This Row],[Current Month High]]/Table2[[#This Row],[Close Price]])-1</f>
        <v>0.14734734284300033</v>
      </c>
      <c r="AI677">
        <v>23.070692525761501</v>
      </c>
      <c r="AJ677">
        <v>13.3826530612245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-0.03</v>
      </c>
      <c r="AM677" t="s">
        <v>3113</v>
      </c>
      <c r="AN677">
        <v>-2.81</v>
      </c>
      <c r="AO677" t="s">
        <v>3113</v>
      </c>
      <c r="AP677">
        <v>-7.1954959270297006E-2</v>
      </c>
      <c r="AQ677">
        <f>(Table2[[#This Row],[Sharpe Ratio]]-AVERAGE(Table2[Sharpe Ratio]))/_xlfn.STDEV.P(Table2[Sharpe Ratio])</f>
        <v>-1.5407870969349822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-3.0582742805232965</v>
      </c>
      <c r="AS677">
        <f>_xlfn.RANK.AVG(Table2[[#This Row],[1Y Return vs Nifty Z-Score]],Table2[1Y Return vs Nifty Z-Score])</f>
        <v>629</v>
      </c>
      <c r="AT677">
        <f>_xlfn.RANK.AVG(Table2[[#This Row],[6M Return vs Nifty Z-Score]],Table2[6M Return vs Nifty Z-Score])</f>
        <v>528</v>
      </c>
      <c r="AU677">
        <f>_xlfn.RANK.AVG(Table2[[#This Row],[Sharpe Ratio Z-Score]],Table2[Sharpe Ratio Z-Score])</f>
        <v>694</v>
      </c>
      <c r="AV677">
        <f>(Table2[[#This Row],[Rank 1Y]]+Table2[[#This Row],[Rank 6M]]+Table2[[#This Row],[Rank Sharpe]])/3</f>
        <v>617</v>
      </c>
    </row>
    <row r="678" spans="1:48" x14ac:dyDescent="0.3">
      <c r="A678" t="s">
        <v>2257</v>
      </c>
      <c r="B678" t="s">
        <v>2258</v>
      </c>
      <c r="C678" t="s">
        <v>3078</v>
      </c>
      <c r="D678" t="s">
        <v>78</v>
      </c>
      <c r="E678">
        <v>2383.3156760000002</v>
      </c>
      <c r="F678">
        <v>92.26</v>
      </c>
      <c r="G678">
        <v>-40.743718738209097</v>
      </c>
      <c r="H678">
        <f>(Table2[[#This Row],[1Y Return vs Nifty]]-AVERAGE(Table2[1Y Return vs Nifty]))/_xlfn.STDEV.P(Table2[1Y Return vs Nifty])</f>
        <v>-1.1440443365765043</v>
      </c>
      <c r="I678">
        <v>-6.7050902541215898</v>
      </c>
      <c r="J678">
        <f>(Table2[[#This Row],[1M Return vs Nifty]]-AVERAGE(Table2[1M Return vs Nifty]))/_xlfn.STDEV.P(Table2[1M Return vs Nifty])</f>
        <v>-0.61481520698968695</v>
      </c>
      <c r="K678">
        <v>-33.353760921265497</v>
      </c>
      <c r="L678">
        <f>(Table2[[#This Row],[6M Return vs Nifty]]-AVERAGE(Table2[6M Return vs Nifty]))/_xlfn.STDEV.P(Table2[6M Return vs Nifty])</f>
        <v>-1.3254391903313878</v>
      </c>
      <c r="M678">
        <v>-9.8068965638456795E-2</v>
      </c>
      <c r="N678">
        <f>(Table2[[#This Row],[1W Return vs Nifty]]-AVERAGE(Table2[1W Return vs Nifty]))/_xlfn.STDEV.P(Table2[1W Return vs Nifty])</f>
        <v>2.7522249975597084E-2</v>
      </c>
      <c r="O678">
        <v>95.22</v>
      </c>
      <c r="P678">
        <v>96.292586168525105</v>
      </c>
      <c r="Q678">
        <v>99.830413256329294</v>
      </c>
      <c r="R678">
        <v>35.473134644293097</v>
      </c>
      <c r="S678" s="1">
        <f>(Table2[[#This Row],[Close Price]]-Table2[[#This Row],[20D EMA]])/Table2[[#This Row],[20D EMA]]</f>
        <v>-3.1085906322201155E-2</v>
      </c>
      <c r="T678" s="1">
        <f>(Table2[[#This Row],[Close Price]]-Table2[[#This Row],[50D EMA]])/Table2[[#This Row],[50D EMA]]</f>
        <v>-4.1878469869606846E-2</v>
      </c>
      <c r="U678" s="1">
        <f>(Table2[[#This Row],[Close Price]]-Table2[[#This Row],[200D EMA]])/Table2[[#This Row],[200D EMA]]</f>
        <v>-7.5832734828925705E-2</v>
      </c>
      <c r="V678">
        <v>0.76623229712285501</v>
      </c>
      <c r="W678">
        <v>92.2</v>
      </c>
      <c r="X678">
        <v>93.5</v>
      </c>
      <c r="Y678">
        <v>90.24</v>
      </c>
      <c r="Z678">
        <v>95.95</v>
      </c>
      <c r="AA678">
        <v>90.24</v>
      </c>
      <c r="AB678">
        <v>96.44</v>
      </c>
      <c r="AC678" s="1">
        <f>(Table2[[#This Row],[Close Price]]/Table2[[#This Row],[Day Low]])-1</f>
        <v>6.5075921908896994E-4</v>
      </c>
      <c r="AD678" s="1">
        <f>(Table2[[#This Row],[Day High]]/Table2[[#This Row],[Close Price]])-1</f>
        <v>1.3440277476696183E-2</v>
      </c>
      <c r="AE678" s="1">
        <f>(Table2[[#This Row],[Close Price]]/Table2[[#This Row],[Current Week Low]])-1</f>
        <v>2.2384751773049771E-2</v>
      </c>
      <c r="AF678" s="1">
        <f>(Table2[[#This Row],[Current Week High]]/Table2[[#This Row],[Close Price]])-1</f>
        <v>3.9995664426620392E-2</v>
      </c>
      <c r="AG678" s="1">
        <f>(Table2[[#This Row],[Close Price]]/Table2[[#This Row],[Current Month Low]])-1</f>
        <v>2.2384751773049771E-2</v>
      </c>
      <c r="AH678" s="1">
        <f>(Table2[[#This Row],[Current Month High]]/Table2[[#This Row],[Close Price]])-1</f>
        <v>4.5306741816605101E-2</v>
      </c>
      <c r="AI678">
        <v>69.087361803598498</v>
      </c>
      <c r="AJ678">
        <v>11.2907117008443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-0.06</v>
      </c>
      <c r="AM678" t="s">
        <v>3113</v>
      </c>
      <c r="AN678">
        <v>-3.88</v>
      </c>
      <c r="AO678" t="s">
        <v>3113</v>
      </c>
      <c r="AP678">
        <v>2.3748888767175E-2</v>
      </c>
      <c r="AQ678">
        <f>(Table2[[#This Row],[Sharpe Ratio]]-AVERAGE(Table2[Sharpe Ratio]))/_xlfn.STDEV.P(Table2[Sharpe Ratio])</f>
        <v>-0.42488539357450572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703</v>
      </c>
      <c r="AT678">
        <f>_xlfn.RANK.AVG(Table2[[#This Row],[6M Return vs Nifty Z-Score]],Table2[6M Return vs Nifty Z-Score])</f>
        <v>698</v>
      </c>
      <c r="AU678">
        <f>_xlfn.RANK.AVG(Table2[[#This Row],[Sharpe Ratio Z-Score]],Table2[Sharpe Ratio Z-Score])</f>
        <v>456</v>
      </c>
      <c r="AV678">
        <f>(Table2[[#This Row],[Rank 1Y]]+Table2[[#This Row],[Rank 6M]]+Table2[[#This Row],[Rank Sharpe]])/3</f>
        <v>619</v>
      </c>
    </row>
    <row r="679" spans="1:48" x14ac:dyDescent="0.3">
      <c r="A679" t="s">
        <v>1941</v>
      </c>
      <c r="B679" t="s">
        <v>1942</v>
      </c>
      <c r="C679" t="s">
        <v>3075</v>
      </c>
      <c r="D679" t="s">
        <v>210</v>
      </c>
      <c r="E679">
        <v>3356.0905444499999</v>
      </c>
      <c r="F679">
        <v>213.86</v>
      </c>
      <c r="G679">
        <v>-35.1666002757988</v>
      </c>
      <c r="H679">
        <f>(Table2[[#This Row],[1Y Return vs Nifty]]-AVERAGE(Table2[1Y Return vs Nifty]))/_xlfn.STDEV.P(Table2[1Y Return vs Nifty])</f>
        <v>-1.0591573618243637</v>
      </c>
      <c r="I679">
        <v>-8.1719840527312506</v>
      </c>
      <c r="J679">
        <f>(Table2[[#This Row],[1M Return vs Nifty]]-AVERAGE(Table2[1M Return vs Nifty]))/_xlfn.STDEV.P(Table2[1M Return vs Nifty])</f>
        <v>-0.75732200660155136</v>
      </c>
      <c r="K679">
        <v>-32.493591765593997</v>
      </c>
      <c r="L679">
        <f>(Table2[[#This Row],[6M Return vs Nifty]]-AVERAGE(Table2[6M Return vs Nifty]))/_xlfn.STDEV.P(Table2[6M Return vs Nifty])</f>
        <v>-1.2951584686363047</v>
      </c>
      <c r="M679">
        <v>-3.3729111151512798</v>
      </c>
      <c r="N679">
        <f>(Table2[[#This Row],[1W Return vs Nifty]]-AVERAGE(Table2[1W Return vs Nifty]))/_xlfn.STDEV.P(Table2[1W Return vs Nifty])</f>
        <v>-0.64046020860840336</v>
      </c>
      <c r="O679">
        <v>226.66</v>
      </c>
      <c r="P679">
        <v>226.23931375062199</v>
      </c>
      <c r="Q679">
        <v>232.34356116016801</v>
      </c>
      <c r="R679">
        <v>27.529525572681202</v>
      </c>
      <c r="S679" s="1">
        <f>(Table2[[#This Row],[Close Price]]-Table2[[#This Row],[20D EMA]])/Table2[[#This Row],[20D EMA]]</f>
        <v>-5.647224918379945E-2</v>
      </c>
      <c r="T679" s="1">
        <f>(Table2[[#This Row],[Close Price]]-Table2[[#This Row],[50D EMA]])/Table2[[#This Row],[50D EMA]]</f>
        <v>-5.4717783330386988E-2</v>
      </c>
      <c r="U679" s="1">
        <f>(Table2[[#This Row],[Close Price]]-Table2[[#This Row],[200D EMA]])/Table2[[#This Row],[200D EMA]]</f>
        <v>-7.9552715245791536E-2</v>
      </c>
      <c r="V679">
        <v>0.63162456053223903</v>
      </c>
      <c r="W679">
        <v>215.77</v>
      </c>
      <c r="X679">
        <v>219.6</v>
      </c>
      <c r="Y679">
        <v>206</v>
      </c>
      <c r="Z679">
        <v>228.74</v>
      </c>
      <c r="AA679">
        <v>206</v>
      </c>
      <c r="AB679">
        <v>239.9</v>
      </c>
      <c r="AC679" s="1">
        <f>(Table2[[#This Row],[Close Price]]/Table2[[#This Row],[Day Low]])-1</f>
        <v>-8.8520183528757457E-3</v>
      </c>
      <c r="AD679" s="1">
        <f>(Table2[[#This Row],[Day High]]/Table2[[#This Row],[Close Price]])-1</f>
        <v>2.6839988777704882E-2</v>
      </c>
      <c r="AE679" s="1">
        <f>(Table2[[#This Row],[Close Price]]/Table2[[#This Row],[Current Week Low]])-1</f>
        <v>3.8155339805825417E-2</v>
      </c>
      <c r="AF679" s="1">
        <f>(Table2[[#This Row],[Current Week High]]/Table2[[#This Row],[Close Price]])-1</f>
        <v>6.9578228747778859E-2</v>
      </c>
      <c r="AG679" s="1">
        <f>(Table2[[#This Row],[Close Price]]/Table2[[#This Row],[Current Month Low]])-1</f>
        <v>3.8155339805825417E-2</v>
      </c>
      <c r="AH679" s="1">
        <f>(Table2[[#This Row],[Current Month High]]/Table2[[#This Row],[Close Price]])-1</f>
        <v>0.121761900308613</v>
      </c>
      <c r="AI679">
        <v>39.811091368184698</v>
      </c>
      <c r="AJ679">
        <v>12.2330097087378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</v>
      </c>
      <c r="AM679" t="s">
        <v>3113</v>
      </c>
      <c r="AN679">
        <v>-5.86</v>
      </c>
      <c r="AO679" t="s">
        <v>3113</v>
      </c>
      <c r="AP679">
        <v>1.3063304888282E-2</v>
      </c>
      <c r="AQ679">
        <f>(Table2[[#This Row],[Sharpe Ratio]]-AVERAGE(Table2[Sharpe Ratio]))/_xlfn.STDEV.P(Table2[Sharpe Ratio])</f>
        <v>-0.54947872494388994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678</v>
      </c>
      <c r="AT679">
        <f>_xlfn.RANK.AVG(Table2[[#This Row],[6M Return vs Nifty Z-Score]],Table2[6M Return vs Nifty Z-Score])</f>
        <v>692</v>
      </c>
      <c r="AU679">
        <f>_xlfn.RANK.AVG(Table2[[#This Row],[Sharpe Ratio Z-Score]],Table2[Sharpe Ratio Z-Score])</f>
        <v>488</v>
      </c>
      <c r="AV679">
        <f>(Table2[[#This Row],[Rank 1Y]]+Table2[[#This Row],[Rank 6M]]+Table2[[#This Row],[Rank Sharpe]])/3</f>
        <v>619.33333333333337</v>
      </c>
    </row>
    <row r="680" spans="1:48" x14ac:dyDescent="0.3">
      <c r="A680" t="s">
        <v>940</v>
      </c>
      <c r="B680" t="s">
        <v>941</v>
      </c>
      <c r="C680" t="s">
        <v>3069</v>
      </c>
      <c r="D680" t="s">
        <v>555</v>
      </c>
      <c r="E680">
        <v>15438.25559094</v>
      </c>
      <c r="F680">
        <v>309.39999999999998</v>
      </c>
      <c r="G680">
        <v>-5.1826432325575098</v>
      </c>
      <c r="H680">
        <f>(Table2[[#This Row],[1Y Return vs Nifty]]-AVERAGE(Table2[1Y Return vs Nifty]))/_xlfn.STDEV.P(Table2[1Y Return vs Nifty])</f>
        <v>-0.60278416092253206</v>
      </c>
      <c r="I680">
        <v>-8.0772428258196598</v>
      </c>
      <c r="J680">
        <f>(Table2[[#This Row],[1M Return vs Nifty]]-AVERAGE(Table2[1M Return vs Nifty]))/_xlfn.STDEV.P(Table2[1M Return vs Nifty])</f>
        <v>-0.748118021247418</v>
      </c>
      <c r="K680">
        <v>-27.3795455559187</v>
      </c>
      <c r="L680">
        <f>(Table2[[#This Row],[6M Return vs Nifty]]-AVERAGE(Table2[6M Return vs Nifty]))/_xlfn.STDEV.P(Table2[6M Return vs Nifty])</f>
        <v>-1.115127588675163</v>
      </c>
      <c r="M680">
        <v>1.1889524744055699</v>
      </c>
      <c r="N680">
        <f>(Table2[[#This Row],[1W Return vs Nifty]]-AVERAGE(Table2[1W Return vs Nifty]))/_xlfn.STDEV.P(Table2[1W Return vs Nifty])</f>
        <v>0.29004108493648911</v>
      </c>
      <c r="O680">
        <v>318.18</v>
      </c>
      <c r="P680">
        <v>322.55899673072702</v>
      </c>
      <c r="Q680">
        <v>318.72144300490498</v>
      </c>
      <c r="R680">
        <v>26.531261156768799</v>
      </c>
      <c r="S680" s="1">
        <f>(Table2[[#This Row],[Close Price]]-Table2[[#This Row],[20D EMA]])/Table2[[#This Row],[20D EMA]]</f>
        <v>-2.7594443396819504E-2</v>
      </c>
      <c r="T680" s="1">
        <f>(Table2[[#This Row],[Close Price]]-Table2[[#This Row],[50D EMA]])/Table2[[#This Row],[50D EMA]]</f>
        <v>-4.0795627665323499E-2</v>
      </c>
      <c r="U680" s="1">
        <f>(Table2[[#This Row],[Close Price]]-Table2[[#This Row],[200D EMA]])/Table2[[#This Row],[200D EMA]]</f>
        <v>-2.9246362958897477E-2</v>
      </c>
      <c r="V680">
        <v>0.44915894156105302</v>
      </c>
      <c r="W680">
        <v>308.3</v>
      </c>
      <c r="X680">
        <v>313</v>
      </c>
      <c r="Y680">
        <v>307</v>
      </c>
      <c r="Z680">
        <v>317.95</v>
      </c>
      <c r="AA680">
        <v>307</v>
      </c>
      <c r="AB680">
        <v>323.5</v>
      </c>
      <c r="AC680" s="1">
        <f>(Table2[[#This Row],[Close Price]]/Table2[[#This Row],[Day Low]])-1</f>
        <v>3.5679532922476831E-3</v>
      </c>
      <c r="AD680" s="1">
        <f>(Table2[[#This Row],[Day High]]/Table2[[#This Row],[Close Price]])-1</f>
        <v>1.1635423400129463E-2</v>
      </c>
      <c r="AE680" s="1">
        <f>(Table2[[#This Row],[Close Price]]/Table2[[#This Row],[Current Week Low]])-1</f>
        <v>7.8175895765471015E-3</v>
      </c>
      <c r="AF680" s="1">
        <f>(Table2[[#This Row],[Current Week High]]/Table2[[#This Row],[Close Price]])-1</f>
        <v>2.763413057530717E-2</v>
      </c>
      <c r="AG680" s="1">
        <f>(Table2[[#This Row],[Close Price]]/Table2[[#This Row],[Current Month Low]])-1</f>
        <v>7.8175895765471015E-3</v>
      </c>
      <c r="AH680" s="1">
        <f>(Table2[[#This Row],[Current Month High]]/Table2[[#This Row],[Close Price]])-1</f>
        <v>4.557207498383975E-2</v>
      </c>
      <c r="AI680">
        <v>26.6968325791855</v>
      </c>
      <c r="AJ680">
        <v>20.389105058365701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-0.02</v>
      </c>
      <c r="AM680" t="s">
        <v>3113</v>
      </c>
      <c r="AN680">
        <v>-3.31</v>
      </c>
      <c r="AO680" t="s">
        <v>3113</v>
      </c>
      <c r="AP680">
        <v>-5.0959339509402998E-2</v>
      </c>
      <c r="AQ680">
        <f>(Table2[[#This Row],[Sharpe Ratio]]-AVERAGE(Table2[Sharpe Ratio]))/_xlfn.STDEV.P(Table2[Sharpe Ratio])</f>
        <v>-1.2959793035731408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537</v>
      </c>
      <c r="AT680">
        <f>_xlfn.RANK.AVG(Table2[[#This Row],[6M Return vs Nifty Z-Score]],Table2[6M Return vs Nifty Z-Score])</f>
        <v>670</v>
      </c>
      <c r="AU680">
        <f>_xlfn.RANK.AVG(Table2[[#This Row],[Sharpe Ratio Z-Score]],Table2[Sharpe Ratio Z-Score])</f>
        <v>659</v>
      </c>
      <c r="AV680">
        <f>(Table2[[#This Row],[Rank 1Y]]+Table2[[#This Row],[Rank 6M]]+Table2[[#This Row],[Rank Sharpe]])/3</f>
        <v>622</v>
      </c>
    </row>
    <row r="681" spans="1:48" x14ac:dyDescent="0.3">
      <c r="A681" t="s">
        <v>1650</v>
      </c>
      <c r="B681" t="s">
        <v>1651</v>
      </c>
      <c r="C681" t="s">
        <v>3069</v>
      </c>
      <c r="D681" t="s">
        <v>420</v>
      </c>
      <c r="E681">
        <v>5002.66960389</v>
      </c>
      <c r="F681">
        <v>275.7</v>
      </c>
      <c r="G681">
        <v>-14.856548842543599</v>
      </c>
      <c r="H681">
        <f>(Table2[[#This Row],[1Y Return vs Nifty]]-AVERAGE(Table2[1Y Return vs Nifty]))/_xlfn.STDEV.P(Table2[1Y Return vs Nifty])</f>
        <v>-0.75002661001237658</v>
      </c>
      <c r="I681">
        <v>-7.5475989990736103</v>
      </c>
      <c r="J681">
        <f>(Table2[[#This Row],[1M Return vs Nifty]]-AVERAGE(Table2[1M Return vs Nifty]))/_xlfn.STDEV.P(Table2[1M Return vs Nifty])</f>
        <v>-0.69666382138966487</v>
      </c>
      <c r="K681">
        <v>-28.8991014439483</v>
      </c>
      <c r="L681">
        <f>(Table2[[#This Row],[6M Return vs Nifty]]-AVERAGE(Table2[6M Return vs Nifty]))/_xlfn.STDEV.P(Table2[6M Return vs Nifty])</f>
        <v>-1.1686208447889892</v>
      </c>
      <c r="M681">
        <v>-0.54268574440887296</v>
      </c>
      <c r="N681">
        <f>(Table2[[#This Row],[1W Return vs Nifty]]-AVERAGE(Table2[1W Return vs Nifty]))/_xlfn.STDEV.P(Table2[1W Return vs Nifty])</f>
        <v>-6.3167986515631477E-2</v>
      </c>
      <c r="O681">
        <v>287.42</v>
      </c>
      <c r="P681">
        <v>291.98528424100601</v>
      </c>
      <c r="Q681">
        <v>293.737596120646</v>
      </c>
      <c r="R681">
        <v>22.111561184904701</v>
      </c>
      <c r="S681" s="1">
        <f>(Table2[[#This Row],[Close Price]]-Table2[[#This Row],[20D EMA]])/Table2[[#This Row],[20D EMA]]</f>
        <v>-4.0776563913436877E-2</v>
      </c>
      <c r="T681" s="1">
        <f>(Table2[[#This Row],[Close Price]]-Table2[[#This Row],[50D EMA]])/Table2[[#This Row],[50D EMA]]</f>
        <v>-5.577433220081076E-2</v>
      </c>
      <c r="U681" s="1">
        <f>(Table2[[#This Row],[Close Price]]-Table2[[#This Row],[200D EMA]])/Table2[[#This Row],[200D EMA]]</f>
        <v>-6.1407175516059863E-2</v>
      </c>
      <c r="V681">
        <v>1.00835685320173</v>
      </c>
      <c r="W681">
        <v>277</v>
      </c>
      <c r="X681">
        <v>281.55</v>
      </c>
      <c r="Y681">
        <v>271.39999999999998</v>
      </c>
      <c r="Z681">
        <v>293.95</v>
      </c>
      <c r="AA681">
        <v>271.39999999999998</v>
      </c>
      <c r="AB681">
        <v>294.2</v>
      </c>
      <c r="AC681" s="1">
        <f>(Table2[[#This Row],[Close Price]]/Table2[[#This Row],[Day Low]])-1</f>
        <v>-4.6931407942238934E-3</v>
      </c>
      <c r="AD681" s="1">
        <f>(Table2[[#This Row],[Day High]]/Table2[[#This Row],[Close Price]])-1</f>
        <v>2.1218715995647619E-2</v>
      </c>
      <c r="AE681" s="1">
        <f>(Table2[[#This Row],[Close Price]]/Table2[[#This Row],[Current Week Low]])-1</f>
        <v>1.584377302873996E-2</v>
      </c>
      <c r="AF681" s="1">
        <f>(Table2[[#This Row],[Current Week High]]/Table2[[#This Row],[Close Price]])-1</f>
        <v>6.6195139644541268E-2</v>
      </c>
      <c r="AG681" s="1">
        <f>(Table2[[#This Row],[Close Price]]/Table2[[#This Row],[Current Month Low]])-1</f>
        <v>1.584377302873996E-2</v>
      </c>
      <c r="AH681" s="1">
        <f>(Table2[[#This Row],[Current Month High]]/Table2[[#This Row],[Close Price]])-1</f>
        <v>6.7101922379397827E-2</v>
      </c>
      <c r="AI681">
        <v>40.714544795067098</v>
      </c>
      <c r="AJ681">
        <v>9.3902922893796994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-0.11</v>
      </c>
      <c r="AM681" t="s">
        <v>3113</v>
      </c>
      <c r="AN681">
        <v>-3.94</v>
      </c>
      <c r="AO681" t="s">
        <v>3113</v>
      </c>
      <c r="AP681">
        <v>-1.2341466377509E-2</v>
      </c>
      <c r="AQ681">
        <f>(Table2[[#This Row],[Sharpe Ratio]]-AVERAGE(Table2[Sharpe Ratio]))/_xlfn.STDEV.P(Table2[Sharpe Ratio])</f>
        <v>-0.84569698690844097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598</v>
      </c>
      <c r="AT681">
        <f>_xlfn.RANK.AVG(Table2[[#This Row],[6M Return vs Nifty Z-Score]],Table2[6M Return vs Nifty Z-Score])</f>
        <v>679</v>
      </c>
      <c r="AU681">
        <f>_xlfn.RANK.AVG(Table2[[#This Row],[Sharpe Ratio Z-Score]],Table2[Sharpe Ratio Z-Score])</f>
        <v>592</v>
      </c>
      <c r="AV681">
        <f>(Table2[[#This Row],[Rank 1Y]]+Table2[[#This Row],[Rank 6M]]+Table2[[#This Row],[Rank Sharpe]])/3</f>
        <v>623</v>
      </c>
    </row>
    <row r="682" spans="1:48" x14ac:dyDescent="0.3">
      <c r="A682" t="s">
        <v>825</v>
      </c>
      <c r="B682" t="s">
        <v>826</v>
      </c>
      <c r="C682" t="s">
        <v>3081</v>
      </c>
      <c r="D682" t="s">
        <v>546</v>
      </c>
      <c r="E682">
        <v>18709.753997799999</v>
      </c>
      <c r="F682">
        <v>1455.7</v>
      </c>
      <c r="G682">
        <v>-40.3281965879182</v>
      </c>
      <c r="H682">
        <f>(Table2[[#This Row],[1Y Return vs Nifty]]-AVERAGE(Table2[1Y Return vs Nifty]))/_xlfn.STDEV.P(Table2[1Y Return vs Nifty])</f>
        <v>-1.1377198486678406</v>
      </c>
      <c r="I682">
        <v>-2.1823307106732299</v>
      </c>
      <c r="J682">
        <f>(Table2[[#This Row],[1M Return vs Nifty]]-AVERAGE(Table2[1M Return vs Nifty]))/_xlfn.STDEV.P(Table2[1M Return vs Nifty])</f>
        <v>-0.17543507697500554</v>
      </c>
      <c r="K682">
        <v>-8.2027738630304299</v>
      </c>
      <c r="L682">
        <f>(Table2[[#This Row],[6M Return vs Nifty]]-AVERAGE(Table2[6M Return vs Nifty]))/_xlfn.STDEV.P(Table2[6M Return vs Nifty])</f>
        <v>-0.44004352780904438</v>
      </c>
      <c r="M682">
        <v>-5.0792032490515302</v>
      </c>
      <c r="N682">
        <f>(Table2[[#This Row],[1W Return vs Nifty]]-AVERAGE(Table2[1W Return vs Nifty]))/_xlfn.STDEV.P(Table2[1W Return vs Nifty])</f>
        <v>-0.98849933923788624</v>
      </c>
      <c r="O682">
        <v>1542</v>
      </c>
      <c r="P682">
        <v>1503.88848141824</v>
      </c>
      <c r="Q682">
        <v>1491.24962319474</v>
      </c>
      <c r="R682">
        <v>22.077905494136999</v>
      </c>
      <c r="S682" s="1">
        <f>(Table2[[#This Row],[Close Price]]-Table2[[#This Row],[20D EMA]])/Table2[[#This Row],[20D EMA]]</f>
        <v>-5.5966277561608269E-2</v>
      </c>
      <c r="T682" s="1">
        <f>(Table2[[#This Row],[Close Price]]-Table2[[#This Row],[50D EMA]])/Table2[[#This Row],[50D EMA]]</f>
        <v>-3.2042589602651814E-2</v>
      </c>
      <c r="U682" s="1">
        <f>(Table2[[#This Row],[Close Price]]-Table2[[#This Row],[200D EMA]])/Table2[[#This Row],[200D EMA]]</f>
        <v>-2.3838814536349163E-2</v>
      </c>
      <c r="V682">
        <v>1.07048053660372</v>
      </c>
      <c r="W682">
        <v>1446.55</v>
      </c>
      <c r="X682">
        <v>1470.15</v>
      </c>
      <c r="Y682">
        <v>1440</v>
      </c>
      <c r="Z682">
        <v>1615</v>
      </c>
      <c r="AA682">
        <v>1440</v>
      </c>
      <c r="AB682">
        <v>1628</v>
      </c>
      <c r="AC682" s="1">
        <f>(Table2[[#This Row],[Close Price]]/Table2[[#This Row],[Day Low]])-1</f>
        <v>6.325394905119186E-3</v>
      </c>
      <c r="AD682" s="1">
        <f>(Table2[[#This Row],[Day High]]/Table2[[#This Row],[Close Price]])-1</f>
        <v>9.9264958439240214E-3</v>
      </c>
      <c r="AE682" s="1">
        <f>(Table2[[#This Row],[Close Price]]/Table2[[#This Row],[Current Week Low]])-1</f>
        <v>1.0902777777777706E-2</v>
      </c>
      <c r="AF682" s="1">
        <f>(Table2[[#This Row],[Current Week High]]/Table2[[#This Row],[Close Price]])-1</f>
        <v>0.10943188843855189</v>
      </c>
      <c r="AG682" s="1">
        <f>(Table2[[#This Row],[Close Price]]/Table2[[#This Row],[Current Month Low]])-1</f>
        <v>1.0902777777777706E-2</v>
      </c>
      <c r="AH682" s="1">
        <f>(Table2[[#This Row],[Current Month High]]/Table2[[#This Row],[Close Price]])-1</f>
        <v>0.11836229992443492</v>
      </c>
      <c r="AI682">
        <v>21.6905955897506</v>
      </c>
      <c r="AJ682">
        <v>14.7123719464145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-0.02</v>
      </c>
      <c r="AM682" t="s">
        <v>3113</v>
      </c>
      <c r="AN682">
        <v>-6.76</v>
      </c>
      <c r="AO682" t="s">
        <v>3113</v>
      </c>
      <c r="AP682">
        <v>-9.9537586114974E-2</v>
      </c>
      <c r="AQ682">
        <f>(Table2[[#This Row],[Sharpe Ratio]]-AVERAGE(Table2[Sharpe Ratio]))/_xlfn.STDEV.P(Table2[Sharpe Ratio])</f>
        <v>-1.8623990374191308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-4.604096830108908</v>
      </c>
      <c r="AS682">
        <f>_xlfn.RANK.AVG(Table2[[#This Row],[1Y Return vs Nifty Z-Score]],Table2[1Y Return vs Nifty Z-Score])</f>
        <v>700</v>
      </c>
      <c r="AT682">
        <f>_xlfn.RANK.AVG(Table2[[#This Row],[6M Return vs Nifty Z-Score]],Table2[6M Return vs Nifty Z-Score])</f>
        <v>459</v>
      </c>
      <c r="AU682">
        <f>_xlfn.RANK.AVG(Table2[[#This Row],[Sharpe Ratio Z-Score]],Table2[Sharpe Ratio Z-Score])</f>
        <v>716</v>
      </c>
      <c r="AV682">
        <f>(Table2[[#This Row],[Rank 1Y]]+Table2[[#This Row],[Rank 6M]]+Table2[[#This Row],[Rank Sharpe]])/3</f>
        <v>625</v>
      </c>
    </row>
    <row r="683" spans="1:48" x14ac:dyDescent="0.3">
      <c r="A683" t="s">
        <v>2271</v>
      </c>
      <c r="B683" t="s">
        <v>2272</v>
      </c>
      <c r="C683" t="s">
        <v>3081</v>
      </c>
      <c r="D683" t="s">
        <v>237</v>
      </c>
      <c r="E683">
        <v>2322.671468555</v>
      </c>
      <c r="F683">
        <v>300.55</v>
      </c>
      <c r="G683">
        <v>-49.447430194864502</v>
      </c>
      <c r="H683">
        <f>(Table2[[#This Row],[1Y Return vs Nifty]]-AVERAGE(Table2[1Y Return vs Nifty]))/_xlfn.STDEV.P(Table2[1Y Return vs Nifty])</f>
        <v>-1.2765198684574817</v>
      </c>
      <c r="I683">
        <v>-0.67215128240449795</v>
      </c>
      <c r="J683">
        <f>(Table2[[#This Row],[1M Return vs Nifty]]-AVERAGE(Table2[1M Return vs Nifty]))/_xlfn.STDEV.P(Table2[1M Return vs Nifty])</f>
        <v>-2.8723135479151202E-2</v>
      </c>
      <c r="K683">
        <v>-21.020931964043999</v>
      </c>
      <c r="L683">
        <f>(Table2[[#This Row],[6M Return vs Nifty]]-AVERAGE(Table2[6M Return vs Nifty]))/_xlfn.STDEV.P(Table2[6M Return vs Nifty])</f>
        <v>-0.89128393272377138</v>
      </c>
      <c r="M683">
        <v>-3.3778299399429699</v>
      </c>
      <c r="N683">
        <f>(Table2[[#This Row],[1W Return vs Nifty]]-AVERAGE(Table2[1W Return vs Nifty]))/_xlfn.STDEV.P(Table2[1W Return vs Nifty])</f>
        <v>-0.64146352068504364</v>
      </c>
      <c r="O683">
        <v>308.86</v>
      </c>
      <c r="P683">
        <v>303.16930512480798</v>
      </c>
      <c r="Q683">
        <v>320.00553018397397</v>
      </c>
      <c r="R683">
        <v>35.7607440167709</v>
      </c>
      <c r="S683" s="1">
        <f>(Table2[[#This Row],[Close Price]]-Table2[[#This Row],[20D EMA]])/Table2[[#This Row],[20D EMA]]</f>
        <v>-2.6905394029657456E-2</v>
      </c>
      <c r="T683" s="1">
        <f>(Table2[[#This Row],[Close Price]]-Table2[[#This Row],[50D EMA]])/Table2[[#This Row],[50D EMA]]</f>
        <v>-8.6397438016677063E-3</v>
      </c>
      <c r="U683" s="1">
        <f>(Table2[[#This Row],[Close Price]]-Table2[[#This Row],[200D EMA]])/Table2[[#This Row],[200D EMA]]</f>
        <v>-6.0797481133494188E-2</v>
      </c>
      <c r="V683">
        <v>1.98055124971906</v>
      </c>
      <c r="W683">
        <v>299.14999999999998</v>
      </c>
      <c r="X683">
        <v>304.75</v>
      </c>
      <c r="Y683">
        <v>296.5</v>
      </c>
      <c r="Z683">
        <v>319.55</v>
      </c>
      <c r="AA683">
        <v>296.5</v>
      </c>
      <c r="AB683">
        <v>329.5</v>
      </c>
      <c r="AC683" s="1">
        <f>(Table2[[#This Row],[Close Price]]/Table2[[#This Row],[Day Low]])-1</f>
        <v>4.6799264582986222E-3</v>
      </c>
      <c r="AD683" s="1">
        <f>(Table2[[#This Row],[Day High]]/Table2[[#This Row],[Close Price]])-1</f>
        <v>1.3974380302778311E-2</v>
      </c>
      <c r="AE683" s="1">
        <f>(Table2[[#This Row],[Close Price]]/Table2[[#This Row],[Current Week Low]])-1</f>
        <v>1.3659359190556497E-2</v>
      </c>
      <c r="AF683" s="1">
        <f>(Table2[[#This Row],[Current Week High]]/Table2[[#This Row],[Close Price]])-1</f>
        <v>6.3217434703044306E-2</v>
      </c>
      <c r="AG683" s="1">
        <f>(Table2[[#This Row],[Close Price]]/Table2[[#This Row],[Current Month Low]])-1</f>
        <v>1.3659359190556497E-2</v>
      </c>
      <c r="AH683" s="1">
        <f>(Table2[[#This Row],[Current Month High]]/Table2[[#This Row],[Close Price]])-1</f>
        <v>9.6323407087007151E-2</v>
      </c>
      <c r="AI683">
        <v>38.745633006155302</v>
      </c>
      <c r="AJ683">
        <v>22.4485638622937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-0.05</v>
      </c>
      <c r="AM683" t="s">
        <v>3113</v>
      </c>
      <c r="AN683">
        <v>1.57</v>
      </c>
      <c r="AO683" t="s">
        <v>3114</v>
      </c>
      <c r="AQ683">
        <f>(Table2[[#This Row],[Sharpe Ratio]]-AVERAGE(Table2[Sharpe Ratio]))/_xlfn.STDEV.P(Table2[Sharpe Ratio])</f>
        <v>-0.70179615496659375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717</v>
      </c>
      <c r="AT683">
        <f>_xlfn.RANK.AVG(Table2[[#This Row],[6M Return vs Nifty Z-Score]],Table2[6M Return vs Nifty Z-Score])</f>
        <v>619</v>
      </c>
      <c r="AU683">
        <f>_xlfn.RANK.AVG(Table2[[#This Row],[Sharpe Ratio Z-Score]],Table2[Sharpe Ratio Z-Score])</f>
        <v>545.5</v>
      </c>
      <c r="AV683">
        <f>(Table2[[#This Row],[Rank 1Y]]+Table2[[#This Row],[Rank 6M]]+Table2[[#This Row],[Rank Sharpe]])/3</f>
        <v>627.16666666666663</v>
      </c>
    </row>
    <row r="684" spans="1:48" x14ac:dyDescent="0.3">
      <c r="A684" t="s">
        <v>1374</v>
      </c>
      <c r="B684" t="s">
        <v>1375</v>
      </c>
      <c r="C684" t="s">
        <v>3079</v>
      </c>
      <c r="D684" t="s">
        <v>127</v>
      </c>
      <c r="E684">
        <v>7783.6311108</v>
      </c>
      <c r="F684">
        <v>651.6</v>
      </c>
      <c r="G684">
        <v>-51.561790439966998</v>
      </c>
      <c r="H684">
        <f>(Table2[[#This Row],[1Y Return vs Nifty]]-AVERAGE(Table2[1Y Return vs Nifty]))/_xlfn.STDEV.P(Table2[1Y Return vs Nifty])</f>
        <v>-1.3087016565892291</v>
      </c>
      <c r="I684">
        <v>-1.75927270100302</v>
      </c>
      <c r="J684">
        <f>(Table2[[#This Row],[1M Return vs Nifty]]-AVERAGE(Table2[1M Return vs Nifty]))/_xlfn.STDEV.P(Table2[1M Return vs Nifty])</f>
        <v>-0.13433554879824927</v>
      </c>
      <c r="K684">
        <v>-7.4286776238513399</v>
      </c>
      <c r="L684">
        <f>(Table2[[#This Row],[6M Return vs Nifty]]-AVERAGE(Table2[6M Return vs Nifty]))/_xlfn.STDEV.P(Table2[6M Return vs Nifty])</f>
        <v>-0.41279284969621016</v>
      </c>
      <c r="M684">
        <v>-0.117406182769888</v>
      </c>
      <c r="N684">
        <f>(Table2[[#This Row],[1W Return vs Nifty]]-AVERAGE(Table2[1W Return vs Nifty]))/_xlfn.STDEV.P(Table2[1W Return vs Nifty])</f>
        <v>2.3577961594079936E-2</v>
      </c>
      <c r="O684">
        <v>671.6</v>
      </c>
      <c r="P684">
        <v>680.05043797810799</v>
      </c>
      <c r="Q684">
        <v>709.79778922029095</v>
      </c>
      <c r="R684">
        <v>28.4228001145615</v>
      </c>
      <c r="S684" s="1">
        <f>(Table2[[#This Row],[Close Price]]-Table2[[#This Row],[20D EMA]])/Table2[[#This Row],[20D EMA]]</f>
        <v>-2.9779630732578916E-2</v>
      </c>
      <c r="T684" s="1">
        <f>(Table2[[#This Row],[Close Price]]-Table2[[#This Row],[50D EMA]])/Table2[[#This Row],[50D EMA]]</f>
        <v>-4.1835776273735505E-2</v>
      </c>
      <c r="U684" s="1">
        <f>(Table2[[#This Row],[Close Price]]-Table2[[#This Row],[200D EMA]])/Table2[[#This Row],[200D EMA]]</f>
        <v>-8.1992068873898413E-2</v>
      </c>
      <c r="V684">
        <v>1.00612754477696</v>
      </c>
      <c r="W684">
        <v>647</v>
      </c>
      <c r="X684">
        <v>657.9</v>
      </c>
      <c r="Y684">
        <v>649.04999999999995</v>
      </c>
      <c r="Z684">
        <v>710.95</v>
      </c>
      <c r="AA684">
        <v>649.04999999999995</v>
      </c>
      <c r="AB684">
        <v>710.95</v>
      </c>
      <c r="AC684" s="1">
        <f>(Table2[[#This Row],[Close Price]]/Table2[[#This Row],[Day Low]])-1</f>
        <v>7.1097372488408972E-3</v>
      </c>
      <c r="AD684" s="1">
        <f>(Table2[[#This Row],[Day High]]/Table2[[#This Row],[Close Price]])-1</f>
        <v>9.6685082872927097E-3</v>
      </c>
      <c r="AE684" s="1">
        <f>(Table2[[#This Row],[Close Price]]/Table2[[#This Row],[Current Week Low]])-1</f>
        <v>3.9288190432171799E-3</v>
      </c>
      <c r="AF684" s="1">
        <f>(Table2[[#This Row],[Current Week High]]/Table2[[#This Row],[Close Price]])-1</f>
        <v>9.108348680171896E-2</v>
      </c>
      <c r="AG684" s="1">
        <f>(Table2[[#This Row],[Close Price]]/Table2[[#This Row],[Current Month Low]])-1</f>
        <v>3.9288190432171799E-3</v>
      </c>
      <c r="AH684" s="1">
        <f>(Table2[[#This Row],[Current Month High]]/Table2[[#This Row],[Close Price]])-1</f>
        <v>9.108348680171896E-2</v>
      </c>
      <c r="AI684">
        <v>45.027624309392202</v>
      </c>
      <c r="AJ684">
        <v>8.8539926495155399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</v>
      </c>
      <c r="AM684" t="s">
        <v>3113</v>
      </c>
      <c r="AN684">
        <v>-2.87</v>
      </c>
      <c r="AO684" t="s">
        <v>3113</v>
      </c>
      <c r="AP684">
        <v>-0.107090262147614</v>
      </c>
      <c r="AQ684">
        <f>(Table2[[#This Row],[Sharpe Ratio]]-AVERAGE(Table2[Sharpe Ratio]))/_xlfn.STDEV.P(Table2[Sharpe Ratio])</f>
        <v>-1.9504628323717943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718</v>
      </c>
      <c r="AT684">
        <f>_xlfn.RANK.AVG(Table2[[#This Row],[6M Return vs Nifty Z-Score]],Table2[6M Return vs Nifty Z-Score])</f>
        <v>445</v>
      </c>
      <c r="AU684">
        <f>_xlfn.RANK.AVG(Table2[[#This Row],[Sharpe Ratio Z-Score]],Table2[Sharpe Ratio Z-Score])</f>
        <v>721</v>
      </c>
      <c r="AV684">
        <f>(Table2[[#This Row],[Rank 1Y]]+Table2[[#This Row],[Rank 6M]]+Table2[[#This Row],[Rank Sharpe]])/3</f>
        <v>628</v>
      </c>
    </row>
    <row r="685" spans="1:48" x14ac:dyDescent="0.3">
      <c r="A685" t="s">
        <v>1567</v>
      </c>
      <c r="B685" t="s">
        <v>1568</v>
      </c>
      <c r="C685" t="s">
        <v>3079</v>
      </c>
      <c r="D685" t="s">
        <v>467</v>
      </c>
      <c r="E685">
        <v>5992.2967748000001</v>
      </c>
      <c r="F685">
        <v>1109.5</v>
      </c>
      <c r="G685">
        <v>-34.369667686592301</v>
      </c>
      <c r="H685">
        <f>(Table2[[#This Row],[1Y Return vs Nifty]]-AVERAGE(Table2[1Y Return vs Nifty]))/_xlfn.STDEV.P(Table2[1Y Return vs Nifty])</f>
        <v>-1.0470275860207681</v>
      </c>
      <c r="I685">
        <v>8.3719257067434203</v>
      </c>
      <c r="J685">
        <f>(Table2[[#This Row],[1M Return vs Nifty]]-AVERAGE(Table2[1M Return vs Nifty]))/_xlfn.STDEV.P(Table2[1M Return vs Nifty])</f>
        <v>0.84989702665416489</v>
      </c>
      <c r="K685">
        <v>-13.755968087726099</v>
      </c>
      <c r="L685">
        <f>(Table2[[#This Row],[6M Return vs Nifty]]-AVERAGE(Table2[6M Return vs Nifty]))/_xlfn.STDEV.P(Table2[6M Return vs Nifty])</f>
        <v>-0.63553383076635106</v>
      </c>
      <c r="M685">
        <v>-0.99411778353379099</v>
      </c>
      <c r="N685">
        <f>(Table2[[#This Row],[1W Return vs Nifty]]-AVERAGE(Table2[1W Return vs Nifty]))/_xlfn.STDEV.P(Table2[1W Return vs Nifty])</f>
        <v>-0.15524835851863347</v>
      </c>
      <c r="O685">
        <v>1104.75</v>
      </c>
      <c r="P685">
        <v>1080.9260892269201</v>
      </c>
      <c r="Q685">
        <v>1114.36647724573</v>
      </c>
      <c r="R685">
        <v>48.2735594188592</v>
      </c>
      <c r="S685" s="1">
        <f>(Table2[[#This Row],[Close Price]]-Table2[[#This Row],[20D EMA]])/Table2[[#This Row],[20D EMA]]</f>
        <v>4.2996152975786376E-3</v>
      </c>
      <c r="T685" s="1">
        <f>(Table2[[#This Row],[Close Price]]-Table2[[#This Row],[50D EMA]])/Table2[[#This Row],[50D EMA]]</f>
        <v>2.6434657334911762E-2</v>
      </c>
      <c r="U685" s="1">
        <f>(Table2[[#This Row],[Close Price]]-Table2[[#This Row],[200D EMA]])/Table2[[#This Row],[200D EMA]]</f>
        <v>-4.3670348535232604E-3</v>
      </c>
      <c r="V685">
        <v>1.05602098411408</v>
      </c>
      <c r="W685">
        <v>1112.55</v>
      </c>
      <c r="X685">
        <v>1128.95</v>
      </c>
      <c r="Y685">
        <v>1085</v>
      </c>
      <c r="Z685">
        <v>1135</v>
      </c>
      <c r="AA685">
        <v>1085</v>
      </c>
      <c r="AB685">
        <v>1171.1500000000001</v>
      </c>
      <c r="AC685" s="1">
        <f>(Table2[[#This Row],[Close Price]]/Table2[[#This Row],[Day Low]])-1</f>
        <v>-2.7414498224798134E-3</v>
      </c>
      <c r="AD685" s="1">
        <f>(Table2[[#This Row],[Day High]]/Table2[[#This Row],[Close Price]])-1</f>
        <v>1.7530419107706141E-2</v>
      </c>
      <c r="AE685" s="1">
        <f>(Table2[[#This Row],[Close Price]]/Table2[[#This Row],[Current Week Low]])-1</f>
        <v>2.2580645161290214E-2</v>
      </c>
      <c r="AF685" s="1">
        <f>(Table2[[#This Row],[Current Week High]]/Table2[[#This Row],[Close Price]])-1</f>
        <v>2.2983325822442557E-2</v>
      </c>
      <c r="AG685" s="1">
        <f>(Table2[[#This Row],[Close Price]]/Table2[[#This Row],[Current Month Low]])-1</f>
        <v>2.2580645161290214E-2</v>
      </c>
      <c r="AH685" s="1">
        <f>(Table2[[#This Row],[Current Month High]]/Table2[[#This Row],[Close Price]])-1</f>
        <v>5.5565570076611115E-2</v>
      </c>
      <c r="AI685">
        <v>26.606579540333499</v>
      </c>
      <c r="AJ685">
        <v>18.8792456873459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</v>
      </c>
      <c r="AM685" t="s">
        <v>3115</v>
      </c>
      <c r="AN685">
        <v>4.87</v>
      </c>
      <c r="AO685" t="s">
        <v>3114</v>
      </c>
      <c r="AP685">
        <v>-5.6540690601457E-2</v>
      </c>
      <c r="AQ685">
        <f>(Table2[[#This Row],[Sharpe Ratio]]-AVERAGE(Table2[Sharpe Ratio]))/_xlfn.STDEV.P(Table2[Sharpe Ratio])</f>
        <v>-1.3610575561031468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676</v>
      </c>
      <c r="AT685">
        <f>_xlfn.RANK.AVG(Table2[[#This Row],[6M Return vs Nifty Z-Score]],Table2[6M Return vs Nifty Z-Score])</f>
        <v>538</v>
      </c>
      <c r="AU685">
        <f>_xlfn.RANK.AVG(Table2[[#This Row],[Sharpe Ratio Z-Score]],Table2[Sharpe Ratio Z-Score])</f>
        <v>671</v>
      </c>
      <c r="AV685">
        <f>(Table2[[#This Row],[Rank 1Y]]+Table2[[#This Row],[Rank 6M]]+Table2[[#This Row],[Rank Sharpe]])/3</f>
        <v>628.33333333333337</v>
      </c>
    </row>
    <row r="686" spans="1:48" x14ac:dyDescent="0.3">
      <c r="A686" t="s">
        <v>1211</v>
      </c>
      <c r="B686" t="s">
        <v>1212</v>
      </c>
      <c r="C686" t="s">
        <v>3069</v>
      </c>
      <c r="D686" t="s">
        <v>555</v>
      </c>
      <c r="E686">
        <v>9432.2331832050004</v>
      </c>
      <c r="F686">
        <v>160.19999999999999</v>
      </c>
      <c r="G686">
        <v>-12.6321638490687</v>
      </c>
      <c r="H686">
        <f>(Table2[[#This Row],[1Y Return vs Nifty]]-AVERAGE(Table2[1Y Return vs Nifty]))/_xlfn.STDEV.P(Table2[1Y Return vs Nifty])</f>
        <v>-0.71617018145472677</v>
      </c>
      <c r="I686">
        <v>-5.4259367706954302</v>
      </c>
      <c r="J686">
        <f>(Table2[[#This Row],[1M Return vs Nifty]]-AVERAGE(Table2[1M Return vs Nifty]))/_xlfn.STDEV.P(Table2[1M Return vs Nifty])</f>
        <v>-0.49054713161285679</v>
      </c>
      <c r="K686">
        <v>-26.374088060466601</v>
      </c>
      <c r="L686">
        <f>(Table2[[#This Row],[6M Return vs Nifty]]-AVERAGE(Table2[6M Return vs Nifty]))/_xlfn.STDEV.P(Table2[6M Return vs Nifty])</f>
        <v>-1.0797322499847724</v>
      </c>
      <c r="M686">
        <v>-4.2715658872742903</v>
      </c>
      <c r="N686">
        <f>(Table2[[#This Row],[1W Return vs Nifty]]-AVERAGE(Table2[1W Return vs Nifty]))/_xlfn.STDEV.P(Table2[1W Return vs Nifty])</f>
        <v>-0.82376236385587809</v>
      </c>
      <c r="O686">
        <v>165.43</v>
      </c>
      <c r="P686">
        <v>166.92605400223599</v>
      </c>
      <c r="Q686">
        <v>165.26924077361801</v>
      </c>
      <c r="R686">
        <v>40.418066339316503</v>
      </c>
      <c r="S686" s="1">
        <f>(Table2[[#This Row],[Close Price]]-Table2[[#This Row],[20D EMA]])/Table2[[#This Row],[20D EMA]]</f>
        <v>-3.1614580184972603E-2</v>
      </c>
      <c r="T686" s="1">
        <f>(Table2[[#This Row],[Close Price]]-Table2[[#This Row],[50D EMA]])/Table2[[#This Row],[50D EMA]]</f>
        <v>-4.0293614094213843E-2</v>
      </c>
      <c r="U686" s="1">
        <f>(Table2[[#This Row],[Close Price]]-Table2[[#This Row],[200D EMA]])/Table2[[#This Row],[200D EMA]]</f>
        <v>-3.0672620929878592E-2</v>
      </c>
      <c r="V686">
        <v>0.76813973559111004</v>
      </c>
      <c r="W686">
        <v>160.82</v>
      </c>
      <c r="X686">
        <v>163</v>
      </c>
      <c r="Y686">
        <v>154.1</v>
      </c>
      <c r="Z686">
        <v>163.85</v>
      </c>
      <c r="AA686">
        <v>154.1</v>
      </c>
      <c r="AB686">
        <v>175.25</v>
      </c>
      <c r="AC686" s="1">
        <f>(Table2[[#This Row],[Close Price]]/Table2[[#This Row],[Day Low]])-1</f>
        <v>-3.8552418853377013E-3</v>
      </c>
      <c r="AD686" s="1">
        <f>(Table2[[#This Row],[Day High]]/Table2[[#This Row],[Close Price]])-1</f>
        <v>1.7478152309613026E-2</v>
      </c>
      <c r="AE686" s="1">
        <f>(Table2[[#This Row],[Close Price]]/Table2[[#This Row],[Current Week Low]])-1</f>
        <v>3.9584685269305586E-2</v>
      </c>
      <c r="AF686" s="1">
        <f>(Table2[[#This Row],[Current Week High]]/Table2[[#This Row],[Close Price]])-1</f>
        <v>2.2784019975031322E-2</v>
      </c>
      <c r="AG686" s="1">
        <f>(Table2[[#This Row],[Close Price]]/Table2[[#This Row],[Current Month Low]])-1</f>
        <v>3.9584685269305586E-2</v>
      </c>
      <c r="AH686" s="1">
        <f>(Table2[[#This Row],[Current Month High]]/Table2[[#This Row],[Close Price]])-1</f>
        <v>9.3945068664169851E-2</v>
      </c>
      <c r="AI686">
        <v>30.6475519832419</v>
      </c>
      <c r="AJ686">
        <v>21.968217215627298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3113</v>
      </c>
      <c r="AN686">
        <v>-2.5099999999999998</v>
      </c>
      <c r="AO686" t="s">
        <v>3113</v>
      </c>
      <c r="AP686">
        <v>-4.2937154154098003E-2</v>
      </c>
      <c r="AQ686">
        <f>(Table2[[#This Row],[Sharpe Ratio]]-AVERAGE(Table2[Sharpe Ratio]))/_xlfn.STDEV.P(Table2[Sharpe Ratio])</f>
        <v>-1.2024410552557561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584</v>
      </c>
      <c r="AT686">
        <f>_xlfn.RANK.AVG(Table2[[#This Row],[6M Return vs Nifty Z-Score]],Table2[6M Return vs Nifty Z-Score])</f>
        <v>660</v>
      </c>
      <c r="AU686">
        <f>_xlfn.RANK.AVG(Table2[[#This Row],[Sharpe Ratio Z-Score]],Table2[Sharpe Ratio Z-Score])</f>
        <v>644</v>
      </c>
      <c r="AV686">
        <f>(Table2[[#This Row],[Rank 1Y]]+Table2[[#This Row],[Rank 6M]]+Table2[[#This Row],[Rank Sharpe]])/3</f>
        <v>629.33333333333337</v>
      </c>
    </row>
    <row r="687" spans="1:48" x14ac:dyDescent="0.3">
      <c r="A687" t="s">
        <v>1808</v>
      </c>
      <c r="B687" t="s">
        <v>1809</v>
      </c>
      <c r="C687" t="s">
        <v>3071</v>
      </c>
      <c r="D687" t="s">
        <v>246</v>
      </c>
      <c r="E687">
        <v>4052.8701845800001</v>
      </c>
      <c r="F687">
        <v>480.2</v>
      </c>
      <c r="G687">
        <v>-24.8376321099941</v>
      </c>
      <c r="H687">
        <f>(Table2[[#This Row],[1Y Return vs Nifty]]-AVERAGE(Table2[1Y Return vs Nifty]))/_xlfn.STDEV.P(Table2[1Y Return vs Nifty])</f>
        <v>-0.90194448104804315</v>
      </c>
      <c r="I687">
        <v>-1.9246511323651001</v>
      </c>
      <c r="J687">
        <f>(Table2[[#This Row],[1M Return vs Nifty]]-AVERAGE(Table2[1M Return vs Nifty]))/_xlfn.STDEV.P(Table2[1M Return vs Nifty])</f>
        <v>-0.15040184548624266</v>
      </c>
      <c r="K687">
        <v>-34.165188529671802</v>
      </c>
      <c r="L687">
        <f>(Table2[[#This Row],[6M Return vs Nifty]]-AVERAGE(Table2[6M Return vs Nifty]))/_xlfn.STDEV.P(Table2[6M Return vs Nifty])</f>
        <v>-1.3540040527469399</v>
      </c>
      <c r="M687">
        <v>1.8485119498998299</v>
      </c>
      <c r="N687">
        <f>(Table2[[#This Row],[1W Return vs Nifty]]-AVERAGE(Table2[1W Return vs Nifty]))/_xlfn.STDEV.P(Table2[1W Return vs Nifty])</f>
        <v>0.42457403031480939</v>
      </c>
      <c r="O687">
        <v>490.7</v>
      </c>
      <c r="P687">
        <v>499.83007228575201</v>
      </c>
      <c r="Q687">
        <v>507.70056711234702</v>
      </c>
      <c r="R687">
        <v>31.450731004850699</v>
      </c>
      <c r="S687" s="1">
        <f>(Table2[[#This Row],[Close Price]]-Table2[[#This Row],[20D EMA]])/Table2[[#This Row],[20D EMA]]</f>
        <v>-2.1398002853067047E-2</v>
      </c>
      <c r="T687" s="1">
        <f>(Table2[[#This Row],[Close Price]]-Table2[[#This Row],[50D EMA]])/Table2[[#This Row],[50D EMA]]</f>
        <v>-3.9273491880915765E-2</v>
      </c>
      <c r="U687" s="1">
        <f>(Table2[[#This Row],[Close Price]]-Table2[[#This Row],[200D EMA]])/Table2[[#This Row],[200D EMA]]</f>
        <v>-5.4166902488926187E-2</v>
      </c>
      <c r="V687">
        <v>0.61460365352628399</v>
      </c>
      <c r="W687">
        <v>482</v>
      </c>
      <c r="X687">
        <v>488.25</v>
      </c>
      <c r="Y687">
        <v>477.1</v>
      </c>
      <c r="Z687">
        <v>495</v>
      </c>
      <c r="AA687">
        <v>477.1</v>
      </c>
      <c r="AB687">
        <v>498.3</v>
      </c>
      <c r="AC687" s="1">
        <f>(Table2[[#This Row],[Close Price]]/Table2[[#This Row],[Day Low]])-1</f>
        <v>-3.734439834024883E-3</v>
      </c>
      <c r="AD687" s="1">
        <f>(Table2[[#This Row],[Day High]]/Table2[[#This Row],[Close Price]])-1</f>
        <v>1.6763848396501579E-2</v>
      </c>
      <c r="AE687" s="1">
        <f>(Table2[[#This Row],[Close Price]]/Table2[[#This Row],[Current Week Low]])-1</f>
        <v>6.4975896038566017E-3</v>
      </c>
      <c r="AF687" s="1">
        <f>(Table2[[#This Row],[Current Week High]]/Table2[[#This Row],[Close Price]])-1</f>
        <v>3.0820491461890809E-2</v>
      </c>
      <c r="AG687" s="1">
        <f>(Table2[[#This Row],[Close Price]]/Table2[[#This Row],[Current Month Low]])-1</f>
        <v>6.4975896038566017E-3</v>
      </c>
      <c r="AH687" s="1">
        <f>(Table2[[#This Row],[Current Month High]]/Table2[[#This Row],[Close Price]])-1</f>
        <v>3.7692628071636758E-2</v>
      </c>
      <c r="AI687">
        <v>45.564348188254897</v>
      </c>
      <c r="AJ687">
        <v>7.4272930648769497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-0.13</v>
      </c>
      <c r="AM687" t="s">
        <v>3113</v>
      </c>
      <c r="AN687">
        <v>-1.37</v>
      </c>
      <c r="AO687" t="s">
        <v>3113</v>
      </c>
      <c r="AQ687">
        <f>(Table2[[#This Row],[Sharpe Ratio]]-AVERAGE(Table2[Sharpe Ratio]))/_xlfn.STDEV.P(Table2[Sharpe Ratio])</f>
        <v>-0.70179615496659375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640</v>
      </c>
      <c r="AT687">
        <f>_xlfn.RANK.AVG(Table2[[#This Row],[6M Return vs Nifty Z-Score]],Table2[6M Return vs Nifty Z-Score])</f>
        <v>704</v>
      </c>
      <c r="AU687">
        <f>_xlfn.RANK.AVG(Table2[[#This Row],[Sharpe Ratio Z-Score]],Table2[Sharpe Ratio Z-Score])</f>
        <v>545.5</v>
      </c>
      <c r="AV687">
        <f>(Table2[[#This Row],[Rank 1Y]]+Table2[[#This Row],[Rank 6M]]+Table2[[#This Row],[Rank Sharpe]])/3</f>
        <v>629.83333333333337</v>
      </c>
    </row>
    <row r="688" spans="1:48" x14ac:dyDescent="0.3">
      <c r="A688" t="s">
        <v>2184</v>
      </c>
      <c r="B688" t="s">
        <v>2185</v>
      </c>
      <c r="C688" t="s">
        <v>3077</v>
      </c>
      <c r="D688" t="s">
        <v>389</v>
      </c>
      <c r="E688">
        <v>2541.21002856</v>
      </c>
      <c r="F688">
        <v>478.8</v>
      </c>
      <c r="G688">
        <v>-61.559947693554001</v>
      </c>
      <c r="H688">
        <f>(Table2[[#This Row],[1Y Return vs Nifty]]-AVERAGE(Table2[1Y Return vs Nifty]))/_xlfn.STDEV.P(Table2[1Y Return vs Nifty])</f>
        <v>-1.4608794035876991</v>
      </c>
      <c r="I688">
        <v>-2.28546310042407</v>
      </c>
      <c r="J688">
        <f>(Table2[[#This Row],[1M Return vs Nifty]]-AVERAGE(Table2[1M Return vs Nifty]))/_xlfn.STDEV.P(Table2[1M Return vs Nifty])</f>
        <v>-0.18545425274195315</v>
      </c>
      <c r="K688">
        <v>-20.244192614000099</v>
      </c>
      <c r="L688">
        <f>(Table2[[#This Row],[6M Return vs Nifty]]-AVERAGE(Table2[6M Return vs Nifty]))/_xlfn.STDEV.P(Table2[6M Return vs Nifty])</f>
        <v>-0.863940208604836</v>
      </c>
      <c r="M688">
        <v>3.97632840000455</v>
      </c>
      <c r="N688">
        <f>(Table2[[#This Row],[1W Return vs Nifty]]-AVERAGE(Table2[1W Return vs Nifty]))/_xlfn.STDEV.P(Table2[1W Return vs Nifty])</f>
        <v>0.85859313684422645</v>
      </c>
      <c r="O688">
        <v>469.88</v>
      </c>
      <c r="P688">
        <v>478.651513494786</v>
      </c>
      <c r="Q688">
        <v>499.92882853759102</v>
      </c>
      <c r="R688">
        <v>62.908872540771398</v>
      </c>
      <c r="S688" s="1">
        <f>(Table2[[#This Row],[Close Price]]-Table2[[#This Row],[20D EMA]])/Table2[[#This Row],[20D EMA]]</f>
        <v>1.8983570273261294E-2</v>
      </c>
      <c r="T688" s="1">
        <f>(Table2[[#This Row],[Close Price]]-Table2[[#This Row],[50D EMA]])/Table2[[#This Row],[50D EMA]]</f>
        <v>3.1021839694992813E-4</v>
      </c>
      <c r="U688" s="1">
        <f>(Table2[[#This Row],[Close Price]]-Table2[[#This Row],[200D EMA]])/Table2[[#This Row],[200D EMA]]</f>
        <v>-4.2263673010011805E-2</v>
      </c>
      <c r="V688">
        <v>0.81564926188587095</v>
      </c>
      <c r="W688">
        <v>462.55</v>
      </c>
      <c r="X688">
        <v>484.9</v>
      </c>
      <c r="Y688">
        <v>449.9</v>
      </c>
      <c r="Z688">
        <v>486.7</v>
      </c>
      <c r="AA688">
        <v>449.9</v>
      </c>
      <c r="AB688">
        <v>486.7</v>
      </c>
      <c r="AC688" s="1">
        <f>(Table2[[#This Row],[Close Price]]/Table2[[#This Row],[Day Low]])-1</f>
        <v>3.5131337152740194E-2</v>
      </c>
      <c r="AD688" s="1">
        <f>(Table2[[#This Row],[Day High]]/Table2[[#This Row],[Close Price]])-1</f>
        <v>1.2740183792815385E-2</v>
      </c>
      <c r="AE688" s="1">
        <f>(Table2[[#This Row],[Close Price]]/Table2[[#This Row],[Current Week Low]])-1</f>
        <v>6.4236496999333204E-2</v>
      </c>
      <c r="AF688" s="1">
        <f>(Table2[[#This Row],[Current Week High]]/Table2[[#This Row],[Close Price]])-1</f>
        <v>1.6499582289055903E-2</v>
      </c>
      <c r="AG688" s="1">
        <f>(Table2[[#This Row],[Close Price]]/Table2[[#This Row],[Current Month Low]])-1</f>
        <v>6.4236496999333204E-2</v>
      </c>
      <c r="AH688" s="1">
        <f>(Table2[[#This Row],[Current Month High]]/Table2[[#This Row],[Close Price]])-1</f>
        <v>1.6499582289055903E-2</v>
      </c>
      <c r="AI688">
        <v>66.812865497076004</v>
      </c>
      <c r="AJ688">
        <v>8.8181818181818095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-0.11</v>
      </c>
      <c r="AM688" t="s">
        <v>3113</v>
      </c>
      <c r="AN688">
        <v>3.31</v>
      </c>
      <c r="AO688" t="s">
        <v>3114</v>
      </c>
      <c r="AQ688">
        <f>(Table2[[#This Row],[Sharpe Ratio]]-AVERAGE(Table2[Sharpe Ratio]))/_xlfn.STDEV.P(Table2[Sharpe Ratio])</f>
        <v>-0.70179615496659375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730</v>
      </c>
      <c r="AT688">
        <f>_xlfn.RANK.AVG(Table2[[#This Row],[6M Return vs Nifty Z-Score]],Table2[6M Return vs Nifty Z-Score])</f>
        <v>614</v>
      </c>
      <c r="AU688">
        <f>_xlfn.RANK.AVG(Table2[[#This Row],[Sharpe Ratio Z-Score]],Table2[Sharpe Ratio Z-Score])</f>
        <v>545.5</v>
      </c>
      <c r="AV688">
        <f>(Table2[[#This Row],[Rank 1Y]]+Table2[[#This Row],[Rank 6M]]+Table2[[#This Row],[Rank Sharpe]])/3</f>
        <v>629.83333333333337</v>
      </c>
    </row>
    <row r="689" spans="1:48" x14ac:dyDescent="0.3">
      <c r="A689" t="s">
        <v>2108</v>
      </c>
      <c r="B689" t="s">
        <v>2109</v>
      </c>
      <c r="C689" t="s">
        <v>3085</v>
      </c>
      <c r="D689" t="s">
        <v>1851</v>
      </c>
      <c r="E689">
        <v>2750.8366940759902</v>
      </c>
      <c r="F689">
        <v>14.94</v>
      </c>
      <c r="G689">
        <v>-37.613144506705297</v>
      </c>
      <c r="H689">
        <f>(Table2[[#This Row],[1Y Return vs Nifty]]-AVERAGE(Table2[1Y Return vs Nifty]))/_xlfn.STDEV.P(Table2[1Y Return vs Nifty])</f>
        <v>-1.0963951827095957</v>
      </c>
      <c r="I689">
        <v>-2.5111748220299202</v>
      </c>
      <c r="J689">
        <f>(Table2[[#This Row],[1M Return vs Nifty]]-AVERAGE(Table2[1M Return vs Nifty]))/_xlfn.STDEV.P(Table2[1M Return vs Nifty])</f>
        <v>-0.2073818490760713</v>
      </c>
      <c r="K689">
        <v>-42.514282408469803</v>
      </c>
      <c r="L689">
        <f>(Table2[[#This Row],[6M Return vs Nifty]]-AVERAGE(Table2[6M Return vs Nifty]))/_xlfn.STDEV.P(Table2[6M Return vs Nifty])</f>
        <v>-1.6479190187545738</v>
      </c>
      <c r="M689">
        <v>-3.7879214723730099</v>
      </c>
      <c r="N689">
        <f>(Table2[[#This Row],[1W Return vs Nifty]]-AVERAGE(Table2[1W Return vs Nifty]))/_xlfn.STDEV.P(Table2[1W Return vs Nifty])</f>
        <v>-0.72511150662471713</v>
      </c>
      <c r="O689">
        <v>15.44</v>
      </c>
      <c r="P689">
        <v>15.7641346767236</v>
      </c>
      <c r="Q689">
        <v>17.231910284336202</v>
      </c>
      <c r="R689">
        <v>34.813630014918701</v>
      </c>
      <c r="S689" s="1">
        <f>(Table2[[#This Row],[Close Price]]-Table2[[#This Row],[20D EMA]])/Table2[[#This Row],[20D EMA]]</f>
        <v>-3.2383419689119175E-2</v>
      </c>
      <c r="T689" s="1">
        <f>(Table2[[#This Row],[Close Price]]-Table2[[#This Row],[50D EMA]])/Table2[[#This Row],[50D EMA]]</f>
        <v>-5.2279093881408521E-2</v>
      </c>
      <c r="U689" s="1">
        <f>(Table2[[#This Row],[Close Price]]-Table2[[#This Row],[200D EMA]])/Table2[[#This Row],[200D EMA]]</f>
        <v>-0.13300384266853732</v>
      </c>
      <c r="V689">
        <v>0.99330321857505399</v>
      </c>
      <c r="W689">
        <v>14.97</v>
      </c>
      <c r="X689">
        <v>15.29</v>
      </c>
      <c r="Y689">
        <v>14.75</v>
      </c>
      <c r="Z689">
        <v>15.63</v>
      </c>
      <c r="AA689">
        <v>14.75</v>
      </c>
      <c r="AB689">
        <v>16.579999999999998</v>
      </c>
      <c r="AC689" s="1">
        <f>(Table2[[#This Row],[Close Price]]/Table2[[#This Row],[Day Low]])-1</f>
        <v>-2.0040080160321772E-3</v>
      </c>
      <c r="AD689" s="1">
        <f>(Table2[[#This Row],[Day High]]/Table2[[#This Row],[Close Price]])-1</f>
        <v>2.3427041499330725E-2</v>
      </c>
      <c r="AE689" s="1">
        <f>(Table2[[#This Row],[Close Price]]/Table2[[#This Row],[Current Week Low]])-1</f>
        <v>1.2881355932203409E-2</v>
      </c>
      <c r="AF689" s="1">
        <f>(Table2[[#This Row],[Current Week High]]/Table2[[#This Row],[Close Price]])-1</f>
        <v>4.6184738955823423E-2</v>
      </c>
      <c r="AG689" s="1">
        <f>(Table2[[#This Row],[Close Price]]/Table2[[#This Row],[Current Month Low]])-1</f>
        <v>1.2881355932203409E-2</v>
      </c>
      <c r="AH689" s="1">
        <f>(Table2[[#This Row],[Current Month High]]/Table2[[#This Row],[Close Price]])-1</f>
        <v>0.10977242302543511</v>
      </c>
      <c r="AI689">
        <v>74.364123159303901</v>
      </c>
      <c r="AJ689">
        <v>16.264591439688701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-0.18</v>
      </c>
      <c r="AM689" t="s">
        <v>3113</v>
      </c>
      <c r="AN689">
        <v>0</v>
      </c>
      <c r="AO689" t="s">
        <v>3115</v>
      </c>
      <c r="AP689">
        <v>1.6355937154781001E-2</v>
      </c>
      <c r="AQ689">
        <f>(Table2[[#This Row],[Sharpe Ratio]]-AVERAGE(Table2[Sharpe Ratio]))/_xlfn.STDEV.P(Table2[Sharpe Ratio])</f>
        <v>-0.51108681040679338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690</v>
      </c>
      <c r="AT689">
        <f>_xlfn.RANK.AVG(Table2[[#This Row],[6M Return vs Nifty Z-Score]],Table2[6M Return vs Nifty Z-Score])</f>
        <v>721</v>
      </c>
      <c r="AU689">
        <f>_xlfn.RANK.AVG(Table2[[#This Row],[Sharpe Ratio Z-Score]],Table2[Sharpe Ratio Z-Score])</f>
        <v>480</v>
      </c>
      <c r="AV689">
        <f>(Table2[[#This Row],[Rank 1Y]]+Table2[[#This Row],[Rank 6M]]+Table2[[#This Row],[Rank Sharpe]])/3</f>
        <v>630.33333333333337</v>
      </c>
    </row>
    <row r="690" spans="1:48" x14ac:dyDescent="0.3">
      <c r="A690" t="s">
        <v>1548</v>
      </c>
      <c r="B690" t="s">
        <v>1549</v>
      </c>
      <c r="C690" t="s">
        <v>3080</v>
      </c>
      <c r="D690" t="s">
        <v>260</v>
      </c>
      <c r="E690">
        <v>6086.5337712399996</v>
      </c>
      <c r="F690">
        <v>1353.85</v>
      </c>
      <c r="G690">
        <v>-30.579062037178598</v>
      </c>
      <c r="H690">
        <f>(Table2[[#This Row],[1Y Return vs Nifty]]-AVERAGE(Table2[1Y Return vs Nifty]))/_xlfn.STDEV.P(Table2[1Y Return vs Nifty])</f>
        <v>-0.9893323715070641</v>
      </c>
      <c r="I690">
        <v>0.64907185708663795</v>
      </c>
      <c r="J690">
        <f>(Table2[[#This Row],[1M Return vs Nifty]]-AVERAGE(Table2[1M Return vs Nifty]))/_xlfn.STDEV.P(Table2[1M Return vs Nifty])</f>
        <v>9.9631951549288569E-2</v>
      </c>
      <c r="K690">
        <v>-16.205762027358301</v>
      </c>
      <c r="L690">
        <f>(Table2[[#This Row],[6M Return vs Nifty]]-AVERAGE(Table2[6M Return vs Nifty]))/_xlfn.STDEV.P(Table2[6M Return vs Nifty])</f>
        <v>-0.72177445914414173</v>
      </c>
      <c r="M690">
        <v>0.58577394693457596</v>
      </c>
      <c r="N690">
        <f>(Table2[[#This Row],[1W Return vs Nifty]]-AVERAGE(Table2[1W Return vs Nifty]))/_xlfn.STDEV.P(Table2[1W Return vs Nifty])</f>
        <v>0.16700838370993065</v>
      </c>
      <c r="O690">
        <v>1413.67</v>
      </c>
      <c r="P690">
        <v>1392.10599831541</v>
      </c>
      <c r="Q690">
        <v>1428.7915946043099</v>
      </c>
      <c r="R690">
        <v>27.1365200890959</v>
      </c>
      <c r="S690" s="1">
        <f>(Table2[[#This Row],[Close Price]]-Table2[[#This Row],[20D EMA]])/Table2[[#This Row],[20D EMA]]</f>
        <v>-4.2315391852412627E-2</v>
      </c>
      <c r="T690" s="1">
        <f>(Table2[[#This Row],[Close Price]]-Table2[[#This Row],[50D EMA]])/Table2[[#This Row],[50D EMA]]</f>
        <v>-2.7480664806921153E-2</v>
      </c>
      <c r="U690" s="1">
        <f>(Table2[[#This Row],[Close Price]]-Table2[[#This Row],[200D EMA]])/Table2[[#This Row],[200D EMA]]</f>
        <v>-5.2451032667968883E-2</v>
      </c>
      <c r="V690">
        <v>0.81250956726380796</v>
      </c>
      <c r="W690">
        <v>1332.45</v>
      </c>
      <c r="X690">
        <v>1366.8</v>
      </c>
      <c r="Y690">
        <v>1330</v>
      </c>
      <c r="Z690">
        <v>1426.7</v>
      </c>
      <c r="AA690">
        <v>1330</v>
      </c>
      <c r="AB690">
        <v>1466.95</v>
      </c>
      <c r="AC690" s="1">
        <f>(Table2[[#This Row],[Close Price]]/Table2[[#This Row],[Day Low]])-1</f>
        <v>1.6060640174115237E-2</v>
      </c>
      <c r="AD690" s="1">
        <f>(Table2[[#This Row],[Day High]]/Table2[[#This Row],[Close Price]])-1</f>
        <v>9.5653137349041018E-3</v>
      </c>
      <c r="AE690" s="1">
        <f>(Table2[[#This Row],[Close Price]]/Table2[[#This Row],[Current Week Low]])-1</f>
        <v>1.7932330827067577E-2</v>
      </c>
      <c r="AF690" s="1">
        <f>(Table2[[#This Row],[Current Week High]]/Table2[[#This Row],[Close Price]])-1</f>
        <v>5.3809506222993742E-2</v>
      </c>
      <c r="AG690" s="1">
        <f>(Table2[[#This Row],[Close Price]]/Table2[[#This Row],[Current Month Low]])-1</f>
        <v>1.7932330827067577E-2</v>
      </c>
      <c r="AH690" s="1">
        <f>(Table2[[#This Row],[Current Month High]]/Table2[[#This Row],[Close Price]])-1</f>
        <v>8.3539535399047349E-2</v>
      </c>
      <c r="AI690">
        <v>40.189090371902303</v>
      </c>
      <c r="AJ690">
        <v>18.436707199720001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-7.0000000000000007E-2</v>
      </c>
      <c r="AM690" t="s">
        <v>3113</v>
      </c>
      <c r="AN690">
        <v>-3.96</v>
      </c>
      <c r="AO690" t="s">
        <v>3113</v>
      </c>
      <c r="AP690">
        <v>-5.5892916801015997E-2</v>
      </c>
      <c r="AQ690">
        <f>(Table2[[#This Row],[Sharpe Ratio]]-AVERAGE(Table2[Sharpe Ratio]))/_xlfn.STDEV.P(Table2[Sharpe Ratio])</f>
        <v>-1.353504548547783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659</v>
      </c>
      <c r="AT690">
        <f>_xlfn.RANK.AVG(Table2[[#This Row],[6M Return vs Nifty Z-Score]],Table2[6M Return vs Nifty Z-Score])</f>
        <v>565</v>
      </c>
      <c r="AU690">
        <f>_xlfn.RANK.AVG(Table2[[#This Row],[Sharpe Ratio Z-Score]],Table2[Sharpe Ratio Z-Score])</f>
        <v>668</v>
      </c>
      <c r="AV690">
        <f>(Table2[[#This Row],[Rank 1Y]]+Table2[[#This Row],[Rank 6M]]+Table2[[#This Row],[Rank Sharpe]])/3</f>
        <v>630.66666666666663</v>
      </c>
    </row>
    <row r="691" spans="1:48" x14ac:dyDescent="0.3">
      <c r="A691" t="s">
        <v>1679</v>
      </c>
      <c r="B691" t="s">
        <v>1680</v>
      </c>
      <c r="C691" t="s">
        <v>3073</v>
      </c>
      <c r="D691" t="s">
        <v>51</v>
      </c>
      <c r="E691">
        <v>4754.8782000000001</v>
      </c>
      <c r="F691">
        <v>517.20000000000005</v>
      </c>
      <c r="G691">
        <v>-33.530959342612299</v>
      </c>
      <c r="H691">
        <f>(Table2[[#This Row],[1Y Return vs Nifty]]-AVERAGE(Table2[1Y Return vs Nifty]))/_xlfn.STDEV.P(Table2[1Y Return vs Nifty])</f>
        <v>-1.0342619590218627</v>
      </c>
      <c r="I691">
        <v>-9.0133080431424695</v>
      </c>
      <c r="J691">
        <f>(Table2[[#This Row],[1M Return vs Nifty]]-AVERAGE(Table2[1M Return vs Nifty]))/_xlfn.STDEV.P(Table2[1M Return vs Nifty])</f>
        <v>-0.83905552365903902</v>
      </c>
      <c r="K691">
        <v>-14.2558993777276</v>
      </c>
      <c r="L691">
        <f>(Table2[[#This Row],[6M Return vs Nifty]]-AVERAGE(Table2[6M Return vs Nifty]))/_xlfn.STDEV.P(Table2[6M Return vs Nifty])</f>
        <v>-0.6531330205994037</v>
      </c>
      <c r="M691">
        <v>2.6334185549656501</v>
      </c>
      <c r="N691">
        <f>(Table2[[#This Row],[1W Return vs Nifty]]-AVERAGE(Table2[1W Return vs Nifty]))/_xlfn.STDEV.P(Table2[1W Return vs Nifty])</f>
        <v>0.58467452367406492</v>
      </c>
      <c r="O691">
        <v>515.22</v>
      </c>
      <c r="P691">
        <v>513.89047099377899</v>
      </c>
      <c r="Q691">
        <v>502.88619995735399</v>
      </c>
      <c r="R691">
        <v>54.669791741237603</v>
      </c>
      <c r="S691" s="1">
        <f>(Table2[[#This Row],[Close Price]]-Table2[[#This Row],[20D EMA]])/Table2[[#This Row],[20D EMA]]</f>
        <v>3.8430185163619776E-3</v>
      </c>
      <c r="T691" s="1">
        <f>(Table2[[#This Row],[Close Price]]-Table2[[#This Row],[50D EMA]])/Table2[[#This Row],[50D EMA]]</f>
        <v>6.4401447254333688E-3</v>
      </c>
      <c r="U691" s="1">
        <f>(Table2[[#This Row],[Close Price]]-Table2[[#This Row],[200D EMA]])/Table2[[#This Row],[200D EMA]]</f>
        <v>2.8463298543208972E-2</v>
      </c>
      <c r="V691">
        <v>0.83488176612529696</v>
      </c>
      <c r="W691">
        <v>515</v>
      </c>
      <c r="X691">
        <v>527.20000000000005</v>
      </c>
      <c r="Y691">
        <v>494.5</v>
      </c>
      <c r="Z691">
        <v>519.35</v>
      </c>
      <c r="AA691">
        <v>494.5</v>
      </c>
      <c r="AB691">
        <v>519.35</v>
      </c>
      <c r="AC691" s="1">
        <f>(Table2[[#This Row],[Close Price]]/Table2[[#This Row],[Day Low]])-1</f>
        <v>4.2718446601943683E-3</v>
      </c>
      <c r="AD691" s="1">
        <f>(Table2[[#This Row],[Day High]]/Table2[[#This Row],[Close Price]])-1</f>
        <v>1.9334880123743181E-2</v>
      </c>
      <c r="AE691" s="1">
        <f>(Table2[[#This Row],[Close Price]]/Table2[[#This Row],[Current Week Low]])-1</f>
        <v>4.5904954499494499E-2</v>
      </c>
      <c r="AF691" s="1">
        <f>(Table2[[#This Row],[Current Week High]]/Table2[[#This Row],[Close Price]])-1</f>
        <v>4.1569992266048406E-3</v>
      </c>
      <c r="AG691" s="1">
        <f>(Table2[[#This Row],[Close Price]]/Table2[[#This Row],[Current Month Low]])-1</f>
        <v>4.5904954499494499E-2</v>
      </c>
      <c r="AH691" s="1">
        <f>(Table2[[#This Row],[Current Month High]]/Table2[[#This Row],[Close Price]])-1</f>
        <v>4.1569992266048406E-3</v>
      </c>
      <c r="AI691">
        <v>20.8430007733952</v>
      </c>
      <c r="AJ691">
        <v>19.986080501101899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-0.09</v>
      </c>
      <c r="AM691" t="s">
        <v>3113</v>
      </c>
      <c r="AN691">
        <v>-1.97</v>
      </c>
      <c r="AO691" t="s">
        <v>3113</v>
      </c>
      <c r="AP691">
        <v>-5.8442349583712999E-2</v>
      </c>
      <c r="AQ691">
        <f>(Table2[[#This Row],[Sharpe Ratio]]-AVERAGE(Table2[Sharpe Ratio]))/_xlfn.STDEV.P(Table2[Sharpe Ratio])</f>
        <v>-1.3832307972112716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-3.3250067768175118</v>
      </c>
      <c r="AS691">
        <f>_xlfn.RANK.AVG(Table2[[#This Row],[1Y Return vs Nifty Z-Score]],Table2[1Y Return vs Nifty Z-Score])</f>
        <v>671</v>
      </c>
      <c r="AT691">
        <f>_xlfn.RANK.AVG(Table2[[#This Row],[6M Return vs Nifty Z-Score]],Table2[6M Return vs Nifty Z-Score])</f>
        <v>547</v>
      </c>
      <c r="AU691">
        <f>_xlfn.RANK.AVG(Table2[[#This Row],[Sharpe Ratio Z-Score]],Table2[Sharpe Ratio Z-Score])</f>
        <v>674</v>
      </c>
      <c r="AV691">
        <f>(Table2[[#This Row],[Rank 1Y]]+Table2[[#This Row],[Rank 6M]]+Table2[[#This Row],[Rank Sharpe]])/3</f>
        <v>630.66666666666663</v>
      </c>
    </row>
    <row r="692" spans="1:48" x14ac:dyDescent="0.3">
      <c r="A692" t="s">
        <v>1251</v>
      </c>
      <c r="B692" t="s">
        <v>1252</v>
      </c>
      <c r="C692" t="s">
        <v>3069</v>
      </c>
      <c r="D692" t="s">
        <v>24</v>
      </c>
      <c r="E692">
        <v>8971.5566574269997</v>
      </c>
      <c r="F692">
        <v>78.930000000000007</v>
      </c>
      <c r="G692">
        <v>-36.635663198933102</v>
      </c>
      <c r="H692">
        <f>(Table2[[#This Row],[1Y Return vs Nifty]]-AVERAGE(Table2[1Y Return vs Nifty]))/_xlfn.STDEV.P(Table2[1Y Return vs Nifty])</f>
        <v>-1.0815173507874658</v>
      </c>
      <c r="I692">
        <v>-13.770421378739901</v>
      </c>
      <c r="J692">
        <f>(Table2[[#This Row],[1M Return vs Nifty]]-AVERAGE(Table2[1M Return vs Nifty]))/_xlfn.STDEV.P(Table2[1M Return vs Nifty])</f>
        <v>-1.3012028157734732</v>
      </c>
      <c r="K692">
        <v>-33.928659232015498</v>
      </c>
      <c r="L692">
        <f>(Table2[[#This Row],[6M Return vs Nifty]]-AVERAGE(Table2[6M Return vs Nifty]))/_xlfn.STDEV.P(Table2[6M Return vs Nifty])</f>
        <v>-1.3456774604855926</v>
      </c>
      <c r="M692">
        <v>1.6324142134825701</v>
      </c>
      <c r="N692">
        <f>(Table2[[#This Row],[1W Return vs Nifty]]-AVERAGE(Table2[1W Return vs Nifty]))/_xlfn.STDEV.P(Table2[1W Return vs Nifty])</f>
        <v>0.3804957234297241</v>
      </c>
      <c r="O692">
        <v>84.93</v>
      </c>
      <c r="P692">
        <v>90.186783999651695</v>
      </c>
      <c r="Q692">
        <v>93.618596557654996</v>
      </c>
      <c r="R692">
        <v>16.560402002510902</v>
      </c>
      <c r="S692" s="1">
        <f>(Table2[[#This Row],[Close Price]]-Table2[[#This Row],[20D EMA]])/Table2[[#This Row],[20D EMA]]</f>
        <v>-7.0646414694454249E-2</v>
      </c>
      <c r="T692" s="1">
        <f>(Table2[[#This Row],[Close Price]]-Table2[[#This Row],[50D EMA]])/Table2[[#This Row],[50D EMA]]</f>
        <v>-0.12481633672285246</v>
      </c>
      <c r="U692" s="1">
        <f>(Table2[[#This Row],[Close Price]]-Table2[[#This Row],[200D EMA]])/Table2[[#This Row],[200D EMA]]</f>
        <v>-0.156898277668679</v>
      </c>
      <c r="V692">
        <v>2.1247554735055698</v>
      </c>
      <c r="W692">
        <v>78.94</v>
      </c>
      <c r="X692">
        <v>79.510000000000005</v>
      </c>
      <c r="Y692">
        <v>78.55</v>
      </c>
      <c r="Z692">
        <v>81.790000000000006</v>
      </c>
      <c r="AA692">
        <v>78.55</v>
      </c>
      <c r="AB692">
        <v>82.36</v>
      </c>
      <c r="AC692" s="1">
        <f>(Table2[[#This Row],[Close Price]]/Table2[[#This Row],[Day Low]])-1</f>
        <v>-1.2667848999226017E-4</v>
      </c>
      <c r="AD692" s="1">
        <f>(Table2[[#This Row],[Day High]]/Table2[[#This Row],[Close Price]])-1</f>
        <v>7.3482832889901761E-3</v>
      </c>
      <c r="AE692" s="1">
        <f>(Table2[[#This Row],[Close Price]]/Table2[[#This Row],[Current Week Low]])-1</f>
        <v>4.8376830044558616E-3</v>
      </c>
      <c r="AF692" s="1">
        <f>(Table2[[#This Row],[Current Week High]]/Table2[[#This Row],[Close Price]])-1</f>
        <v>3.6234638287089727E-2</v>
      </c>
      <c r="AG692" s="1">
        <f>(Table2[[#This Row],[Close Price]]/Table2[[#This Row],[Current Month Low]])-1</f>
        <v>4.8376830044558616E-3</v>
      </c>
      <c r="AH692" s="1">
        <f>(Table2[[#This Row],[Current Month High]]/Table2[[#This Row],[Close Price]])-1</f>
        <v>4.3456227036614559E-2</v>
      </c>
      <c r="AI692">
        <v>47.599138477131604</v>
      </c>
      <c r="AJ692">
        <v>0.483768300445586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</v>
      </c>
      <c r="AM692" t="s">
        <v>3113</v>
      </c>
      <c r="AN692">
        <v>-11</v>
      </c>
      <c r="AO692" t="s">
        <v>3113</v>
      </c>
      <c r="AP692">
        <v>8.0064009109959994E-3</v>
      </c>
      <c r="AQ692">
        <f>(Table2[[#This Row],[Sharpe Ratio]]-AVERAGE(Table2[Sharpe Ratio]))/_xlfn.STDEV.P(Table2[Sharpe Ratio])</f>
        <v>-0.60844195241802823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687</v>
      </c>
      <c r="AT692">
        <f>_xlfn.RANK.AVG(Table2[[#This Row],[6M Return vs Nifty Z-Score]],Table2[6M Return vs Nifty Z-Score])</f>
        <v>703</v>
      </c>
      <c r="AU692">
        <f>_xlfn.RANK.AVG(Table2[[#This Row],[Sharpe Ratio Z-Score]],Table2[Sharpe Ratio Z-Score])</f>
        <v>508</v>
      </c>
      <c r="AV692">
        <f>(Table2[[#This Row],[Rank 1Y]]+Table2[[#This Row],[Rank 6M]]+Table2[[#This Row],[Rank Sharpe]])/3</f>
        <v>632.66666666666663</v>
      </c>
    </row>
    <row r="693" spans="1:48" x14ac:dyDescent="0.3">
      <c r="A693" t="s">
        <v>2299</v>
      </c>
      <c r="B693" t="s">
        <v>2300</v>
      </c>
      <c r="C693" t="s">
        <v>3075</v>
      </c>
      <c r="D693" t="s">
        <v>260</v>
      </c>
      <c r="E693">
        <v>2256.5981875799998</v>
      </c>
      <c r="F693">
        <v>504.15</v>
      </c>
      <c r="G693">
        <v>-46.0707535146555</v>
      </c>
      <c r="H693">
        <f>(Table2[[#This Row],[1Y Return vs Nifty]]-AVERAGE(Table2[1Y Return vs Nifty]))/_xlfn.STDEV.P(Table2[1Y Return vs Nifty])</f>
        <v>-1.225124892713114</v>
      </c>
      <c r="I693">
        <v>-0.92093396390952398</v>
      </c>
      <c r="J693">
        <f>(Table2[[#This Row],[1M Return vs Nifty]]-AVERAGE(Table2[1M Return vs Nifty]))/_xlfn.STDEV.P(Table2[1M Return vs Nifty])</f>
        <v>-5.2892045166915924E-2</v>
      </c>
      <c r="K693">
        <v>-24.0114335015077</v>
      </c>
      <c r="L693">
        <f>(Table2[[#This Row],[6M Return vs Nifty]]-AVERAGE(Table2[6M Return vs Nifty]))/_xlfn.STDEV.P(Table2[6M Return vs Nifty])</f>
        <v>-0.99655920815952448</v>
      </c>
      <c r="M693">
        <v>4.9760502690688604</v>
      </c>
      <c r="N693">
        <f>(Table2[[#This Row],[1W Return vs Nifty]]-AVERAGE(Table2[1W Return vs Nifty]))/_xlfn.STDEV.P(Table2[1W Return vs Nifty])</f>
        <v>1.0625103461354022</v>
      </c>
      <c r="O693">
        <v>504.55</v>
      </c>
      <c r="P693">
        <v>512.129457759709</v>
      </c>
      <c r="Q693">
        <v>538.02416602380595</v>
      </c>
      <c r="R693">
        <v>51.021693772997899</v>
      </c>
      <c r="S693" s="1">
        <f>(Table2[[#This Row],[Close Price]]-Table2[[#This Row],[20D EMA]])/Table2[[#This Row],[20D EMA]]</f>
        <v>-7.9278565057979214E-4</v>
      </c>
      <c r="T693" s="1">
        <f>(Table2[[#This Row],[Close Price]]-Table2[[#This Row],[50D EMA]])/Table2[[#This Row],[50D EMA]]</f>
        <v>-1.5580938840376139E-2</v>
      </c>
      <c r="U693" s="1">
        <f>(Table2[[#This Row],[Close Price]]-Table2[[#This Row],[200D EMA]])/Table2[[#This Row],[200D EMA]]</f>
        <v>-6.2960305805868089E-2</v>
      </c>
      <c r="V693">
        <v>1.4642701132346501</v>
      </c>
      <c r="W693">
        <v>487.85</v>
      </c>
      <c r="X693">
        <v>498.95</v>
      </c>
      <c r="Y693">
        <v>495</v>
      </c>
      <c r="Z693">
        <v>521.79999999999995</v>
      </c>
      <c r="AA693">
        <v>495</v>
      </c>
      <c r="AB693">
        <v>521.95000000000005</v>
      </c>
      <c r="AC693" s="1">
        <f>(Table2[[#This Row],[Close Price]]/Table2[[#This Row],[Day Low]])-1</f>
        <v>3.3411909398380457E-2</v>
      </c>
      <c r="AD693" s="1">
        <f>(Table2[[#This Row],[Day High]]/Table2[[#This Row],[Close Price]])-1</f>
        <v>-1.0314390558365583E-2</v>
      </c>
      <c r="AE693" s="1">
        <f>(Table2[[#This Row],[Close Price]]/Table2[[#This Row],[Current Week Low]])-1</f>
        <v>1.8484848484848548E-2</v>
      </c>
      <c r="AF693" s="1">
        <f>(Table2[[#This Row],[Current Week High]]/Table2[[#This Row],[Close Price]])-1</f>
        <v>3.5009421799067741E-2</v>
      </c>
      <c r="AG693" s="1">
        <f>(Table2[[#This Row],[Close Price]]/Table2[[#This Row],[Current Month Low]])-1</f>
        <v>1.8484848484848548E-2</v>
      </c>
      <c r="AH693" s="1">
        <f>(Table2[[#This Row],[Current Month High]]/Table2[[#This Row],[Close Price]])-1</f>
        <v>3.5306952295943717E-2</v>
      </c>
      <c r="AI693">
        <v>32.291976594267503</v>
      </c>
      <c r="AJ693">
        <v>11.046255506607899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-0.09</v>
      </c>
      <c r="AM693" t="s">
        <v>3113</v>
      </c>
      <c r="AN693">
        <v>0.91</v>
      </c>
      <c r="AO693" t="s">
        <v>3114</v>
      </c>
      <c r="AQ693">
        <f>(Table2[[#This Row],[Sharpe Ratio]]-AVERAGE(Table2[Sharpe Ratio]))/_xlfn.STDEV.P(Table2[Sharpe Ratio])</f>
        <v>-0.70179615496659375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714</v>
      </c>
      <c r="AT693">
        <f>_xlfn.RANK.AVG(Table2[[#This Row],[6M Return vs Nifty Z-Score]],Table2[6M Return vs Nifty Z-Score])</f>
        <v>641</v>
      </c>
      <c r="AU693">
        <f>_xlfn.RANK.AVG(Table2[[#This Row],[Sharpe Ratio Z-Score]],Table2[Sharpe Ratio Z-Score])</f>
        <v>545.5</v>
      </c>
      <c r="AV693">
        <f>(Table2[[#This Row],[Rank 1Y]]+Table2[[#This Row],[Rank 6M]]+Table2[[#This Row],[Rank Sharpe]])/3</f>
        <v>633.5</v>
      </c>
    </row>
    <row r="694" spans="1:48" x14ac:dyDescent="0.3">
      <c r="A694" t="s">
        <v>1606</v>
      </c>
      <c r="B694" t="s">
        <v>1607</v>
      </c>
      <c r="C694" t="s">
        <v>3069</v>
      </c>
      <c r="D694" t="s">
        <v>420</v>
      </c>
      <c r="E694">
        <v>5364.7283631150003</v>
      </c>
      <c r="F694">
        <v>48.73</v>
      </c>
      <c r="G694">
        <v>-28.287329886861201</v>
      </c>
      <c r="H694">
        <f>(Table2[[#This Row],[1Y Return vs Nifty]]-AVERAGE(Table2[1Y Return vs Nifty]))/_xlfn.STDEV.P(Table2[1Y Return vs Nifty])</f>
        <v>-0.95445088019683888</v>
      </c>
      <c r="I694">
        <v>-3.7152754911242099</v>
      </c>
      <c r="J694">
        <f>(Table2[[#This Row],[1M Return vs Nifty]]-AVERAGE(Table2[1M Return vs Nifty]))/_xlfn.STDEV.P(Table2[1M Return vs Nifty])</f>
        <v>-0.32435864243750562</v>
      </c>
      <c r="K694">
        <v>-35.496004903313697</v>
      </c>
      <c r="L694">
        <f>(Table2[[#This Row],[6M Return vs Nifty]]-AVERAGE(Table2[6M Return vs Nifty]))/_xlfn.STDEV.P(Table2[6M Return vs Nifty])</f>
        <v>-1.4008530707241666</v>
      </c>
      <c r="M694">
        <v>-0.19657886349296899</v>
      </c>
      <c r="N694">
        <f>(Table2[[#This Row],[1W Return vs Nifty]]-AVERAGE(Table2[1W Return vs Nifty]))/_xlfn.STDEV.P(Table2[1W Return vs Nifty])</f>
        <v>7.428797906921079E-3</v>
      </c>
      <c r="O694">
        <v>49.82</v>
      </c>
      <c r="P694">
        <v>50.892823606364203</v>
      </c>
      <c r="Q694">
        <v>52.033796879987896</v>
      </c>
      <c r="R694">
        <v>39.190260494460901</v>
      </c>
      <c r="S694" s="1">
        <f>(Table2[[#This Row],[Close Price]]-Table2[[#This Row],[20D EMA]])/Table2[[#This Row],[20D EMA]]</f>
        <v>-2.1878763548775659E-2</v>
      </c>
      <c r="T694" s="1">
        <f>(Table2[[#This Row],[Close Price]]-Table2[[#This Row],[50D EMA]])/Table2[[#This Row],[50D EMA]]</f>
        <v>-4.2497614655708414E-2</v>
      </c>
      <c r="U694" s="1">
        <f>(Table2[[#This Row],[Close Price]]-Table2[[#This Row],[200D EMA]])/Table2[[#This Row],[200D EMA]]</f>
        <v>-6.3493288556433089E-2</v>
      </c>
      <c r="V694">
        <v>0.61137274382058904</v>
      </c>
      <c r="W694">
        <v>48.9</v>
      </c>
      <c r="X694">
        <v>49.64</v>
      </c>
      <c r="Y694">
        <v>47.75</v>
      </c>
      <c r="Z694">
        <v>50.02</v>
      </c>
      <c r="AA694">
        <v>47.75</v>
      </c>
      <c r="AB694">
        <v>51.1</v>
      </c>
      <c r="AC694" s="1">
        <f>(Table2[[#This Row],[Close Price]]/Table2[[#This Row],[Day Low]])-1</f>
        <v>-3.476482617586929E-3</v>
      </c>
      <c r="AD694" s="1">
        <f>(Table2[[#This Row],[Day High]]/Table2[[#This Row],[Close Price]])-1</f>
        <v>1.8674327929407042E-2</v>
      </c>
      <c r="AE694" s="1">
        <f>(Table2[[#This Row],[Close Price]]/Table2[[#This Row],[Current Week Low]])-1</f>
        <v>2.052356020942403E-2</v>
      </c>
      <c r="AF694" s="1">
        <f>(Table2[[#This Row],[Current Week High]]/Table2[[#This Row],[Close Price]])-1</f>
        <v>2.6472398932895658E-2</v>
      </c>
      <c r="AG694" s="1">
        <f>(Table2[[#This Row],[Close Price]]/Table2[[#This Row],[Current Month Low]])-1</f>
        <v>2.052356020942403E-2</v>
      </c>
      <c r="AH694" s="1">
        <f>(Table2[[#This Row],[Current Month High]]/Table2[[#This Row],[Close Price]])-1</f>
        <v>4.8635337574389537E-2</v>
      </c>
      <c r="AI694">
        <v>40.1600656679663</v>
      </c>
      <c r="AJ694">
        <v>8.6510590858416894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-0.11</v>
      </c>
      <c r="AM694" t="s">
        <v>3113</v>
      </c>
      <c r="AN694">
        <v>-1.28</v>
      </c>
      <c r="AO694" t="s">
        <v>3113</v>
      </c>
      <c r="AQ694">
        <f>(Table2[[#This Row],[Sharpe Ratio]]-AVERAGE(Table2[Sharpe Ratio]))/_xlfn.STDEV.P(Table2[Sharpe Ratio])</f>
        <v>-0.70179615496659375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653</v>
      </c>
      <c r="AT694">
        <f>_xlfn.RANK.AVG(Table2[[#This Row],[6M Return vs Nifty Z-Score]],Table2[6M Return vs Nifty Z-Score])</f>
        <v>707</v>
      </c>
      <c r="AU694">
        <f>_xlfn.RANK.AVG(Table2[[#This Row],[Sharpe Ratio Z-Score]],Table2[Sharpe Ratio Z-Score])</f>
        <v>545.5</v>
      </c>
      <c r="AV694">
        <f>(Table2[[#This Row],[Rank 1Y]]+Table2[[#This Row],[Rank 6M]]+Table2[[#This Row],[Rank Sharpe]])/3</f>
        <v>635.16666666666663</v>
      </c>
    </row>
    <row r="695" spans="1:48" x14ac:dyDescent="0.3">
      <c r="A695" t="s">
        <v>1458</v>
      </c>
      <c r="B695" t="s">
        <v>1459</v>
      </c>
      <c r="C695" t="s">
        <v>3081</v>
      </c>
      <c r="D695" t="s">
        <v>98</v>
      </c>
      <c r="E695">
        <v>6843.1358319000001</v>
      </c>
      <c r="F695">
        <v>1437</v>
      </c>
      <c r="G695">
        <v>-32.434977930166703</v>
      </c>
      <c r="H695">
        <f>(Table2[[#This Row],[1Y Return vs Nifty]]-AVERAGE(Table2[1Y Return vs Nifty]))/_xlfn.STDEV.P(Table2[1Y Return vs Nifty])</f>
        <v>-1.0175804868397427</v>
      </c>
      <c r="I695">
        <v>5.6940943221867997</v>
      </c>
      <c r="J695">
        <f>(Table2[[#This Row],[1M Return vs Nifty]]-AVERAGE(Table2[1M Return vs Nifty]))/_xlfn.STDEV.P(Table2[1M Return vs Nifty])</f>
        <v>0.5897492362176211</v>
      </c>
      <c r="K695">
        <v>-11.413861126712201</v>
      </c>
      <c r="L695">
        <f>(Table2[[#This Row],[6M Return vs Nifty]]-AVERAGE(Table2[6M Return vs Nifty]))/_xlfn.STDEV.P(Table2[6M Return vs Nifty])</f>
        <v>-0.55308413049639238</v>
      </c>
      <c r="M695">
        <v>1.57743030955218</v>
      </c>
      <c r="N695">
        <f>(Table2[[#This Row],[1W Return vs Nifty]]-AVERAGE(Table2[1W Return vs Nifty]))/_xlfn.STDEV.P(Table2[1W Return vs Nifty])</f>
        <v>0.36928043986699355</v>
      </c>
      <c r="O695">
        <v>1468.79</v>
      </c>
      <c r="P695">
        <v>1437.5854334148</v>
      </c>
      <c r="Q695">
        <v>1416.61941630656</v>
      </c>
      <c r="R695">
        <v>35.099370892042302</v>
      </c>
      <c r="S695" s="1">
        <f>(Table2[[#This Row],[Close Price]]-Table2[[#This Row],[20D EMA]])/Table2[[#This Row],[20D EMA]]</f>
        <v>-2.1643665874631474E-2</v>
      </c>
      <c r="T695" s="1">
        <f>(Table2[[#This Row],[Close Price]]-Table2[[#This Row],[50D EMA]])/Table2[[#This Row],[50D EMA]]</f>
        <v>-4.0723382499043145E-4</v>
      </c>
      <c r="U695" s="1">
        <f>(Table2[[#This Row],[Close Price]]-Table2[[#This Row],[200D EMA]])/Table2[[#This Row],[200D EMA]]</f>
        <v>1.4386774216731207E-2</v>
      </c>
      <c r="V695">
        <v>1.03375737469047</v>
      </c>
      <c r="W695">
        <v>1428.9</v>
      </c>
      <c r="X695">
        <v>1460</v>
      </c>
      <c r="Y695">
        <v>1410</v>
      </c>
      <c r="Z695">
        <v>1494.95</v>
      </c>
      <c r="AA695">
        <v>1410</v>
      </c>
      <c r="AB695">
        <v>1517.3</v>
      </c>
      <c r="AC695" s="1">
        <f>(Table2[[#This Row],[Close Price]]/Table2[[#This Row],[Day Low]])-1</f>
        <v>5.6686961998739793E-3</v>
      </c>
      <c r="AD695" s="1">
        <f>(Table2[[#This Row],[Day High]]/Table2[[#This Row],[Close Price]])-1</f>
        <v>1.6005567153792644E-2</v>
      </c>
      <c r="AE695" s="1">
        <f>(Table2[[#This Row],[Close Price]]/Table2[[#This Row],[Current Week Low]])-1</f>
        <v>1.9148936170212849E-2</v>
      </c>
      <c r="AF695" s="1">
        <f>(Table2[[#This Row],[Current Week High]]/Table2[[#This Row],[Close Price]])-1</f>
        <v>4.032707028531668E-2</v>
      </c>
      <c r="AG695" s="1">
        <f>(Table2[[#This Row],[Close Price]]/Table2[[#This Row],[Current Month Low]])-1</f>
        <v>1.9148936170212849E-2</v>
      </c>
      <c r="AH695" s="1">
        <f>(Table2[[#This Row],[Current Month High]]/Table2[[#This Row],[Close Price]])-1</f>
        <v>5.5880306193458518E-2</v>
      </c>
      <c r="AI695">
        <v>16.906750173973499</v>
      </c>
      <c r="AJ695">
        <v>14.9599999999999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0</v>
      </c>
      <c r="AM695" t="s">
        <v>3115</v>
      </c>
      <c r="AN695">
        <v>-3.99</v>
      </c>
      <c r="AO695" t="s">
        <v>3113</v>
      </c>
      <c r="AP695">
        <v>-0.13133899127842899</v>
      </c>
      <c r="AQ695">
        <f>(Table2[[#This Row],[Sharpe Ratio]]-AVERAGE(Table2[Sharpe Ratio]))/_xlfn.STDEV.P(Table2[Sharpe Ratio])</f>
        <v>-2.2332017054295261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-2.8448366466810473</v>
      </c>
      <c r="AS695">
        <f>_xlfn.RANK.AVG(Table2[[#This Row],[1Y Return vs Nifty Z-Score]],Table2[1Y Return vs Nifty Z-Score])</f>
        <v>665</v>
      </c>
      <c r="AT695">
        <f>_xlfn.RANK.AVG(Table2[[#This Row],[6M Return vs Nifty Z-Score]],Table2[6M Return vs Nifty Z-Score])</f>
        <v>515</v>
      </c>
      <c r="AU695">
        <f>_xlfn.RANK.AVG(Table2[[#This Row],[Sharpe Ratio Z-Score]],Table2[Sharpe Ratio Z-Score])</f>
        <v>731</v>
      </c>
      <c r="AV695">
        <f>(Table2[[#This Row],[Rank 1Y]]+Table2[[#This Row],[Rank 6M]]+Table2[[#This Row],[Rank Sharpe]])/3</f>
        <v>637</v>
      </c>
    </row>
    <row r="696" spans="1:48" x14ac:dyDescent="0.3">
      <c r="A696" t="s">
        <v>1600</v>
      </c>
      <c r="B696" t="s">
        <v>1601</v>
      </c>
      <c r="C696" t="s">
        <v>3069</v>
      </c>
      <c r="D696" t="s">
        <v>24</v>
      </c>
      <c r="E696">
        <v>5459.7431870500004</v>
      </c>
      <c r="F696">
        <v>322.89999999999998</v>
      </c>
      <c r="G696">
        <v>-19.419513451157702</v>
      </c>
      <c r="H696">
        <f>(Table2[[#This Row],[1Y Return vs Nifty]]-AVERAGE(Table2[1Y Return vs Nifty]))/_xlfn.STDEV.P(Table2[1Y Return vs Nifty])</f>
        <v>-0.81947757544138378</v>
      </c>
      <c r="I696">
        <v>-11.859533842192899</v>
      </c>
      <c r="J696">
        <f>(Table2[[#This Row],[1M Return vs Nifty]]-AVERAGE(Table2[1M Return vs Nifty]))/_xlfn.STDEV.P(Table2[1M Return vs Nifty])</f>
        <v>-1.1155626095706686</v>
      </c>
      <c r="K696">
        <v>-28.4949416501554</v>
      </c>
      <c r="L696">
        <f>(Table2[[#This Row],[6M Return vs Nifty]]-AVERAGE(Table2[6M Return vs Nifty]))/_xlfn.STDEV.P(Table2[6M Return vs Nifty])</f>
        <v>-1.1543931197473596</v>
      </c>
      <c r="M696">
        <v>2.36346033984062</v>
      </c>
      <c r="N696">
        <f>(Table2[[#This Row],[1W Return vs Nifty]]-AVERAGE(Table2[1W Return vs Nifty]))/_xlfn.STDEV.P(Table2[1W Return vs Nifty])</f>
        <v>0.52961008269604948</v>
      </c>
      <c r="O696">
        <v>343.01</v>
      </c>
      <c r="P696">
        <v>351.053402053311</v>
      </c>
      <c r="Q696">
        <v>351.71502790491201</v>
      </c>
      <c r="R696">
        <v>24.966941521749799</v>
      </c>
      <c r="S696" s="1">
        <f>(Table2[[#This Row],[Close Price]]-Table2[[#This Row],[20D EMA]])/Table2[[#This Row],[20D EMA]]</f>
        <v>-5.86280283373663E-2</v>
      </c>
      <c r="T696" s="1">
        <f>(Table2[[#This Row],[Close Price]]-Table2[[#This Row],[50D EMA]])/Table2[[#This Row],[50D EMA]]</f>
        <v>-8.0196921290726156E-2</v>
      </c>
      <c r="U696" s="1">
        <f>(Table2[[#This Row],[Close Price]]-Table2[[#This Row],[200D EMA]])/Table2[[#This Row],[200D EMA]]</f>
        <v>-8.1927201338415148E-2</v>
      </c>
      <c r="V696">
        <v>1.10914443625363</v>
      </c>
      <c r="W696">
        <v>323.39999999999998</v>
      </c>
      <c r="X696">
        <v>328</v>
      </c>
      <c r="Y696">
        <v>318.75</v>
      </c>
      <c r="Z696">
        <v>335</v>
      </c>
      <c r="AA696">
        <v>318.75</v>
      </c>
      <c r="AB696">
        <v>339</v>
      </c>
      <c r="AC696" s="1">
        <f>(Table2[[#This Row],[Close Price]]/Table2[[#This Row],[Day Low]])-1</f>
        <v>-1.5460729746443747E-3</v>
      </c>
      <c r="AD696" s="1">
        <f>(Table2[[#This Row],[Day High]]/Table2[[#This Row],[Close Price]])-1</f>
        <v>1.5794363580055926E-2</v>
      </c>
      <c r="AE696" s="1">
        <f>(Table2[[#This Row],[Close Price]]/Table2[[#This Row],[Current Week Low]])-1</f>
        <v>1.3019607843137271E-2</v>
      </c>
      <c r="AF696" s="1">
        <f>(Table2[[#This Row],[Current Week High]]/Table2[[#This Row],[Close Price]])-1</f>
        <v>3.7472901827191096E-2</v>
      </c>
      <c r="AG696" s="1">
        <f>(Table2[[#This Row],[Close Price]]/Table2[[#This Row],[Current Month Low]])-1</f>
        <v>1.3019607843137271E-2</v>
      </c>
      <c r="AH696" s="1">
        <f>(Table2[[#This Row],[Current Month High]]/Table2[[#This Row],[Close Price]])-1</f>
        <v>4.9860637968411448E-2</v>
      </c>
      <c r="AI696">
        <v>30.7680396407556</v>
      </c>
      <c r="AJ696">
        <v>11.3064460530851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-0.09</v>
      </c>
      <c r="AM696" t="s">
        <v>3113</v>
      </c>
      <c r="AN696">
        <v>-9.64</v>
      </c>
      <c r="AO696" t="s">
        <v>3113</v>
      </c>
      <c r="AP696">
        <v>-3.9991667389070999E-2</v>
      </c>
      <c r="AQ696">
        <f>(Table2[[#This Row],[Sharpe Ratio]]-AVERAGE(Table2[Sharpe Ratio]))/_xlfn.STDEV.P(Table2[Sharpe Ratio])</f>
        <v>-1.1680968385317596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616</v>
      </c>
      <c r="AT696">
        <f>_xlfn.RANK.AVG(Table2[[#This Row],[6M Return vs Nifty Z-Score]],Table2[6M Return vs Nifty Z-Score])</f>
        <v>676</v>
      </c>
      <c r="AU696">
        <f>_xlfn.RANK.AVG(Table2[[#This Row],[Sharpe Ratio Z-Score]],Table2[Sharpe Ratio Z-Score])</f>
        <v>639</v>
      </c>
      <c r="AV696">
        <f>(Table2[[#This Row],[Rank 1Y]]+Table2[[#This Row],[Rank 6M]]+Table2[[#This Row],[Rank Sharpe]])/3</f>
        <v>643.66666666666663</v>
      </c>
    </row>
    <row r="697" spans="1:48" x14ac:dyDescent="0.3">
      <c r="A697" t="s">
        <v>2022</v>
      </c>
      <c r="B697" t="s">
        <v>2023</v>
      </c>
      <c r="C697" t="s">
        <v>3081</v>
      </c>
      <c r="D697" t="s">
        <v>1156</v>
      </c>
      <c r="E697">
        <v>3014.3981895249999</v>
      </c>
      <c r="F697">
        <v>416.95</v>
      </c>
      <c r="G697">
        <v>-57.313452465644403</v>
      </c>
      <c r="H697">
        <f>(Table2[[#This Row],[1Y Return vs Nifty]]-AVERAGE(Table2[1Y Return vs Nifty]))/_xlfn.STDEV.P(Table2[1Y Return vs Nifty])</f>
        <v>-1.3962452855164722</v>
      </c>
      <c r="I697">
        <v>-9.4360493884844292</v>
      </c>
      <c r="J697">
        <f>(Table2[[#This Row],[1M Return vs Nifty]]-AVERAGE(Table2[1M Return vs Nifty]))/_xlfn.STDEV.P(Table2[1M Return vs Nifty])</f>
        <v>-0.88012428831357381</v>
      </c>
      <c r="K697">
        <v>-21.3797258335462</v>
      </c>
      <c r="L697">
        <f>(Table2[[#This Row],[6M Return vs Nifty]]-AVERAGE(Table2[6M Return vs Nifty]))/_xlfn.STDEV.P(Table2[6M Return vs Nifty])</f>
        <v>-0.90391463127493787</v>
      </c>
      <c r="M697">
        <v>-1.8433650317449</v>
      </c>
      <c r="N697">
        <f>(Table2[[#This Row],[1W Return vs Nifty]]-AVERAGE(Table2[1W Return vs Nifty]))/_xlfn.STDEV.P(Table2[1W Return vs Nifty])</f>
        <v>-0.32847266641089157</v>
      </c>
      <c r="O697">
        <v>435.37</v>
      </c>
      <c r="P697">
        <v>426.06259940655201</v>
      </c>
      <c r="Q697">
        <v>432.312207999458</v>
      </c>
      <c r="R697">
        <v>31.4062165780201</v>
      </c>
      <c r="S697" s="1">
        <f>(Table2[[#This Row],[Close Price]]-Table2[[#This Row],[20D EMA]])/Table2[[#This Row],[20D EMA]]</f>
        <v>-4.2308840756138492E-2</v>
      </c>
      <c r="T697" s="1">
        <f>(Table2[[#This Row],[Close Price]]-Table2[[#This Row],[50D EMA]])/Table2[[#This Row],[50D EMA]]</f>
        <v>-2.1387935526949911E-2</v>
      </c>
      <c r="U697" s="1">
        <f>(Table2[[#This Row],[Close Price]]-Table2[[#This Row],[200D EMA]])/Table2[[#This Row],[200D EMA]]</f>
        <v>-3.5534985399897079E-2</v>
      </c>
      <c r="V697">
        <v>0.49522895468994899</v>
      </c>
      <c r="W697">
        <v>416.5</v>
      </c>
      <c r="X697">
        <v>422.15</v>
      </c>
      <c r="Y697">
        <v>412.85</v>
      </c>
      <c r="Z697">
        <v>443.45</v>
      </c>
      <c r="AA697">
        <v>412.85</v>
      </c>
      <c r="AB697">
        <v>453.8</v>
      </c>
      <c r="AC697" s="1">
        <f>(Table2[[#This Row],[Close Price]]/Table2[[#This Row],[Day Low]])-1</f>
        <v>1.0804321728690169E-3</v>
      </c>
      <c r="AD697" s="1">
        <f>(Table2[[#This Row],[Day High]]/Table2[[#This Row],[Close Price]])-1</f>
        <v>1.2471519366830552E-2</v>
      </c>
      <c r="AE697" s="1">
        <f>(Table2[[#This Row],[Close Price]]/Table2[[#This Row],[Current Week Low]])-1</f>
        <v>9.9309676638004163E-3</v>
      </c>
      <c r="AF697" s="1">
        <f>(Table2[[#This Row],[Current Week High]]/Table2[[#This Row],[Close Price]])-1</f>
        <v>6.3556781388655725E-2</v>
      </c>
      <c r="AG697" s="1">
        <f>(Table2[[#This Row],[Close Price]]/Table2[[#This Row],[Current Month Low]])-1</f>
        <v>9.9309676638004163E-3</v>
      </c>
      <c r="AH697" s="1">
        <f>(Table2[[#This Row],[Current Month High]]/Table2[[#This Row],[Close Price]])-1</f>
        <v>8.8379901666866489E-2</v>
      </c>
      <c r="AI697">
        <v>59.275692529080203</v>
      </c>
      <c r="AJ697">
        <v>32.365079365079303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-0.03</v>
      </c>
      <c r="AM697" t="s">
        <v>3113</v>
      </c>
      <c r="AN697">
        <v>-4.29</v>
      </c>
      <c r="AO697" t="s">
        <v>3113</v>
      </c>
      <c r="AP697">
        <v>-9.5948149327039992E-3</v>
      </c>
      <c r="AQ697">
        <f>(Table2[[#This Row],[Sharpe Ratio]]-AVERAGE(Table2[Sharpe Ratio]))/_xlfn.STDEV.P(Table2[Sharpe Ratio])</f>
        <v>-0.8136711792878808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726</v>
      </c>
      <c r="AT697">
        <f>_xlfn.RANK.AVG(Table2[[#This Row],[6M Return vs Nifty Z-Score]],Table2[6M Return vs Nifty Z-Score])</f>
        <v>622</v>
      </c>
      <c r="AU697">
        <f>_xlfn.RANK.AVG(Table2[[#This Row],[Sharpe Ratio Z-Score]],Table2[Sharpe Ratio Z-Score])</f>
        <v>584</v>
      </c>
      <c r="AV697">
        <f>(Table2[[#This Row],[Rank 1Y]]+Table2[[#This Row],[Rank 6M]]+Table2[[#This Row],[Rank Sharpe]])/3</f>
        <v>644</v>
      </c>
    </row>
    <row r="698" spans="1:48" x14ac:dyDescent="0.3">
      <c r="A698" t="s">
        <v>1425</v>
      </c>
      <c r="B698" t="s">
        <v>1426</v>
      </c>
      <c r="C698" t="s">
        <v>3080</v>
      </c>
      <c r="D698" t="s">
        <v>130</v>
      </c>
      <c r="E698">
        <v>7159.3425405149901</v>
      </c>
      <c r="F698">
        <v>403.15</v>
      </c>
      <c r="G698">
        <v>-38.489305958913903</v>
      </c>
      <c r="H698">
        <f>(Table2[[#This Row],[1Y Return vs Nifty]]-AVERAGE(Table2[1Y Return vs Nifty]))/_xlfn.STDEV.P(Table2[1Y Return vs Nifty])</f>
        <v>-1.1097308677185687</v>
      </c>
      <c r="I698">
        <v>-16.7032217771083</v>
      </c>
      <c r="J698">
        <f>(Table2[[#This Row],[1M Return vs Nifty]]-AVERAGE(Table2[1M Return vs Nifty]))/_xlfn.STDEV.P(Table2[1M Return vs Nifty])</f>
        <v>-1.5861205099296649</v>
      </c>
      <c r="K698">
        <v>-33.315745628526798</v>
      </c>
      <c r="L698">
        <f>(Table2[[#This Row],[6M Return vs Nifty]]-AVERAGE(Table2[6M Return vs Nifty]))/_xlfn.STDEV.P(Table2[6M Return vs Nifty])</f>
        <v>-1.3241009297206838</v>
      </c>
      <c r="M698">
        <v>-12.546534953224301</v>
      </c>
      <c r="N698">
        <f>(Table2[[#This Row],[1W Return vs Nifty]]-AVERAGE(Table2[1W Return vs Nifty]))/_xlfn.STDEV.P(Table2[1W Return vs Nifty])</f>
        <v>-2.5116404138565884</v>
      </c>
      <c r="O698">
        <v>464.22</v>
      </c>
      <c r="P698">
        <v>472.61571591139898</v>
      </c>
      <c r="Q698">
        <v>489.306344913678</v>
      </c>
      <c r="R698">
        <v>18.470043307762801</v>
      </c>
      <c r="S698" s="1">
        <f>(Table2[[#This Row],[Close Price]]-Table2[[#This Row],[20D EMA]])/Table2[[#This Row],[20D EMA]]</f>
        <v>-0.13155400456680033</v>
      </c>
      <c r="T698" s="1">
        <f>(Table2[[#This Row],[Close Price]]-Table2[[#This Row],[50D EMA]])/Table2[[#This Row],[50D EMA]]</f>
        <v>-0.14698139222357495</v>
      </c>
      <c r="U698" s="1">
        <f>(Table2[[#This Row],[Close Price]]-Table2[[#This Row],[200D EMA]])/Table2[[#This Row],[200D EMA]]</f>
        <v>-0.17607853609353355</v>
      </c>
      <c r="V698">
        <v>0.95881839415640802</v>
      </c>
      <c r="W698">
        <v>407</v>
      </c>
      <c r="X698">
        <v>420</v>
      </c>
      <c r="Y698">
        <v>401.55</v>
      </c>
      <c r="Z698">
        <v>484.9</v>
      </c>
      <c r="AA698">
        <v>401.55</v>
      </c>
      <c r="AB698">
        <v>505.7</v>
      </c>
      <c r="AC698" s="1">
        <f>(Table2[[#This Row],[Close Price]]/Table2[[#This Row],[Day Low]])-1</f>
        <v>-9.4594594594594739E-3</v>
      </c>
      <c r="AD698" s="1">
        <f>(Table2[[#This Row],[Day High]]/Table2[[#This Row],[Close Price]])-1</f>
        <v>4.1795857621232946E-2</v>
      </c>
      <c r="AE698" s="1">
        <f>(Table2[[#This Row],[Close Price]]/Table2[[#This Row],[Current Week Low]])-1</f>
        <v>3.9845598306560426E-3</v>
      </c>
      <c r="AF698" s="1">
        <f>(Table2[[#This Row],[Current Week High]]/Table2[[#This Row],[Close Price]])-1</f>
        <v>0.20277812228698999</v>
      </c>
      <c r="AG698" s="1">
        <f>(Table2[[#This Row],[Close Price]]/Table2[[#This Row],[Current Month Low]])-1</f>
        <v>3.9845598306560426E-3</v>
      </c>
      <c r="AH698" s="1">
        <f>(Table2[[#This Row],[Current Month High]]/Table2[[#This Row],[Close Price]])-1</f>
        <v>0.25437182190251773</v>
      </c>
      <c r="AI698">
        <v>74.922485427260298</v>
      </c>
      <c r="AJ698">
        <v>4.4159544159543902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-0.12</v>
      </c>
      <c r="AM698" t="s">
        <v>3113</v>
      </c>
      <c r="AN698">
        <v>-12.29</v>
      </c>
      <c r="AO698" t="s">
        <v>3113</v>
      </c>
      <c r="AQ698">
        <f>(Table2[[#This Row],[Sharpe Ratio]]-AVERAGE(Table2[Sharpe Ratio]))/_xlfn.STDEV.P(Table2[Sharpe Ratio])</f>
        <v>-0.70179615496659375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693</v>
      </c>
      <c r="AT698">
        <f>_xlfn.RANK.AVG(Table2[[#This Row],[6M Return vs Nifty Z-Score]],Table2[6M Return vs Nifty Z-Score])</f>
        <v>697</v>
      </c>
      <c r="AU698">
        <f>_xlfn.RANK.AVG(Table2[[#This Row],[Sharpe Ratio Z-Score]],Table2[Sharpe Ratio Z-Score])</f>
        <v>545.5</v>
      </c>
      <c r="AV698">
        <f>(Table2[[#This Row],[Rank 1Y]]+Table2[[#This Row],[Rank 6M]]+Table2[[#This Row],[Rank Sharpe]])/3</f>
        <v>645.16666666666663</v>
      </c>
    </row>
    <row r="699" spans="1:48" x14ac:dyDescent="0.3">
      <c r="A699" t="s">
        <v>1479</v>
      </c>
      <c r="B699" t="s">
        <v>1480</v>
      </c>
      <c r="C699" t="s">
        <v>3080</v>
      </c>
      <c r="D699" t="s">
        <v>411</v>
      </c>
      <c r="E699">
        <v>6700.0013873999997</v>
      </c>
      <c r="F699">
        <v>606</v>
      </c>
      <c r="G699">
        <v>-34.658596958232998</v>
      </c>
      <c r="H699">
        <f>(Table2[[#This Row],[1Y Return vs Nifty]]-AVERAGE(Table2[1Y Return vs Nifty]))/_xlfn.STDEV.P(Table2[1Y Return vs Nifty])</f>
        <v>-1.0514252569600222</v>
      </c>
      <c r="I699">
        <v>-15.4059742005145</v>
      </c>
      <c r="J699">
        <f>(Table2[[#This Row],[1M Return vs Nifty]]-AVERAGE(Table2[1M Return vs Nifty]))/_xlfn.STDEV.P(Table2[1M Return vs Nifty])</f>
        <v>-1.4600946172441494</v>
      </c>
      <c r="K699">
        <v>-18.731669368215002</v>
      </c>
      <c r="L699">
        <f>(Table2[[#This Row],[6M Return vs Nifty]]-AVERAGE(Table2[6M Return vs Nifty]))/_xlfn.STDEV.P(Table2[6M Return vs Nifty])</f>
        <v>-0.81069452412408083</v>
      </c>
      <c r="M699">
        <v>-9.8676126396483301</v>
      </c>
      <c r="N699">
        <f>(Table2[[#This Row],[1W Return vs Nifty]]-AVERAGE(Table2[1W Return vs Nifty]))/_xlfn.STDEV.P(Table2[1W Return vs Nifty])</f>
        <v>-1.9652100725822084</v>
      </c>
      <c r="O699">
        <v>645.36</v>
      </c>
      <c r="P699">
        <v>654.04258104626194</v>
      </c>
      <c r="Q699">
        <v>648.03858229730497</v>
      </c>
      <c r="R699">
        <v>32.126661601970603</v>
      </c>
      <c r="S699" s="1">
        <f>(Table2[[#This Row],[Close Price]]-Table2[[#This Row],[20D EMA]])/Table2[[#This Row],[20D EMA]]</f>
        <v>-6.0989215321680945E-2</v>
      </c>
      <c r="T699" s="1">
        <f>(Table2[[#This Row],[Close Price]]-Table2[[#This Row],[50D EMA]])/Table2[[#This Row],[50D EMA]]</f>
        <v>-7.3454821503225312E-2</v>
      </c>
      <c r="U699" s="1">
        <f>(Table2[[#This Row],[Close Price]]-Table2[[#This Row],[200D EMA]])/Table2[[#This Row],[200D EMA]]</f>
        <v>-6.4870492970152585E-2</v>
      </c>
      <c r="V699">
        <v>0.77190176225627405</v>
      </c>
      <c r="W699">
        <v>598.25</v>
      </c>
      <c r="X699">
        <v>617.79999999999995</v>
      </c>
      <c r="Y699">
        <v>577.5</v>
      </c>
      <c r="Z699">
        <v>631.15</v>
      </c>
      <c r="AA699">
        <v>577.5</v>
      </c>
      <c r="AB699">
        <v>680.3</v>
      </c>
      <c r="AC699" s="1">
        <f>(Table2[[#This Row],[Close Price]]/Table2[[#This Row],[Day Low]])-1</f>
        <v>1.2954450480568314E-2</v>
      </c>
      <c r="AD699" s="1">
        <f>(Table2[[#This Row],[Day High]]/Table2[[#This Row],[Close Price]])-1</f>
        <v>1.9471947194719341E-2</v>
      </c>
      <c r="AE699" s="1">
        <f>(Table2[[#This Row],[Close Price]]/Table2[[#This Row],[Current Week Low]])-1</f>
        <v>4.9350649350649256E-2</v>
      </c>
      <c r="AF699" s="1">
        <f>(Table2[[#This Row],[Current Week High]]/Table2[[#This Row],[Close Price]])-1</f>
        <v>4.1501650165016502E-2</v>
      </c>
      <c r="AG699" s="1">
        <f>(Table2[[#This Row],[Close Price]]/Table2[[#This Row],[Current Month Low]])-1</f>
        <v>4.9350649350649256E-2</v>
      </c>
      <c r="AH699" s="1">
        <f>(Table2[[#This Row],[Current Month High]]/Table2[[#This Row],[Close Price]])-1</f>
        <v>0.12260726072607264</v>
      </c>
      <c r="AI699">
        <v>28.052805280527998</v>
      </c>
      <c r="AJ699">
        <v>16.236693200345201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-0.13</v>
      </c>
      <c r="AM699" t="s">
        <v>3113</v>
      </c>
      <c r="AN699">
        <v>-10.39</v>
      </c>
      <c r="AO699" t="s">
        <v>3113</v>
      </c>
      <c r="AP699">
        <v>-5.5476336520400002E-2</v>
      </c>
      <c r="AQ699">
        <f>(Table2[[#This Row],[Sharpe Ratio]]-AVERAGE(Table2[Sharpe Ratio]))/_xlfn.STDEV.P(Table2[Sharpe Ratio])</f>
        <v>-1.3486472449569833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677</v>
      </c>
      <c r="AT699">
        <f>_xlfn.RANK.AVG(Table2[[#This Row],[6M Return vs Nifty Z-Score]],Table2[6M Return vs Nifty Z-Score])</f>
        <v>592</v>
      </c>
      <c r="AU699">
        <f>_xlfn.RANK.AVG(Table2[[#This Row],[Sharpe Ratio Z-Score]],Table2[Sharpe Ratio Z-Score])</f>
        <v>667</v>
      </c>
      <c r="AV699">
        <f>(Table2[[#This Row],[Rank 1Y]]+Table2[[#This Row],[Rank 6M]]+Table2[[#This Row],[Rank Sharpe]])/3</f>
        <v>645.33333333333337</v>
      </c>
    </row>
    <row r="700" spans="1:48" x14ac:dyDescent="0.3">
      <c r="A700" t="s">
        <v>616</v>
      </c>
      <c r="B700" t="s">
        <v>617</v>
      </c>
      <c r="C700" t="s">
        <v>3077</v>
      </c>
      <c r="D700" t="s">
        <v>389</v>
      </c>
      <c r="E700">
        <v>30216.495190915</v>
      </c>
      <c r="F700">
        <v>408.65</v>
      </c>
      <c r="G700">
        <v>-23.861409196962299</v>
      </c>
      <c r="H700">
        <f>(Table2[[#This Row],[1Y Return vs Nifty]]-AVERAGE(Table2[1Y Return vs Nifty]))/_xlfn.STDEV.P(Table2[1Y Return vs Nifty])</f>
        <v>-0.88708580262305992</v>
      </c>
      <c r="I700">
        <v>4.0722991601117799</v>
      </c>
      <c r="J700">
        <f>(Table2[[#This Row],[1M Return vs Nifty]]-AVERAGE(Table2[1M Return vs Nifty]))/_xlfn.STDEV.P(Table2[1M Return vs Nifty])</f>
        <v>0.43219397325831815</v>
      </c>
      <c r="K700">
        <v>-21.567522344749801</v>
      </c>
      <c r="L700">
        <f>(Table2[[#This Row],[6M Return vs Nifty]]-AVERAGE(Table2[6M Return vs Nifty]))/_xlfn.STDEV.P(Table2[6M Return vs Nifty])</f>
        <v>-0.91052567266554019</v>
      </c>
      <c r="M700">
        <v>4.9070459143057201</v>
      </c>
      <c r="N700">
        <f>(Table2[[#This Row],[1W Return vs Nifty]]-AVERAGE(Table2[1W Return vs Nifty]))/_xlfn.STDEV.P(Table2[1W Return vs Nifty])</f>
        <v>1.0484352559651653</v>
      </c>
      <c r="O700">
        <v>399.83</v>
      </c>
      <c r="P700">
        <v>401.60754916187</v>
      </c>
      <c r="Q700">
        <v>415.06391176376297</v>
      </c>
      <c r="R700">
        <v>60.305306365183803</v>
      </c>
      <c r="S700" s="1">
        <f>(Table2[[#This Row],[Close Price]]-Table2[[#This Row],[20D EMA]])/Table2[[#This Row],[20D EMA]]</f>
        <v>2.2059375234474637E-2</v>
      </c>
      <c r="T700" s="1">
        <f>(Table2[[#This Row],[Close Price]]-Table2[[#This Row],[50D EMA]])/Table2[[#This Row],[50D EMA]]</f>
        <v>1.7535653532477508E-2</v>
      </c>
      <c r="U700" s="1">
        <f>(Table2[[#This Row],[Close Price]]-Table2[[#This Row],[200D EMA]])/Table2[[#This Row],[200D EMA]]</f>
        <v>-1.5452829267926156E-2</v>
      </c>
      <c r="V700">
        <v>2.0448055066114699</v>
      </c>
      <c r="W700">
        <v>408.3</v>
      </c>
      <c r="X700">
        <v>413.55</v>
      </c>
      <c r="Y700">
        <v>401.4</v>
      </c>
      <c r="Z700">
        <v>425.6</v>
      </c>
      <c r="AA700">
        <v>397.4</v>
      </c>
      <c r="AB700">
        <v>425.6</v>
      </c>
      <c r="AC700" s="1">
        <f>(Table2[[#This Row],[Close Price]]/Table2[[#This Row],[Day Low]])-1</f>
        <v>8.5721283370054913E-4</v>
      </c>
      <c r="AD700" s="1">
        <f>(Table2[[#This Row],[Day High]]/Table2[[#This Row],[Close Price]])-1</f>
        <v>1.1990701088951505E-2</v>
      </c>
      <c r="AE700" s="1">
        <f>(Table2[[#This Row],[Close Price]]/Table2[[#This Row],[Current Week Low]])-1</f>
        <v>1.806178375685108E-2</v>
      </c>
      <c r="AF700" s="1">
        <f>(Table2[[#This Row],[Current Week High]]/Table2[[#This Row],[Close Price]])-1</f>
        <v>4.14780374403525E-2</v>
      </c>
      <c r="AG700" s="1">
        <f>(Table2[[#This Row],[Close Price]]/Table2[[#This Row],[Current Month Low]])-1</f>
        <v>2.830900855561147E-2</v>
      </c>
      <c r="AH700" s="1">
        <f>(Table2[[#This Row],[Current Month High]]/Table2[[#This Row],[Close Price]])-1</f>
        <v>4.14780374403525E-2</v>
      </c>
      <c r="AI700">
        <v>19.4175945185366</v>
      </c>
      <c r="AJ700">
        <v>15.3726708074534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</v>
      </c>
      <c r="AM700" t="s">
        <v>3115</v>
      </c>
      <c r="AN700">
        <v>7.41</v>
      </c>
      <c r="AO700" t="s">
        <v>3114</v>
      </c>
      <c r="AP700">
        <v>-7.0339770267662999E-2</v>
      </c>
      <c r="AQ700">
        <f>(Table2[[#This Row],[Sharpe Ratio]]-AVERAGE(Table2[Sharpe Ratio]))/_xlfn.STDEV.P(Table2[Sharpe Ratio])</f>
        <v>-1.5219540803296028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637</v>
      </c>
      <c r="AT700">
        <f>_xlfn.RANK.AVG(Table2[[#This Row],[6M Return vs Nifty Z-Score]],Table2[6M Return vs Nifty Z-Score])</f>
        <v>625</v>
      </c>
      <c r="AU700">
        <f>_xlfn.RANK.AVG(Table2[[#This Row],[Sharpe Ratio Z-Score]],Table2[Sharpe Ratio Z-Score])</f>
        <v>691</v>
      </c>
      <c r="AV700">
        <f>(Table2[[#This Row],[Rank 1Y]]+Table2[[#This Row],[Rank 6M]]+Table2[[#This Row],[Rank Sharpe]])/3</f>
        <v>651</v>
      </c>
    </row>
    <row r="701" spans="1:48" x14ac:dyDescent="0.3">
      <c r="A701" t="s">
        <v>2052</v>
      </c>
      <c r="B701" t="s">
        <v>2053</v>
      </c>
      <c r="C701" t="s">
        <v>3073</v>
      </c>
      <c r="D701" t="s">
        <v>51</v>
      </c>
      <c r="E701">
        <v>2965.0406238249998</v>
      </c>
      <c r="F701">
        <v>321.64999999999998</v>
      </c>
      <c r="G701">
        <v>-22.572016200827498</v>
      </c>
      <c r="H701">
        <f>(Table2[[#This Row],[1Y Return vs Nifty]]-AVERAGE(Table2[1Y Return vs Nifty]))/_xlfn.STDEV.P(Table2[1Y Return vs Nifty])</f>
        <v>-0.86746049406162429</v>
      </c>
      <c r="I701">
        <v>-5.6542278940299902</v>
      </c>
      <c r="J701">
        <f>(Table2[[#This Row],[1M Return vs Nifty]]-AVERAGE(Table2[1M Return vs Nifty]))/_xlfn.STDEV.P(Table2[1M Return vs Nifty])</f>
        <v>-0.51272531342604655</v>
      </c>
      <c r="K701">
        <v>-19.4734387635581</v>
      </c>
      <c r="L701">
        <f>(Table2[[#This Row],[6M Return vs Nifty]]-AVERAGE(Table2[6M Return vs Nifty]))/_xlfn.STDEV.P(Table2[6M Return vs Nifty])</f>
        <v>-0.83680719332898834</v>
      </c>
      <c r="M701">
        <v>0.39161231395627299</v>
      </c>
      <c r="N701">
        <f>(Table2[[#This Row],[1W Return vs Nifty]]-AVERAGE(Table2[1W Return vs Nifty]))/_xlfn.STDEV.P(Table2[1W Return vs Nifty])</f>
        <v>0.12740447028808063</v>
      </c>
      <c r="O701">
        <v>325.93</v>
      </c>
      <c r="P701">
        <v>327.64866213569297</v>
      </c>
      <c r="Q701">
        <v>337.89275628396899</v>
      </c>
      <c r="R701">
        <v>43.612951808336298</v>
      </c>
      <c r="S701" s="1">
        <f>(Table2[[#This Row],[Close Price]]-Table2[[#This Row],[20D EMA]])/Table2[[#This Row],[20D EMA]]</f>
        <v>-1.3131654036142821E-2</v>
      </c>
      <c r="T701" s="1">
        <f>(Table2[[#This Row],[Close Price]]-Table2[[#This Row],[50D EMA]])/Table2[[#This Row],[50D EMA]]</f>
        <v>-1.8308214953762576E-2</v>
      </c>
      <c r="U701" s="1">
        <f>(Table2[[#This Row],[Close Price]]-Table2[[#This Row],[200D EMA]])/Table2[[#This Row],[200D EMA]]</f>
        <v>-4.8070744287629578E-2</v>
      </c>
      <c r="V701">
        <v>0.72115252582336498</v>
      </c>
      <c r="W701">
        <v>321.14999999999998</v>
      </c>
      <c r="X701">
        <v>323</v>
      </c>
      <c r="Y701">
        <v>315.14999999999998</v>
      </c>
      <c r="Z701">
        <v>332</v>
      </c>
      <c r="AA701">
        <v>315.14999999999998</v>
      </c>
      <c r="AB701">
        <v>338.8</v>
      </c>
      <c r="AC701" s="1">
        <f>(Table2[[#This Row],[Close Price]]/Table2[[#This Row],[Day Low]])-1</f>
        <v>1.5569048731123303E-3</v>
      </c>
      <c r="AD701" s="1">
        <f>(Table2[[#This Row],[Day High]]/Table2[[#This Row],[Close Price]])-1</f>
        <v>4.1971086584797757E-3</v>
      </c>
      <c r="AE701" s="1">
        <f>(Table2[[#This Row],[Close Price]]/Table2[[#This Row],[Current Week Low]])-1</f>
        <v>2.0625099159130578E-2</v>
      </c>
      <c r="AF701" s="1">
        <f>(Table2[[#This Row],[Current Week High]]/Table2[[#This Row],[Close Price]])-1</f>
        <v>3.2177833048344651E-2</v>
      </c>
      <c r="AG701" s="1">
        <f>(Table2[[#This Row],[Close Price]]/Table2[[#This Row],[Current Month Low]])-1</f>
        <v>2.0625099159130578E-2</v>
      </c>
      <c r="AH701" s="1">
        <f>(Table2[[#This Row],[Current Month High]]/Table2[[#This Row],[Close Price]])-1</f>
        <v>5.3318824809575727E-2</v>
      </c>
      <c r="AI701">
        <v>29.022229131043002</v>
      </c>
      <c r="AJ701">
        <v>12.2295882763433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-0.11</v>
      </c>
      <c r="AM701" t="s">
        <v>3113</v>
      </c>
      <c r="AN701">
        <v>0.69</v>
      </c>
      <c r="AO701" t="s">
        <v>3114</v>
      </c>
      <c r="AP701">
        <v>-0.106404921961909</v>
      </c>
      <c r="AQ701">
        <f>(Table2[[#This Row],[Sharpe Ratio]]-AVERAGE(Table2[Sharpe Ratio]))/_xlfn.STDEV.P(Table2[Sharpe Ratio])</f>
        <v>-1.9424718027915613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630</v>
      </c>
      <c r="AT701">
        <f>_xlfn.RANK.AVG(Table2[[#This Row],[6M Return vs Nifty Z-Score]],Table2[6M Return vs Nifty Z-Score])</f>
        <v>604</v>
      </c>
      <c r="AU701">
        <f>_xlfn.RANK.AVG(Table2[[#This Row],[Sharpe Ratio Z-Score]],Table2[Sharpe Ratio Z-Score])</f>
        <v>719</v>
      </c>
      <c r="AV701">
        <f>(Table2[[#This Row],[Rank 1Y]]+Table2[[#This Row],[Rank 6M]]+Table2[[#This Row],[Rank Sharpe]])/3</f>
        <v>651</v>
      </c>
    </row>
    <row r="702" spans="1:48" x14ac:dyDescent="0.3">
      <c r="A702" t="s">
        <v>350</v>
      </c>
      <c r="B702" t="s">
        <v>351</v>
      </c>
      <c r="C702" t="s">
        <v>3069</v>
      </c>
      <c r="D702" t="s">
        <v>352</v>
      </c>
      <c r="E702">
        <v>68059.358793039995</v>
      </c>
      <c r="F702">
        <v>715.6</v>
      </c>
      <c r="G702">
        <v>-42.026353472544898</v>
      </c>
      <c r="H702">
        <f>(Table2[[#This Row],[1Y Return vs Nifty]]-AVERAGE(Table2[1Y Return vs Nifty]))/_xlfn.STDEV.P(Table2[1Y Return vs Nifty])</f>
        <v>-1.1635667804771717</v>
      </c>
      <c r="I702">
        <v>0.297215813355106</v>
      </c>
      <c r="J702">
        <f>(Table2[[#This Row],[1M Return vs Nifty]]-AVERAGE(Table2[1M Return vs Nifty]))/_xlfn.STDEV.P(Table2[1M Return vs Nifty])</f>
        <v>6.5449600540784844E-2</v>
      </c>
      <c r="K702">
        <v>-11.8572595041633</v>
      </c>
      <c r="L702">
        <f>(Table2[[#This Row],[6M Return vs Nifty]]-AVERAGE(Table2[6M Return vs Nifty]))/_xlfn.STDEV.P(Table2[6M Return vs Nifty])</f>
        <v>-0.56869317992477686</v>
      </c>
      <c r="M702">
        <v>2.5385591829497902</v>
      </c>
      <c r="N702">
        <f>(Table2[[#This Row],[1W Return vs Nifty]]-AVERAGE(Table2[1W Return vs Nifty]))/_xlfn.STDEV.P(Table2[1W Return vs Nifty])</f>
        <v>0.5653256837465237</v>
      </c>
      <c r="O702">
        <v>719.36</v>
      </c>
      <c r="P702">
        <v>721.27176835825105</v>
      </c>
      <c r="Q702">
        <v>739.055294934774</v>
      </c>
      <c r="R702">
        <v>48.404514472583401</v>
      </c>
      <c r="S702" s="1">
        <f>(Table2[[#This Row],[Close Price]]-Table2[[#This Row],[20D EMA]])/Table2[[#This Row],[20D EMA]]</f>
        <v>-5.2268683274021227E-3</v>
      </c>
      <c r="T702" s="1">
        <f>(Table2[[#This Row],[Close Price]]-Table2[[#This Row],[50D EMA]])/Table2[[#This Row],[50D EMA]]</f>
        <v>-7.8635662825969621E-3</v>
      </c>
      <c r="U702" s="1">
        <f>(Table2[[#This Row],[Close Price]]-Table2[[#This Row],[200D EMA]])/Table2[[#This Row],[200D EMA]]</f>
        <v>-3.1736860686241403E-2</v>
      </c>
      <c r="V702">
        <v>1.3419756218962999</v>
      </c>
      <c r="W702">
        <v>713.6</v>
      </c>
      <c r="X702">
        <v>721.95</v>
      </c>
      <c r="Y702">
        <v>697.45</v>
      </c>
      <c r="Z702">
        <v>719.85</v>
      </c>
      <c r="AA702">
        <v>697.45</v>
      </c>
      <c r="AB702">
        <v>726.25</v>
      </c>
      <c r="AC702" s="1">
        <f>(Table2[[#This Row],[Close Price]]/Table2[[#This Row],[Day Low]])-1</f>
        <v>2.8026905829596771E-3</v>
      </c>
      <c r="AD702" s="1">
        <f>(Table2[[#This Row],[Day High]]/Table2[[#This Row],[Close Price]])-1</f>
        <v>8.873672442705427E-3</v>
      </c>
      <c r="AE702" s="1">
        <f>(Table2[[#This Row],[Close Price]]/Table2[[#This Row],[Current Week Low]])-1</f>
        <v>2.6023370850956962E-2</v>
      </c>
      <c r="AF702" s="1">
        <f>(Table2[[#This Row],[Current Week High]]/Table2[[#This Row],[Close Price]])-1</f>
        <v>5.9390721073224739E-3</v>
      </c>
      <c r="AG702" s="1">
        <f>(Table2[[#This Row],[Close Price]]/Table2[[#This Row],[Current Month Low]])-1</f>
        <v>2.6023370850956962E-2</v>
      </c>
      <c r="AH702" s="1">
        <f>(Table2[[#This Row],[Current Month High]]/Table2[[#This Row],[Close Price]])-1</f>
        <v>1.4882615986584691E-2</v>
      </c>
      <c r="AI702">
        <v>24.769424259362701</v>
      </c>
      <c r="AJ702">
        <v>10.4406204182421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-0.05</v>
      </c>
      <c r="AM702" t="s">
        <v>3113</v>
      </c>
      <c r="AN702">
        <v>-2.09</v>
      </c>
      <c r="AO702" t="s">
        <v>3113</v>
      </c>
      <c r="AP702">
        <v>-0.13558337361662101</v>
      </c>
      <c r="AQ702">
        <f>(Table2[[#This Row],[Sharpe Ratio]]-AVERAGE(Table2[Sharpe Ratio]))/_xlfn.STDEV.P(Table2[Sharpe Ratio])</f>
        <v>-2.2826909744403934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707</v>
      </c>
      <c r="AT702">
        <f>_xlfn.RANK.AVG(Table2[[#This Row],[6M Return vs Nifty Z-Score]],Table2[6M Return vs Nifty Z-Score])</f>
        <v>519</v>
      </c>
      <c r="AU702">
        <f>_xlfn.RANK.AVG(Table2[[#This Row],[Sharpe Ratio Z-Score]],Table2[Sharpe Ratio Z-Score])</f>
        <v>732</v>
      </c>
      <c r="AV702">
        <f>(Table2[[#This Row],[Rank 1Y]]+Table2[[#This Row],[Rank 6M]]+Table2[[#This Row],[Rank Sharpe]])/3</f>
        <v>652.66666666666663</v>
      </c>
    </row>
    <row r="703" spans="1:48" x14ac:dyDescent="0.3">
      <c r="A703" t="s">
        <v>2198</v>
      </c>
      <c r="B703" t="s">
        <v>2199</v>
      </c>
      <c r="C703" t="s">
        <v>3075</v>
      </c>
      <c r="D703" t="s">
        <v>1622</v>
      </c>
      <c r="E703">
        <v>2493.7004548499999</v>
      </c>
      <c r="F703">
        <v>603.35</v>
      </c>
      <c r="G703">
        <v>-39.097558196919302</v>
      </c>
      <c r="H703">
        <f>(Table2[[#This Row],[1Y Return vs Nifty]]-AVERAGE(Table2[1Y Return vs Nifty]))/_xlfn.STDEV.P(Table2[1Y Return vs Nifty])</f>
        <v>-1.1189888192429087</v>
      </c>
      <c r="I703">
        <v>-12.082423632250901</v>
      </c>
      <c r="J703">
        <f>(Table2[[#This Row],[1M Return vs Nifty]]-AVERAGE(Table2[1M Return vs Nifty]))/_xlfn.STDEV.P(Table2[1M Return vs Nifty])</f>
        <v>-1.1372160589733669</v>
      </c>
      <c r="K703">
        <v>-38.344862195356903</v>
      </c>
      <c r="L703">
        <f>(Table2[[#This Row],[6M Return vs Nifty]]-AVERAGE(Table2[6M Return vs Nifty]))/_xlfn.STDEV.P(Table2[6M Return vs Nifty])</f>
        <v>-1.5011420130102038</v>
      </c>
      <c r="M703">
        <v>-0.94738178096588399</v>
      </c>
      <c r="N703">
        <f>(Table2[[#This Row],[1W Return vs Nifty]]-AVERAGE(Table2[1W Return vs Nifty]))/_xlfn.STDEV.P(Table2[1W Return vs Nifty])</f>
        <v>-0.1457154318997603</v>
      </c>
      <c r="O703">
        <v>635.19000000000005</v>
      </c>
      <c r="P703">
        <v>668.87001879173897</v>
      </c>
      <c r="Q703">
        <v>712.08471862127101</v>
      </c>
      <c r="R703">
        <v>21.118928016460401</v>
      </c>
      <c r="S703" s="1">
        <f>(Table2[[#This Row],[Close Price]]-Table2[[#This Row],[20D EMA]])/Table2[[#This Row],[20D EMA]]</f>
        <v>-5.0126733733213732E-2</v>
      </c>
      <c r="T703" s="1">
        <f>(Table2[[#This Row],[Close Price]]-Table2[[#This Row],[50D EMA]])/Table2[[#This Row],[50D EMA]]</f>
        <v>-9.7956279921315212E-2</v>
      </c>
      <c r="U703" s="1">
        <f>(Table2[[#This Row],[Close Price]]-Table2[[#This Row],[200D EMA]])/Table2[[#This Row],[200D EMA]]</f>
        <v>-0.15269913224904152</v>
      </c>
      <c r="V703">
        <v>0.72079082113073001</v>
      </c>
      <c r="W703">
        <v>605</v>
      </c>
      <c r="X703">
        <v>620</v>
      </c>
      <c r="Y703">
        <v>600.45000000000005</v>
      </c>
      <c r="Z703">
        <v>627.70000000000005</v>
      </c>
      <c r="AA703">
        <v>600.45000000000005</v>
      </c>
      <c r="AB703">
        <v>649.54999999999995</v>
      </c>
      <c r="AC703" s="1">
        <f>(Table2[[#This Row],[Close Price]]/Table2[[#This Row],[Day Low]])-1</f>
        <v>-2.7272727272726893E-3</v>
      </c>
      <c r="AD703" s="1">
        <f>(Table2[[#This Row],[Day High]]/Table2[[#This Row],[Close Price]])-1</f>
        <v>2.7595922764564573E-2</v>
      </c>
      <c r="AE703" s="1">
        <f>(Table2[[#This Row],[Close Price]]/Table2[[#This Row],[Current Week Low]])-1</f>
        <v>4.8297110500457041E-3</v>
      </c>
      <c r="AF703" s="1">
        <f>(Table2[[#This Row],[Current Week High]]/Table2[[#This Row],[Close Price]])-1</f>
        <v>4.035800116018895E-2</v>
      </c>
      <c r="AG703" s="1">
        <f>(Table2[[#This Row],[Close Price]]/Table2[[#This Row],[Current Month Low]])-1</f>
        <v>4.8297110500457041E-3</v>
      </c>
      <c r="AH703" s="1">
        <f>(Table2[[#This Row],[Current Month High]]/Table2[[#This Row],[Close Price]])-1</f>
        <v>7.6572470373746482E-2</v>
      </c>
      <c r="AI703">
        <v>49.995856468053297</v>
      </c>
      <c r="AJ703">
        <v>0.48297110500457002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-0.25</v>
      </c>
      <c r="AM703" t="s">
        <v>3113</v>
      </c>
      <c r="AN703">
        <v>-4.92</v>
      </c>
      <c r="AO703" t="s">
        <v>3113</v>
      </c>
      <c r="AQ703">
        <f>(Table2[[#This Row],[Sharpe Ratio]]-AVERAGE(Table2[Sharpe Ratio]))/_xlfn.STDEV.P(Table2[Sharpe Ratio])</f>
        <v>-0.70179615496659375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694</v>
      </c>
      <c r="AT703">
        <f>_xlfn.RANK.AVG(Table2[[#This Row],[6M Return vs Nifty Z-Score]],Table2[6M Return vs Nifty Z-Score])</f>
        <v>719</v>
      </c>
      <c r="AU703">
        <f>_xlfn.RANK.AVG(Table2[[#This Row],[Sharpe Ratio Z-Score]],Table2[Sharpe Ratio Z-Score])</f>
        <v>545.5</v>
      </c>
      <c r="AV703">
        <f>(Table2[[#This Row],[Rank 1Y]]+Table2[[#This Row],[Rank 6M]]+Table2[[#This Row],[Rank Sharpe]])/3</f>
        <v>652.83333333333337</v>
      </c>
    </row>
    <row r="704" spans="1:48" x14ac:dyDescent="0.3">
      <c r="A704" t="s">
        <v>310</v>
      </c>
      <c r="B704" t="s">
        <v>311</v>
      </c>
      <c r="C704" t="s">
        <v>3078</v>
      </c>
      <c r="D704" t="s">
        <v>78</v>
      </c>
      <c r="E704">
        <v>87111.193126319995</v>
      </c>
      <c r="F704">
        <v>24143.4</v>
      </c>
      <c r="G704">
        <v>-23.751026936574601</v>
      </c>
      <c r="H704">
        <f>(Table2[[#This Row],[1Y Return vs Nifty]]-AVERAGE(Table2[1Y Return vs Nifty]))/_xlfn.STDEV.P(Table2[1Y Return vs Nifty])</f>
        <v>-0.88540572065711853</v>
      </c>
      <c r="I704">
        <v>-8.1356958991553192</v>
      </c>
      <c r="J704">
        <f>(Table2[[#This Row],[1M Return vs Nifty]]-AVERAGE(Table2[1M Return vs Nifty]))/_xlfn.STDEV.P(Table2[1M Return vs Nifty])</f>
        <v>-0.75379666029847792</v>
      </c>
      <c r="K704">
        <v>-22.835856954254201</v>
      </c>
      <c r="L704">
        <f>(Table2[[#This Row],[6M Return vs Nifty]]-AVERAGE(Table2[6M Return vs Nifty]))/_xlfn.STDEV.P(Table2[6M Return vs Nifty])</f>
        <v>-0.95517513152303957</v>
      </c>
      <c r="M704">
        <v>-6.0208102212858803</v>
      </c>
      <c r="N704">
        <f>(Table2[[#This Row],[1W Return vs Nifty]]-AVERAGE(Table2[1W Return vs Nifty]))/_xlfn.STDEV.P(Table2[1W Return vs Nifty])</f>
        <v>-1.1805626240061329</v>
      </c>
      <c r="O704">
        <v>26850.83</v>
      </c>
      <c r="P704">
        <v>26904.722685161702</v>
      </c>
      <c r="Q704">
        <v>26321.000872247601</v>
      </c>
      <c r="R704">
        <v>13.1123290104787</v>
      </c>
      <c r="S704" s="1">
        <f>(Table2[[#This Row],[Close Price]]-Table2[[#This Row],[20D EMA]])/Table2[[#This Row],[20D EMA]]</f>
        <v>-0.1008322647754278</v>
      </c>
      <c r="T704" s="1">
        <f>(Table2[[#This Row],[Close Price]]-Table2[[#This Row],[50D EMA]])/Table2[[#This Row],[50D EMA]]</f>
        <v>-0.10263338215653138</v>
      </c>
      <c r="U704" s="1">
        <f>(Table2[[#This Row],[Close Price]]-Table2[[#This Row],[200D EMA]])/Table2[[#This Row],[200D EMA]]</f>
        <v>-8.2732449378231043E-2</v>
      </c>
      <c r="V704">
        <v>1.7806160391892101</v>
      </c>
      <c r="W704">
        <v>24155.05</v>
      </c>
      <c r="X704">
        <v>24575</v>
      </c>
      <c r="Y704">
        <v>24027.45</v>
      </c>
      <c r="Z704">
        <v>27092.6</v>
      </c>
      <c r="AA704">
        <v>24027.45</v>
      </c>
      <c r="AB704">
        <v>27899.8</v>
      </c>
      <c r="AC704" s="1">
        <f>(Table2[[#This Row],[Close Price]]/Table2[[#This Row],[Day Low]])-1</f>
        <v>-4.8230080252364971E-4</v>
      </c>
      <c r="AD704" s="1">
        <f>(Table2[[#This Row],[Day High]]/Table2[[#This Row],[Close Price]])-1</f>
        <v>1.787652111964344E-2</v>
      </c>
      <c r="AE704" s="1">
        <f>(Table2[[#This Row],[Close Price]]/Table2[[#This Row],[Current Week Low]])-1</f>
        <v>4.8257305706598252E-3</v>
      </c>
      <c r="AF704" s="1">
        <f>(Table2[[#This Row],[Current Week High]]/Table2[[#This Row],[Close Price]])-1</f>
        <v>0.12215346637176183</v>
      </c>
      <c r="AG704" s="1">
        <f>(Table2[[#This Row],[Close Price]]/Table2[[#This Row],[Current Month Low]])-1</f>
        <v>4.8257305706598252E-3</v>
      </c>
      <c r="AH704" s="1">
        <f>(Table2[[#This Row],[Current Month High]]/Table2[[#This Row],[Close Price]])-1</f>
        <v>0.15558703413769392</v>
      </c>
      <c r="AI704">
        <v>27.313261595301402</v>
      </c>
      <c r="AJ704">
        <v>2.9525393373416899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-0.11</v>
      </c>
      <c r="AM704" t="s">
        <v>3113</v>
      </c>
      <c r="AN704">
        <v>-14.27</v>
      </c>
      <c r="AO704" t="s">
        <v>3113</v>
      </c>
      <c r="AP704">
        <v>-6.8909139640324996E-2</v>
      </c>
      <c r="AQ704">
        <f>(Table2[[#This Row],[Sharpe Ratio]]-AVERAGE(Table2[Sharpe Ratio]))/_xlfn.STDEV.P(Table2[Sharpe Ratio])</f>
        <v>-1.5052730044202929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636</v>
      </c>
      <c r="AT704">
        <f>_xlfn.RANK.AVG(Table2[[#This Row],[6M Return vs Nifty Z-Score]],Table2[6M Return vs Nifty Z-Score])</f>
        <v>637</v>
      </c>
      <c r="AU704">
        <f>_xlfn.RANK.AVG(Table2[[#This Row],[Sharpe Ratio Z-Score]],Table2[Sharpe Ratio Z-Score])</f>
        <v>688</v>
      </c>
      <c r="AV704">
        <f>(Table2[[#This Row],[Rank 1Y]]+Table2[[#This Row],[Rank 6M]]+Table2[[#This Row],[Rank Sharpe]])/3</f>
        <v>653.66666666666663</v>
      </c>
    </row>
    <row r="705" spans="1:48" x14ac:dyDescent="0.3">
      <c r="A705" t="s">
        <v>1070</v>
      </c>
      <c r="B705" t="s">
        <v>1071</v>
      </c>
      <c r="C705" t="s">
        <v>3078</v>
      </c>
      <c r="D705" t="s">
        <v>78</v>
      </c>
      <c r="E705">
        <v>11857.5842796</v>
      </c>
      <c r="F705">
        <v>332</v>
      </c>
      <c r="G705">
        <v>-31.453101893097099</v>
      </c>
      <c r="H705">
        <f>(Table2[[#This Row],[1Y Return vs Nifty]]-AVERAGE(Table2[1Y Return vs Nifty]))/_xlfn.STDEV.P(Table2[1Y Return vs Nifty])</f>
        <v>-1.0026357645911073</v>
      </c>
      <c r="I705">
        <v>-10.2683243021888</v>
      </c>
      <c r="J705">
        <f>(Table2[[#This Row],[1M Return vs Nifty]]-AVERAGE(Table2[1M Return vs Nifty]))/_xlfn.STDEV.P(Table2[1M Return vs Nifty])</f>
        <v>-0.96097869949294168</v>
      </c>
      <c r="K705">
        <v>-17.564765018867</v>
      </c>
      <c r="L705">
        <f>(Table2[[#This Row],[6M Return vs Nifty]]-AVERAGE(Table2[6M Return vs Nifty]))/_xlfn.STDEV.P(Table2[6M Return vs Nifty])</f>
        <v>-0.76961573675486339</v>
      </c>
      <c r="M705">
        <v>2.1695147413924799E-2</v>
      </c>
      <c r="N705">
        <f>(Table2[[#This Row],[1W Return vs Nifty]]-AVERAGE(Table2[1W Return vs Nifty]))/_xlfn.STDEV.P(Table2[1W Return vs Nifty])</f>
        <v>5.1951008075819767E-2</v>
      </c>
      <c r="O705">
        <v>343</v>
      </c>
      <c r="P705">
        <v>343.31099961240898</v>
      </c>
      <c r="Q705">
        <v>342.618190635426</v>
      </c>
      <c r="R705">
        <v>37.028973456235398</v>
      </c>
      <c r="S705" s="1">
        <f>(Table2[[#This Row],[Close Price]]-Table2[[#This Row],[20D EMA]])/Table2[[#This Row],[20D EMA]]</f>
        <v>-3.2069970845481049E-2</v>
      </c>
      <c r="T705" s="1">
        <f>(Table2[[#This Row],[Close Price]]-Table2[[#This Row],[50D EMA]])/Table2[[#This Row],[50D EMA]]</f>
        <v>-3.2946802243967899E-2</v>
      </c>
      <c r="U705" s="1">
        <f>(Table2[[#This Row],[Close Price]]-Table2[[#This Row],[200D EMA]])/Table2[[#This Row],[200D EMA]]</f>
        <v>-3.0991321901891175E-2</v>
      </c>
      <c r="V705">
        <v>1.21638088308005</v>
      </c>
      <c r="W705">
        <v>332</v>
      </c>
      <c r="X705">
        <v>335.85</v>
      </c>
      <c r="Y705">
        <v>323.95</v>
      </c>
      <c r="Z705">
        <v>337</v>
      </c>
      <c r="AA705">
        <v>323.95</v>
      </c>
      <c r="AB705">
        <v>351</v>
      </c>
      <c r="AC705" s="1">
        <f>(Table2[[#This Row],[Close Price]]/Table2[[#This Row],[Day Low]])-1</f>
        <v>0</v>
      </c>
      <c r="AD705" s="1">
        <f>(Table2[[#This Row],[Day High]]/Table2[[#This Row],[Close Price]])-1</f>
        <v>1.1596385542168797E-2</v>
      </c>
      <c r="AE705" s="1">
        <f>(Table2[[#This Row],[Close Price]]/Table2[[#This Row],[Current Week Low]])-1</f>
        <v>2.4849513813860247E-2</v>
      </c>
      <c r="AF705" s="1">
        <f>(Table2[[#This Row],[Current Week High]]/Table2[[#This Row],[Close Price]])-1</f>
        <v>1.5060240963855387E-2</v>
      </c>
      <c r="AG705" s="1">
        <f>(Table2[[#This Row],[Close Price]]/Table2[[#This Row],[Current Month Low]])-1</f>
        <v>2.4849513813860247E-2</v>
      </c>
      <c r="AH705" s="1">
        <f>(Table2[[#This Row],[Current Month High]]/Table2[[#This Row],[Close Price]])-1</f>
        <v>5.7228915662650648E-2</v>
      </c>
      <c r="AI705">
        <v>19.879518072289098</v>
      </c>
      <c r="AJ705">
        <v>13.9718503261242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-0.02</v>
      </c>
      <c r="AM705" t="s">
        <v>3113</v>
      </c>
      <c r="AN705">
        <v>-3.04</v>
      </c>
      <c r="AO705" t="s">
        <v>3113</v>
      </c>
      <c r="AP705">
        <v>-0.11424105241751201</v>
      </c>
      <c r="AQ705">
        <f>(Table2[[#This Row],[Sharpe Ratio]]-AVERAGE(Table2[Sharpe Ratio]))/_xlfn.STDEV.P(Table2[Sharpe Ratio])</f>
        <v>-2.0338406610190645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660</v>
      </c>
      <c r="AT705">
        <f>_xlfn.RANK.AVG(Table2[[#This Row],[6M Return vs Nifty Z-Score]],Table2[6M Return vs Nifty Z-Score])</f>
        <v>578</v>
      </c>
      <c r="AU705">
        <f>_xlfn.RANK.AVG(Table2[[#This Row],[Sharpe Ratio Z-Score]],Table2[Sharpe Ratio Z-Score])</f>
        <v>725</v>
      </c>
      <c r="AV705">
        <f>(Table2[[#This Row],[Rank 1Y]]+Table2[[#This Row],[Rank 6M]]+Table2[[#This Row],[Rank Sharpe]])/3</f>
        <v>654.33333333333337</v>
      </c>
    </row>
    <row r="706" spans="1:48" x14ac:dyDescent="0.3">
      <c r="A706" t="s">
        <v>2176</v>
      </c>
      <c r="B706" t="s">
        <v>2177</v>
      </c>
      <c r="C706" t="s">
        <v>3071</v>
      </c>
      <c r="D706" t="s">
        <v>372</v>
      </c>
      <c r="E706">
        <v>2571.9535387199999</v>
      </c>
      <c r="F706">
        <v>51.36</v>
      </c>
      <c r="G706">
        <v>-39.135862476414701</v>
      </c>
      <c r="H706">
        <f>(Table2[[#This Row],[1Y Return vs Nifty]]-AVERAGE(Table2[1Y Return vs Nifty]))/_xlfn.STDEV.P(Table2[1Y Return vs Nifty])</f>
        <v>-1.1195718325728821</v>
      </c>
      <c r="I706">
        <v>-3.4211349846196302</v>
      </c>
      <c r="J706">
        <f>(Table2[[#This Row],[1M Return vs Nifty]]-AVERAGE(Table2[1M Return vs Nifty]))/_xlfn.STDEV.P(Table2[1M Return vs Nifty])</f>
        <v>-0.29578327981895075</v>
      </c>
      <c r="K706">
        <v>-43.821261610160597</v>
      </c>
      <c r="L706">
        <f>(Table2[[#This Row],[6M Return vs Nifty]]-AVERAGE(Table2[6M Return vs Nifty]))/_xlfn.STDEV.P(Table2[6M Return vs Nifty])</f>
        <v>-1.6939288915879762</v>
      </c>
      <c r="M706">
        <v>-1.13489413684227</v>
      </c>
      <c r="N706">
        <f>(Table2[[#This Row],[1W Return vs Nifty]]-AVERAGE(Table2[1W Return vs Nifty]))/_xlfn.STDEV.P(Table2[1W Return vs Nifty])</f>
        <v>-0.18396306606796586</v>
      </c>
      <c r="O706">
        <v>52.5</v>
      </c>
      <c r="P706">
        <v>53.800304652963703</v>
      </c>
      <c r="Q706">
        <v>60.596199196031201</v>
      </c>
      <c r="R706">
        <v>39.621462739483903</v>
      </c>
      <c r="S706" s="1">
        <f>(Table2[[#This Row],[Close Price]]-Table2[[#This Row],[20D EMA]])/Table2[[#This Row],[20D EMA]]</f>
        <v>-2.1714285714285724E-2</v>
      </c>
      <c r="T706" s="1">
        <f>(Table2[[#This Row],[Close Price]]-Table2[[#This Row],[50D EMA]])/Table2[[#This Row],[50D EMA]]</f>
        <v>-4.5358565694093599E-2</v>
      </c>
      <c r="U706" s="1">
        <f>(Table2[[#This Row],[Close Price]]-Table2[[#This Row],[200D EMA]])/Table2[[#This Row],[200D EMA]]</f>
        <v>-0.15242208783015773</v>
      </c>
      <c r="V706">
        <v>0.98546095620846996</v>
      </c>
      <c r="W706">
        <v>51.5</v>
      </c>
      <c r="X706">
        <v>52.79</v>
      </c>
      <c r="Y706">
        <v>49</v>
      </c>
      <c r="Z706">
        <v>52.5</v>
      </c>
      <c r="AA706">
        <v>49</v>
      </c>
      <c r="AB706">
        <v>54</v>
      </c>
      <c r="AC706" s="1">
        <f>(Table2[[#This Row],[Close Price]]/Table2[[#This Row],[Day Low]])-1</f>
        <v>-2.7184466019417597E-3</v>
      </c>
      <c r="AD706" s="1">
        <f>(Table2[[#This Row],[Day High]]/Table2[[#This Row],[Close Price]])-1</f>
        <v>2.7842679127725756E-2</v>
      </c>
      <c r="AE706" s="1">
        <f>(Table2[[#This Row],[Close Price]]/Table2[[#This Row],[Current Week Low]])-1</f>
        <v>4.816326530612236E-2</v>
      </c>
      <c r="AF706" s="1">
        <f>(Table2[[#This Row],[Current Week High]]/Table2[[#This Row],[Close Price]])-1</f>
        <v>2.219626168224309E-2</v>
      </c>
      <c r="AG706" s="1">
        <f>(Table2[[#This Row],[Close Price]]/Table2[[#This Row],[Current Month Low]])-1</f>
        <v>4.816326530612236E-2</v>
      </c>
      <c r="AH706" s="1">
        <f>(Table2[[#This Row],[Current Month High]]/Table2[[#This Row],[Close Price]])-1</f>
        <v>5.1401869158878455E-2</v>
      </c>
      <c r="AI706">
        <v>63.648753894080997</v>
      </c>
      <c r="AJ706">
        <v>6.7775467775467799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-0.16</v>
      </c>
      <c r="AM706" t="s">
        <v>3113</v>
      </c>
      <c r="AN706">
        <v>-1.61</v>
      </c>
      <c r="AO706" t="s">
        <v>3113</v>
      </c>
      <c r="AQ706">
        <f>(Table2[[#This Row],[Sharpe Ratio]]-AVERAGE(Table2[Sharpe Ratio]))/_xlfn.STDEV.P(Table2[Sharpe Ratio])</f>
        <v>-0.70179615496659375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695</v>
      </c>
      <c r="AT706">
        <f>_xlfn.RANK.AVG(Table2[[#This Row],[6M Return vs Nifty Z-Score]],Table2[6M Return vs Nifty Z-Score])</f>
        <v>724</v>
      </c>
      <c r="AU706">
        <f>_xlfn.RANK.AVG(Table2[[#This Row],[Sharpe Ratio Z-Score]],Table2[Sharpe Ratio Z-Score])</f>
        <v>545.5</v>
      </c>
      <c r="AV706">
        <f>(Table2[[#This Row],[Rank 1Y]]+Table2[[#This Row],[Rank 6M]]+Table2[[#This Row],[Rank Sharpe]])/3</f>
        <v>654.83333333333337</v>
      </c>
    </row>
    <row r="707" spans="1:48" x14ac:dyDescent="0.3">
      <c r="A707" t="s">
        <v>2178</v>
      </c>
      <c r="B707" t="s">
        <v>2179</v>
      </c>
      <c r="C707" t="s">
        <v>3073</v>
      </c>
      <c r="D707" t="s">
        <v>844</v>
      </c>
      <c r="E707">
        <v>2571.4595607299998</v>
      </c>
      <c r="F707">
        <v>483.3</v>
      </c>
      <c r="G707">
        <v>-42.443565613155997</v>
      </c>
      <c r="H707">
        <f>(Table2[[#This Row],[1Y Return vs Nifty]]-AVERAGE(Table2[1Y Return vs Nifty]))/_xlfn.STDEV.P(Table2[1Y Return vs Nifty])</f>
        <v>-1.1699169910178018</v>
      </c>
      <c r="I707">
        <v>-0.33658480422522802</v>
      </c>
      <c r="J707">
        <f>(Table2[[#This Row],[1M Return vs Nifty]]-AVERAGE(Table2[1M Return vs Nifty]))/_xlfn.STDEV.P(Table2[1M Return vs Nifty])</f>
        <v>3.876705700678666E-3</v>
      </c>
      <c r="K707">
        <v>-13.968959538477399</v>
      </c>
      <c r="L707">
        <f>(Table2[[#This Row],[6M Return vs Nifty]]-AVERAGE(Table2[6M Return vs Nifty]))/_xlfn.STDEV.P(Table2[6M Return vs Nifty])</f>
        <v>-0.64303181508851293</v>
      </c>
      <c r="M707">
        <v>-1.8355260942979199</v>
      </c>
      <c r="N707">
        <f>(Table2[[#This Row],[1W Return vs Nifty]]-AVERAGE(Table2[1W Return vs Nifty]))/_xlfn.STDEV.P(Table2[1W Return vs Nifty])</f>
        <v>-0.32687372744850557</v>
      </c>
      <c r="O707">
        <v>500.5</v>
      </c>
      <c r="P707">
        <v>487.66694166734402</v>
      </c>
      <c r="Q707">
        <v>488.064244677185</v>
      </c>
      <c r="R707">
        <v>34.910667417802401</v>
      </c>
      <c r="S707" s="1">
        <f>(Table2[[#This Row],[Close Price]]-Table2[[#This Row],[20D EMA]])/Table2[[#This Row],[20D EMA]]</f>
        <v>-3.4365634365634341E-2</v>
      </c>
      <c r="T707" s="1">
        <f>(Table2[[#This Row],[Close Price]]-Table2[[#This Row],[50D EMA]])/Table2[[#This Row],[50D EMA]]</f>
        <v>-8.954762552518607E-3</v>
      </c>
      <c r="U707" s="1">
        <f>(Table2[[#This Row],[Close Price]]-Table2[[#This Row],[200D EMA]])/Table2[[#This Row],[200D EMA]]</f>
        <v>-9.7615113771264937E-3</v>
      </c>
      <c r="V707">
        <v>1.04581746582238</v>
      </c>
      <c r="W707">
        <v>488.1</v>
      </c>
      <c r="X707">
        <v>495.05</v>
      </c>
      <c r="Y707">
        <v>479</v>
      </c>
      <c r="Z707">
        <v>526.4</v>
      </c>
      <c r="AA707">
        <v>479</v>
      </c>
      <c r="AB707">
        <v>526.4</v>
      </c>
      <c r="AC707" s="1">
        <f>(Table2[[#This Row],[Close Price]]/Table2[[#This Row],[Day Low]])-1</f>
        <v>-9.8340503995083539E-3</v>
      </c>
      <c r="AD707" s="1">
        <f>(Table2[[#This Row],[Day High]]/Table2[[#This Row],[Close Price]])-1</f>
        <v>2.4312021518725357E-2</v>
      </c>
      <c r="AE707" s="1">
        <f>(Table2[[#This Row],[Close Price]]/Table2[[#This Row],[Current Week Low]])-1</f>
        <v>8.9770354906053562E-3</v>
      </c>
      <c r="AF707" s="1">
        <f>(Table2[[#This Row],[Current Week High]]/Table2[[#This Row],[Close Price]])-1</f>
        <v>8.9178564038899122E-2</v>
      </c>
      <c r="AG707" s="1">
        <f>(Table2[[#This Row],[Close Price]]/Table2[[#This Row],[Current Month Low]])-1</f>
        <v>8.9770354906053562E-3</v>
      </c>
      <c r="AH707" s="1">
        <f>(Table2[[#This Row],[Current Month High]]/Table2[[#This Row],[Close Price]])-1</f>
        <v>8.9178564038899122E-2</v>
      </c>
      <c r="AI707">
        <v>26.215601075936199</v>
      </c>
      <c r="AJ707">
        <v>24.209714726291399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0.02</v>
      </c>
      <c r="AM707" t="s">
        <v>3114</v>
      </c>
      <c r="AN707">
        <v>2.1</v>
      </c>
      <c r="AO707" t="s">
        <v>3114</v>
      </c>
      <c r="AP707">
        <v>-0.10042146462043799</v>
      </c>
      <c r="AQ707">
        <f>(Table2[[#This Row],[Sharpe Ratio]]-AVERAGE(Table2[Sharpe Ratio]))/_xlfn.STDEV.P(Table2[Sharpe Ratio])</f>
        <v>-1.8727050130934297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709</v>
      </c>
      <c r="AT707">
        <f>_xlfn.RANK.AVG(Table2[[#This Row],[6M Return vs Nifty Z-Score]],Table2[6M Return vs Nifty Z-Score])</f>
        <v>542</v>
      </c>
      <c r="AU707">
        <f>_xlfn.RANK.AVG(Table2[[#This Row],[Sharpe Ratio Z-Score]],Table2[Sharpe Ratio Z-Score])</f>
        <v>717</v>
      </c>
      <c r="AV707">
        <f>(Table2[[#This Row],[Rank 1Y]]+Table2[[#This Row],[Rank 6M]]+Table2[[#This Row],[Rank Sharpe]])/3</f>
        <v>656</v>
      </c>
    </row>
    <row r="708" spans="1:48" x14ac:dyDescent="0.3">
      <c r="A708" t="s">
        <v>1616</v>
      </c>
      <c r="B708" t="s">
        <v>1617</v>
      </c>
      <c r="C708" t="s">
        <v>3079</v>
      </c>
      <c r="D708" t="s">
        <v>514</v>
      </c>
      <c r="E708">
        <v>5292.2825515559998</v>
      </c>
      <c r="F708">
        <v>106.26</v>
      </c>
      <c r="G708">
        <v>-32.718117098144504</v>
      </c>
      <c r="H708">
        <f>(Table2[[#This Row],[1Y Return vs Nifty]]-AVERAGE(Table2[1Y Return vs Nifty]))/_xlfn.STDEV.P(Table2[1Y Return vs Nifty])</f>
        <v>-1.0218900290460753</v>
      </c>
      <c r="I708">
        <v>-4.7583452245039801</v>
      </c>
      <c r="J708">
        <f>(Table2[[#This Row],[1M Return vs Nifty]]-AVERAGE(Table2[1M Return vs Nifty]))/_xlfn.STDEV.P(Table2[1M Return vs Nifty])</f>
        <v>-0.42569149258442068</v>
      </c>
      <c r="K708">
        <v>-18.202355802965201</v>
      </c>
      <c r="L708">
        <f>(Table2[[#This Row],[6M Return vs Nifty]]-AVERAGE(Table2[6M Return vs Nifty]))/_xlfn.STDEV.P(Table2[6M Return vs Nifty])</f>
        <v>-0.79206098367092548</v>
      </c>
      <c r="M708">
        <v>3.99005355103652</v>
      </c>
      <c r="N708">
        <f>(Table2[[#This Row],[1W Return vs Nifty]]-AVERAGE(Table2[1W Return vs Nifty]))/_xlfn.STDEV.P(Table2[1W Return vs Nifty])</f>
        <v>0.8613927099876636</v>
      </c>
      <c r="O708">
        <v>109.01</v>
      </c>
      <c r="P708">
        <v>108.00426848734401</v>
      </c>
      <c r="Q708">
        <v>108.81009342258299</v>
      </c>
      <c r="R708">
        <v>40.022148765473297</v>
      </c>
      <c r="S708" s="1">
        <f>(Table2[[#This Row],[Close Price]]-Table2[[#This Row],[20D EMA]])/Table2[[#This Row],[20D EMA]]</f>
        <v>-2.5227043390514632E-2</v>
      </c>
      <c r="T708" s="1">
        <f>(Table2[[#This Row],[Close Price]]-Table2[[#This Row],[50D EMA]])/Table2[[#This Row],[50D EMA]]</f>
        <v>-1.6149995845288243E-2</v>
      </c>
      <c r="U708" s="1">
        <f>(Table2[[#This Row],[Close Price]]-Table2[[#This Row],[200D EMA]])/Table2[[#This Row],[200D EMA]]</f>
        <v>-2.3436184478578256E-2</v>
      </c>
      <c r="V708">
        <v>0.98020847130080602</v>
      </c>
      <c r="W708">
        <v>106.81</v>
      </c>
      <c r="X708">
        <v>108.52</v>
      </c>
      <c r="Y708">
        <v>104.83</v>
      </c>
      <c r="Z708">
        <v>112</v>
      </c>
      <c r="AA708">
        <v>104.83</v>
      </c>
      <c r="AB708">
        <v>114.74</v>
      </c>
      <c r="AC708" s="1">
        <f>(Table2[[#This Row],[Close Price]]/Table2[[#This Row],[Day Low]])-1</f>
        <v>-5.1493305870237149E-3</v>
      </c>
      <c r="AD708" s="1">
        <f>(Table2[[#This Row],[Day High]]/Table2[[#This Row],[Close Price]])-1</f>
        <v>2.1268586485977625E-2</v>
      </c>
      <c r="AE708" s="1">
        <f>(Table2[[#This Row],[Close Price]]/Table2[[#This Row],[Current Week Low]])-1</f>
        <v>1.3641133263378791E-2</v>
      </c>
      <c r="AF708" s="1">
        <f>(Table2[[#This Row],[Current Week High]]/Table2[[#This Row],[Close Price]])-1</f>
        <v>5.4018445322793207E-2</v>
      </c>
      <c r="AG708" s="1">
        <f>(Table2[[#This Row],[Close Price]]/Table2[[#This Row],[Current Month Low]])-1</f>
        <v>1.3641133263378791E-2</v>
      </c>
      <c r="AH708" s="1">
        <f>(Table2[[#This Row],[Current Month High]]/Table2[[#This Row],[Close Price]])-1</f>
        <v>7.9804253717297158E-2</v>
      </c>
      <c r="AI708">
        <v>29.587803500846899</v>
      </c>
      <c r="AJ708">
        <v>16.131147540983601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-0.06</v>
      </c>
      <c r="AM708" t="s">
        <v>3113</v>
      </c>
      <c r="AN708">
        <v>-0.5</v>
      </c>
      <c r="AO708" t="s">
        <v>3113</v>
      </c>
      <c r="AP708">
        <v>-0.104182501395978</v>
      </c>
      <c r="AQ708">
        <f>(Table2[[#This Row],[Sharpe Ratio]]-AVERAGE(Table2[Sharpe Ratio]))/_xlfn.STDEV.P(Table2[Sharpe Ratio])</f>
        <v>-1.9165584989280138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667</v>
      </c>
      <c r="AT708">
        <f>_xlfn.RANK.AVG(Table2[[#This Row],[6M Return vs Nifty Z-Score]],Table2[6M Return vs Nifty Z-Score])</f>
        <v>587</v>
      </c>
      <c r="AU708">
        <f>_xlfn.RANK.AVG(Table2[[#This Row],[Sharpe Ratio Z-Score]],Table2[Sharpe Ratio Z-Score])</f>
        <v>718</v>
      </c>
      <c r="AV708">
        <f>(Table2[[#This Row],[Rank 1Y]]+Table2[[#This Row],[Rank 6M]]+Table2[[#This Row],[Rank Sharpe]])/3</f>
        <v>657.33333333333337</v>
      </c>
    </row>
    <row r="709" spans="1:48" x14ac:dyDescent="0.3">
      <c r="A709" t="s">
        <v>1287</v>
      </c>
      <c r="B709" t="s">
        <v>1288</v>
      </c>
      <c r="C709" t="s">
        <v>3083</v>
      </c>
      <c r="D709" t="s">
        <v>535</v>
      </c>
      <c r="E709">
        <v>8557.7697155200003</v>
      </c>
      <c r="F709">
        <v>779.15</v>
      </c>
      <c r="G709">
        <v>-39.584531200072</v>
      </c>
      <c r="H709">
        <f>(Table2[[#This Row],[1Y Return vs Nifty]]-AVERAGE(Table2[1Y Return vs Nifty]))/_xlfn.STDEV.P(Table2[1Y Return vs Nifty])</f>
        <v>-1.1264008305355167</v>
      </c>
      <c r="I709">
        <v>3.4213357880688999</v>
      </c>
      <c r="J709">
        <f>(Table2[[#This Row],[1M Return vs Nifty]]-AVERAGE(Table2[1M Return vs Nifty]))/_xlfn.STDEV.P(Table2[1M Return vs Nifty])</f>
        <v>0.36895373943750331</v>
      </c>
      <c r="K709">
        <v>-25.336035534149399</v>
      </c>
      <c r="L709">
        <f>(Table2[[#This Row],[6M Return vs Nifty]]-AVERAGE(Table2[6M Return vs Nifty]))/_xlfn.STDEV.P(Table2[6M Return vs Nifty])</f>
        <v>-1.043189461340194</v>
      </c>
      <c r="M709">
        <v>2.2316329448860999</v>
      </c>
      <c r="N709">
        <f>(Table2[[#This Row],[1W Return vs Nifty]]-AVERAGE(Table2[1W Return vs Nifty]))/_xlfn.STDEV.P(Table2[1W Return vs Nifty])</f>
        <v>0.50272072944781909</v>
      </c>
      <c r="O709">
        <v>780.27</v>
      </c>
      <c r="P709">
        <v>784.32703008577505</v>
      </c>
      <c r="Q709">
        <v>850.65115462016104</v>
      </c>
      <c r="R709">
        <v>45.591128118122697</v>
      </c>
      <c r="S709" s="1">
        <f>(Table2[[#This Row],[Close Price]]-Table2[[#This Row],[20D EMA]])/Table2[[#This Row],[20D EMA]]</f>
        <v>-1.4354005664705865E-3</v>
      </c>
      <c r="T709" s="1">
        <f>(Table2[[#This Row],[Close Price]]-Table2[[#This Row],[50D EMA]])/Table2[[#This Row],[50D EMA]]</f>
        <v>-6.6006013909898093E-3</v>
      </c>
      <c r="U709" s="1">
        <f>(Table2[[#This Row],[Close Price]]-Table2[[#This Row],[200D EMA]])/Table2[[#This Row],[200D EMA]]</f>
        <v>-8.4054614199740058E-2</v>
      </c>
      <c r="V709">
        <v>1.7481949617760599</v>
      </c>
      <c r="W709">
        <v>777.15</v>
      </c>
      <c r="X709">
        <v>784.9</v>
      </c>
      <c r="Y709">
        <v>760.05</v>
      </c>
      <c r="Z709">
        <v>785</v>
      </c>
      <c r="AA709">
        <v>760.05</v>
      </c>
      <c r="AB709">
        <v>819.9</v>
      </c>
      <c r="AC709" s="1">
        <f>(Table2[[#This Row],[Close Price]]/Table2[[#This Row],[Day Low]])-1</f>
        <v>2.5735057582192411E-3</v>
      </c>
      <c r="AD709" s="1">
        <f>(Table2[[#This Row],[Day High]]/Table2[[#This Row],[Close Price]])-1</f>
        <v>7.379837001860956E-3</v>
      </c>
      <c r="AE709" s="1">
        <f>(Table2[[#This Row],[Close Price]]/Table2[[#This Row],[Current Week Low]])-1</f>
        <v>2.5129925662785269E-2</v>
      </c>
      <c r="AF709" s="1">
        <f>(Table2[[#This Row],[Current Week High]]/Table2[[#This Row],[Close Price]])-1</f>
        <v>7.5081819931976934E-3</v>
      </c>
      <c r="AG709" s="1">
        <f>(Table2[[#This Row],[Close Price]]/Table2[[#This Row],[Current Month Low]])-1</f>
        <v>2.5129925662785269E-2</v>
      </c>
      <c r="AH709" s="1">
        <f>(Table2[[#This Row],[Current Month High]]/Table2[[#This Row],[Close Price]])-1</f>
        <v>5.2300583969710601E-2</v>
      </c>
      <c r="AI709">
        <v>41.988063915805597</v>
      </c>
      <c r="AJ709">
        <v>8.1551915602443099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-0.02</v>
      </c>
      <c r="AM709" t="s">
        <v>3113</v>
      </c>
      <c r="AN709">
        <v>-2.25</v>
      </c>
      <c r="AO709" t="s">
        <v>3113</v>
      </c>
      <c r="AP709">
        <v>-3.1681794261808997E-2</v>
      </c>
      <c r="AQ709">
        <f>(Table2[[#This Row],[Sharpe Ratio]]-AVERAGE(Table2[Sharpe Ratio]))/_xlfn.STDEV.P(Table2[Sharpe Ratio])</f>
        <v>-1.0712041663187222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698</v>
      </c>
      <c r="AT709">
        <f>_xlfn.RANK.AVG(Table2[[#This Row],[6M Return vs Nifty Z-Score]],Table2[6M Return vs Nifty Z-Score])</f>
        <v>649</v>
      </c>
      <c r="AU709">
        <f>_xlfn.RANK.AVG(Table2[[#This Row],[Sharpe Ratio Z-Score]],Table2[Sharpe Ratio Z-Score])</f>
        <v>626</v>
      </c>
      <c r="AV709">
        <f>(Table2[[#This Row],[Rank 1Y]]+Table2[[#This Row],[Rank 6M]]+Table2[[#This Row],[Rank Sharpe]])/3</f>
        <v>657.66666666666663</v>
      </c>
    </row>
    <row r="710" spans="1:48" x14ac:dyDescent="0.3">
      <c r="A710" t="s">
        <v>393</v>
      </c>
      <c r="B710" t="s">
        <v>394</v>
      </c>
      <c r="C710" t="s">
        <v>3081</v>
      </c>
      <c r="D710" t="s">
        <v>98</v>
      </c>
      <c r="E710">
        <v>60405.722278934998</v>
      </c>
      <c r="F710">
        <v>518.15</v>
      </c>
      <c r="G710">
        <v>-35.568116053373302</v>
      </c>
      <c r="H710">
        <f>(Table2[[#This Row],[1Y Return vs Nifty]]-AVERAGE(Table2[1Y Return vs Nifty]))/_xlfn.STDEV.P(Table2[1Y Return vs Nifty])</f>
        <v>-1.0652686646240577</v>
      </c>
      <c r="I710">
        <v>4.88129786925197</v>
      </c>
      <c r="J710">
        <f>(Table2[[#This Row],[1M Return vs Nifty]]-AVERAGE(Table2[1M Return vs Nifty]))/_xlfn.STDEV.P(Table2[1M Return vs Nifty])</f>
        <v>0.51078713183528479</v>
      </c>
      <c r="K710">
        <v>-16.665700332635499</v>
      </c>
      <c r="L710">
        <f>(Table2[[#This Row],[6M Return vs Nifty]]-AVERAGE(Table2[6M Return vs Nifty]))/_xlfn.STDEV.P(Table2[6M Return vs Nifty])</f>
        <v>-0.73796576724578433</v>
      </c>
      <c r="M710">
        <v>-0.45973781682195403</v>
      </c>
      <c r="N710">
        <f>(Table2[[#This Row],[1W Return vs Nifty]]-AVERAGE(Table2[1W Return vs Nifty]))/_xlfn.STDEV.P(Table2[1W Return vs Nifty])</f>
        <v>-4.6248770848335757E-2</v>
      </c>
      <c r="O710">
        <v>532.58000000000004</v>
      </c>
      <c r="P710">
        <v>522.38773892089898</v>
      </c>
      <c r="Q710">
        <v>535.13938145176803</v>
      </c>
      <c r="R710">
        <v>28.387588351180099</v>
      </c>
      <c r="S710" s="1">
        <f>(Table2[[#This Row],[Close Price]]-Table2[[#This Row],[20D EMA]])/Table2[[#This Row],[20D EMA]]</f>
        <v>-2.7094521010928053E-2</v>
      </c>
      <c r="T710" s="1">
        <f>(Table2[[#This Row],[Close Price]]-Table2[[#This Row],[50D EMA]])/Table2[[#This Row],[50D EMA]]</f>
        <v>-8.1122480586028698E-3</v>
      </c>
      <c r="U710" s="1">
        <f>(Table2[[#This Row],[Close Price]]-Table2[[#This Row],[200D EMA]])/Table2[[#This Row],[200D EMA]]</f>
        <v>-3.1747582107820076E-2</v>
      </c>
      <c r="V710">
        <v>0.41356531819193798</v>
      </c>
      <c r="W710">
        <v>518.29999999999995</v>
      </c>
      <c r="X710">
        <v>525.29999999999995</v>
      </c>
      <c r="Y710">
        <v>517</v>
      </c>
      <c r="Z710">
        <v>549.65</v>
      </c>
      <c r="AA710">
        <v>517</v>
      </c>
      <c r="AB710">
        <v>558</v>
      </c>
      <c r="AC710" s="1">
        <f>(Table2[[#This Row],[Close Price]]/Table2[[#This Row],[Day Low]])-1</f>
        <v>-2.8940767895035968E-4</v>
      </c>
      <c r="AD710" s="1">
        <f>(Table2[[#This Row],[Day High]]/Table2[[#This Row],[Close Price]])-1</f>
        <v>1.3799092926758627E-2</v>
      </c>
      <c r="AE710" s="1">
        <f>(Table2[[#This Row],[Close Price]]/Table2[[#This Row],[Current Week Low]])-1</f>
        <v>2.2243713733074433E-3</v>
      </c>
      <c r="AF710" s="1">
        <f>(Table2[[#This Row],[Current Week High]]/Table2[[#This Row],[Close Price]])-1</f>
        <v>6.0793206600405325E-2</v>
      </c>
      <c r="AG710" s="1">
        <f>(Table2[[#This Row],[Close Price]]/Table2[[#This Row],[Current Month Low]])-1</f>
        <v>2.2243713733074433E-3</v>
      </c>
      <c r="AH710" s="1">
        <f>(Table2[[#This Row],[Current Month High]]/Table2[[#This Row],[Close Price]])-1</f>
        <v>7.6908231207179378E-2</v>
      </c>
      <c r="AI710">
        <v>31.187879957541199</v>
      </c>
      <c r="AJ710">
        <v>18.0296127562642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0.04</v>
      </c>
      <c r="AM710" t="s">
        <v>3114</v>
      </c>
      <c r="AN710">
        <v>-1.43</v>
      </c>
      <c r="AO710" t="s">
        <v>3113</v>
      </c>
      <c r="AP710">
        <v>-0.109540148065943</v>
      </c>
      <c r="AQ710">
        <f>(Table2[[#This Row],[Sharpe Ratio]]-AVERAGE(Table2[Sharpe Ratio]))/_xlfn.STDEV.P(Table2[Sharpe Ratio])</f>
        <v>-1.9790283699689011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683</v>
      </c>
      <c r="AT710">
        <f>_xlfn.RANK.AVG(Table2[[#This Row],[6M Return vs Nifty Z-Score]],Table2[6M Return vs Nifty Z-Score])</f>
        <v>569</v>
      </c>
      <c r="AU710">
        <f>_xlfn.RANK.AVG(Table2[[#This Row],[Sharpe Ratio Z-Score]],Table2[Sharpe Ratio Z-Score])</f>
        <v>723</v>
      </c>
      <c r="AV710">
        <f>(Table2[[#This Row],[Rank 1Y]]+Table2[[#This Row],[Rank 6M]]+Table2[[#This Row],[Rank Sharpe]])/3</f>
        <v>658.33333333333337</v>
      </c>
    </row>
    <row r="711" spans="1:48" x14ac:dyDescent="0.3">
      <c r="A711" t="s">
        <v>591</v>
      </c>
      <c r="B711" t="s">
        <v>592</v>
      </c>
      <c r="C711" t="s">
        <v>3069</v>
      </c>
      <c r="D711" t="s">
        <v>24</v>
      </c>
      <c r="E711">
        <v>32087.303826141899</v>
      </c>
      <c r="F711">
        <v>199.18</v>
      </c>
      <c r="G711">
        <v>-37.963779393073402</v>
      </c>
      <c r="H711">
        <f>(Table2[[#This Row],[1Y Return vs Nifty]]-AVERAGE(Table2[1Y Return vs Nifty]))/_xlfn.STDEV.P(Table2[1Y Return vs Nifty])</f>
        <v>-1.1017320488613476</v>
      </c>
      <c r="I711">
        <v>2.19389828009191</v>
      </c>
      <c r="J711">
        <f>(Table2[[#This Row],[1M Return vs Nifty]]-AVERAGE(Table2[1M Return vs Nifty]))/_xlfn.STDEV.P(Table2[1M Return vs Nifty])</f>
        <v>0.24970980292952119</v>
      </c>
      <c r="K711">
        <v>-18.036819770817601</v>
      </c>
      <c r="L711">
        <f>(Table2[[#This Row],[6M Return vs Nifty]]-AVERAGE(Table2[6M Return vs Nifty]))/_xlfn.STDEV.P(Table2[6M Return vs Nifty])</f>
        <v>-0.78623358276155819</v>
      </c>
      <c r="M711">
        <v>-2.71466063529201</v>
      </c>
      <c r="N711">
        <f>(Table2[[#This Row],[1W Return vs Nifty]]-AVERAGE(Table2[1W Return vs Nifty]))/_xlfn.STDEV.P(Table2[1W Return vs Nifty])</f>
        <v>-0.50619426422818203</v>
      </c>
      <c r="O711">
        <v>203.01</v>
      </c>
      <c r="P711">
        <v>199.688873438879</v>
      </c>
      <c r="Q711">
        <v>206.31162526648501</v>
      </c>
      <c r="R711">
        <v>42.514602754699503</v>
      </c>
      <c r="S711" s="1">
        <f>(Table2[[#This Row],[Close Price]]-Table2[[#This Row],[20D EMA]])/Table2[[#This Row],[20D EMA]]</f>
        <v>-1.8866065711048638E-2</v>
      </c>
      <c r="T711" s="1">
        <f>(Table2[[#This Row],[Close Price]]-Table2[[#This Row],[50D EMA]])/Table2[[#This Row],[50D EMA]]</f>
        <v>-2.5483314624174572E-3</v>
      </c>
      <c r="U711" s="1">
        <f>(Table2[[#This Row],[Close Price]]-Table2[[#This Row],[200D EMA]])/Table2[[#This Row],[200D EMA]]</f>
        <v>-3.4567248730038108E-2</v>
      </c>
      <c r="V711">
        <v>1.5585967578794999</v>
      </c>
      <c r="W711">
        <v>200.5</v>
      </c>
      <c r="X711">
        <v>202.9</v>
      </c>
      <c r="Y711">
        <v>198.2</v>
      </c>
      <c r="Z711">
        <v>209.2</v>
      </c>
      <c r="AA711">
        <v>198.2</v>
      </c>
      <c r="AB711">
        <v>218.49</v>
      </c>
      <c r="AC711" s="1">
        <f>(Table2[[#This Row],[Close Price]]/Table2[[#This Row],[Day Low]])-1</f>
        <v>-6.5835411471321104E-3</v>
      </c>
      <c r="AD711" s="1">
        <f>(Table2[[#This Row],[Day High]]/Table2[[#This Row],[Close Price]])-1</f>
        <v>1.8676573953208209E-2</v>
      </c>
      <c r="AE711" s="1">
        <f>(Table2[[#This Row],[Close Price]]/Table2[[#This Row],[Current Week Low]])-1</f>
        <v>4.9445005045409829E-3</v>
      </c>
      <c r="AF711" s="1">
        <f>(Table2[[#This Row],[Current Week High]]/Table2[[#This Row],[Close Price]])-1</f>
        <v>5.0306255648157272E-2</v>
      </c>
      <c r="AG711" s="1">
        <f>(Table2[[#This Row],[Close Price]]/Table2[[#This Row],[Current Month Low]])-1</f>
        <v>4.9445005045409829E-3</v>
      </c>
      <c r="AH711" s="1">
        <f>(Table2[[#This Row],[Current Month High]]/Table2[[#This Row],[Close Price]])-1</f>
        <v>9.6947484687217589E-2</v>
      </c>
      <c r="AI711">
        <v>32.0915754593834</v>
      </c>
      <c r="AJ711">
        <v>17.753473248595899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0.04</v>
      </c>
      <c r="AM711" t="s">
        <v>3114</v>
      </c>
      <c r="AN711">
        <v>1.87</v>
      </c>
      <c r="AO711" t="s">
        <v>3114</v>
      </c>
      <c r="AP711">
        <v>-8.2502583520168996E-2</v>
      </c>
      <c r="AQ711">
        <f>(Table2[[#This Row],[Sharpe Ratio]]-AVERAGE(Table2[Sharpe Ratio]))/_xlfn.STDEV.P(Table2[Sharpe Ratio])</f>
        <v>-1.6637718264751145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691</v>
      </c>
      <c r="AT711">
        <f>_xlfn.RANK.AVG(Table2[[#This Row],[6M Return vs Nifty Z-Score]],Table2[6M Return vs Nifty Z-Score])</f>
        <v>583</v>
      </c>
      <c r="AU711">
        <f>_xlfn.RANK.AVG(Table2[[#This Row],[Sharpe Ratio Z-Score]],Table2[Sharpe Ratio Z-Score])</f>
        <v>704</v>
      </c>
      <c r="AV711">
        <f>(Table2[[#This Row],[Rank 1Y]]+Table2[[#This Row],[Rank 6M]]+Table2[[#This Row],[Rank Sharpe]])/3</f>
        <v>659.33333333333337</v>
      </c>
    </row>
    <row r="712" spans="1:48" x14ac:dyDescent="0.3">
      <c r="A712" t="s">
        <v>1612</v>
      </c>
      <c r="B712" t="s">
        <v>1613</v>
      </c>
      <c r="C712" t="s">
        <v>3083</v>
      </c>
      <c r="D712" t="s">
        <v>295</v>
      </c>
      <c r="E712">
        <v>5326.7065183229997</v>
      </c>
      <c r="F712">
        <v>158.37</v>
      </c>
      <c r="G712">
        <v>-21.807480457645099</v>
      </c>
      <c r="H712">
        <f>(Table2[[#This Row],[1Y Return vs Nifty]]-AVERAGE(Table2[1Y Return vs Nifty]))/_xlfn.STDEV.P(Table2[1Y Return vs Nifty])</f>
        <v>-0.85582381702740795</v>
      </c>
      <c r="I712">
        <v>-3.2093457077715501</v>
      </c>
      <c r="J712">
        <f>(Table2[[#This Row],[1M Return vs Nifty]]-AVERAGE(Table2[1M Return vs Nifty]))/_xlfn.STDEV.P(Table2[1M Return vs Nifty])</f>
        <v>-0.27520823064747202</v>
      </c>
      <c r="K712">
        <v>-26.829428926695201</v>
      </c>
      <c r="L712">
        <f>(Table2[[#This Row],[6M Return vs Nifty]]-AVERAGE(Table2[6M Return vs Nifty]))/_xlfn.STDEV.P(Table2[6M Return vs Nifty])</f>
        <v>-1.0957617134405997</v>
      </c>
      <c r="M712">
        <v>-4.2828546355767498</v>
      </c>
      <c r="N712">
        <f>(Table2[[#This Row],[1W Return vs Nifty]]-AVERAGE(Table2[1W Return vs Nifty]))/_xlfn.STDEV.P(Table2[1W Return vs Nifty])</f>
        <v>-0.82606497433331283</v>
      </c>
      <c r="O712">
        <v>164.66</v>
      </c>
      <c r="P712">
        <v>165.686449154565</v>
      </c>
      <c r="Q712">
        <v>165.897619895894</v>
      </c>
      <c r="R712">
        <v>34.130951124070599</v>
      </c>
      <c r="S712" s="1">
        <f>(Table2[[#This Row],[Close Price]]-Table2[[#This Row],[20D EMA]])/Table2[[#This Row],[20D EMA]]</f>
        <v>-3.8199927122555523E-2</v>
      </c>
      <c r="T712" s="1">
        <f>(Table2[[#This Row],[Close Price]]-Table2[[#This Row],[50D EMA]])/Table2[[#This Row],[50D EMA]]</f>
        <v>-4.4158403972672795E-2</v>
      </c>
      <c r="U712" s="1">
        <f>(Table2[[#This Row],[Close Price]]-Table2[[#This Row],[200D EMA]])/Table2[[#This Row],[200D EMA]]</f>
        <v>-4.5375092786851381E-2</v>
      </c>
      <c r="V712">
        <v>1.1216223339929099</v>
      </c>
      <c r="W712">
        <v>158.19999999999999</v>
      </c>
      <c r="X712">
        <v>161</v>
      </c>
      <c r="Y712">
        <v>157.5</v>
      </c>
      <c r="Z712">
        <v>167.25</v>
      </c>
      <c r="AA712">
        <v>157.5</v>
      </c>
      <c r="AB712">
        <v>176.01</v>
      </c>
      <c r="AC712" s="1">
        <f>(Table2[[#This Row],[Close Price]]/Table2[[#This Row],[Day Low]])-1</f>
        <v>1.0745891276866537E-3</v>
      </c>
      <c r="AD712" s="1">
        <f>(Table2[[#This Row],[Day High]]/Table2[[#This Row],[Close Price]])-1</f>
        <v>1.6606680558186593E-2</v>
      </c>
      <c r="AE712" s="1">
        <f>(Table2[[#This Row],[Close Price]]/Table2[[#This Row],[Current Week Low]])-1</f>
        <v>5.5238095238094864E-3</v>
      </c>
      <c r="AF712" s="1">
        <f>(Table2[[#This Row],[Current Week High]]/Table2[[#This Row],[Close Price]])-1</f>
        <v>5.6071225610911046E-2</v>
      </c>
      <c r="AG712" s="1">
        <f>(Table2[[#This Row],[Close Price]]/Table2[[#This Row],[Current Month Low]])-1</f>
        <v>5.5238095238094864E-3</v>
      </c>
      <c r="AH712" s="1">
        <f>(Table2[[#This Row],[Current Month High]]/Table2[[#This Row],[Close Price]])-1</f>
        <v>0.11138473195680998</v>
      </c>
      <c r="AI712">
        <v>38.662625497253202</v>
      </c>
      <c r="AJ712">
        <v>21.7762399077277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-0.12</v>
      </c>
      <c r="AM712" t="s">
        <v>3113</v>
      </c>
      <c r="AN712">
        <v>1.53</v>
      </c>
      <c r="AO712" t="s">
        <v>3114</v>
      </c>
      <c r="AP712">
        <v>-6.8857939762154E-2</v>
      </c>
      <c r="AQ712">
        <f>(Table2[[#This Row],[Sharpe Ratio]]-AVERAGE(Table2[Sharpe Ratio]))/_xlfn.STDEV.P(Table2[Sharpe Ratio])</f>
        <v>-1.5046760166038731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625</v>
      </c>
      <c r="AT712">
        <f>_xlfn.RANK.AVG(Table2[[#This Row],[6M Return vs Nifty Z-Score]],Table2[6M Return vs Nifty Z-Score])</f>
        <v>666</v>
      </c>
      <c r="AU712">
        <f>_xlfn.RANK.AVG(Table2[[#This Row],[Sharpe Ratio Z-Score]],Table2[Sharpe Ratio Z-Score])</f>
        <v>687</v>
      </c>
      <c r="AV712">
        <f>(Table2[[#This Row],[Rank 1Y]]+Table2[[#This Row],[Rank 6M]]+Table2[[#This Row],[Rank Sharpe]])/3</f>
        <v>659.33333333333337</v>
      </c>
    </row>
    <row r="713" spans="1:48" x14ac:dyDescent="0.3">
      <c r="A713" t="s">
        <v>702</v>
      </c>
      <c r="B713" t="s">
        <v>703</v>
      </c>
      <c r="C713" t="s">
        <v>3081</v>
      </c>
      <c r="D713" t="s">
        <v>98</v>
      </c>
      <c r="E713">
        <v>23863.420256400001</v>
      </c>
      <c r="F713">
        <v>295.2</v>
      </c>
      <c r="G713">
        <v>-33.6253050886599</v>
      </c>
      <c r="H713">
        <f>(Table2[[#This Row],[1Y Return vs Nifty]]-AVERAGE(Table2[1Y Return vs Nifty]))/_xlfn.STDEV.P(Table2[1Y Return vs Nifty])</f>
        <v>-1.0356979559469224</v>
      </c>
      <c r="I713">
        <v>11.8546704473167</v>
      </c>
      <c r="J713">
        <f>(Table2[[#This Row],[1M Return vs Nifty]]-AVERAGE(Table2[1M Return vs Nifty]))/_xlfn.STDEV.P(Table2[1M Return vs Nifty])</f>
        <v>1.1882410889949859</v>
      </c>
      <c r="K713">
        <v>-17.7909826123595</v>
      </c>
      <c r="L713">
        <f>(Table2[[#This Row],[6M Return vs Nifty]]-AVERAGE(Table2[6M Return vs Nifty]))/_xlfn.STDEV.P(Table2[6M Return vs Nifty])</f>
        <v>-0.77757932385388029</v>
      </c>
      <c r="M713">
        <v>0.30437515905417101</v>
      </c>
      <c r="N713">
        <f>(Table2[[#This Row],[1W Return vs Nifty]]-AVERAGE(Table2[1W Return vs Nifty]))/_xlfn.STDEV.P(Table2[1W Return vs Nifty])</f>
        <v>0.10961036402251656</v>
      </c>
      <c r="O713">
        <v>288.99</v>
      </c>
      <c r="P713">
        <v>282.829874363366</v>
      </c>
      <c r="Q713">
        <v>291.50375449561801</v>
      </c>
      <c r="R713">
        <v>56.714203322219298</v>
      </c>
      <c r="S713" s="1">
        <f>(Table2[[#This Row],[Close Price]]-Table2[[#This Row],[20D EMA]])/Table2[[#This Row],[20D EMA]]</f>
        <v>2.1488632824665142E-2</v>
      </c>
      <c r="T713" s="1">
        <f>(Table2[[#This Row],[Close Price]]-Table2[[#This Row],[50D EMA]])/Table2[[#This Row],[50D EMA]]</f>
        <v>4.3736983812188997E-2</v>
      </c>
      <c r="U713" s="1">
        <f>(Table2[[#This Row],[Close Price]]-Table2[[#This Row],[200D EMA]])/Table2[[#This Row],[200D EMA]]</f>
        <v>1.2679924177228876E-2</v>
      </c>
      <c r="V713">
        <v>2.6573353445216199</v>
      </c>
      <c r="W713">
        <v>294.35000000000002</v>
      </c>
      <c r="X713">
        <v>298.39999999999998</v>
      </c>
      <c r="Y713">
        <v>292</v>
      </c>
      <c r="Z713">
        <v>305.45</v>
      </c>
      <c r="AA713">
        <v>292</v>
      </c>
      <c r="AB713">
        <v>310</v>
      </c>
      <c r="AC713" s="1">
        <f>(Table2[[#This Row],[Close Price]]/Table2[[#This Row],[Day Low]])-1</f>
        <v>2.8877187022251505E-3</v>
      </c>
      <c r="AD713" s="1">
        <f>(Table2[[#This Row],[Day High]]/Table2[[#This Row],[Close Price]])-1</f>
        <v>1.084010840108407E-2</v>
      </c>
      <c r="AE713" s="1">
        <f>(Table2[[#This Row],[Close Price]]/Table2[[#This Row],[Current Week Low]])-1</f>
        <v>1.0958904109588996E-2</v>
      </c>
      <c r="AF713" s="1">
        <f>(Table2[[#This Row],[Current Week High]]/Table2[[#This Row],[Close Price]])-1</f>
        <v>3.4722222222222321E-2</v>
      </c>
      <c r="AG713" s="1">
        <f>(Table2[[#This Row],[Close Price]]/Table2[[#This Row],[Current Month Low]])-1</f>
        <v>1.0958904109588996E-2</v>
      </c>
      <c r="AH713" s="1">
        <f>(Table2[[#This Row],[Current Month High]]/Table2[[#This Row],[Close Price]])-1</f>
        <v>5.0135501355013545E-2</v>
      </c>
      <c r="AI713">
        <v>21.0365853658536</v>
      </c>
      <c r="AJ713">
        <v>17.2126265634306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7.0000000000000007E-2</v>
      </c>
      <c r="AM713" t="s">
        <v>3114</v>
      </c>
      <c r="AN713">
        <v>8.11</v>
      </c>
      <c r="AO713" t="s">
        <v>3114</v>
      </c>
      <c r="AP713">
        <v>-0.11319628153544201</v>
      </c>
      <c r="AQ713">
        <f>(Table2[[#This Row],[Sharpe Ratio]]-AVERAGE(Table2[Sharpe Ratio]))/_xlfn.STDEV.P(Table2[Sharpe Ratio])</f>
        <v>-2.0216586889162618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674</v>
      </c>
      <c r="AT713">
        <f>_xlfn.RANK.AVG(Table2[[#This Row],[6M Return vs Nifty Z-Score]],Table2[6M Return vs Nifty Z-Score])</f>
        <v>581</v>
      </c>
      <c r="AU713">
        <f>_xlfn.RANK.AVG(Table2[[#This Row],[Sharpe Ratio Z-Score]],Table2[Sharpe Ratio Z-Score])</f>
        <v>724</v>
      </c>
      <c r="AV713">
        <f>(Table2[[#This Row],[Rank 1Y]]+Table2[[#This Row],[Rank 6M]]+Table2[[#This Row],[Rank Sharpe]])/3</f>
        <v>659.66666666666663</v>
      </c>
    </row>
    <row r="714" spans="1:48" x14ac:dyDescent="0.3">
      <c r="A714" t="s">
        <v>1126</v>
      </c>
      <c r="B714" t="s">
        <v>1127</v>
      </c>
      <c r="C714" t="s">
        <v>3083</v>
      </c>
      <c r="D714" t="s">
        <v>535</v>
      </c>
      <c r="E714">
        <v>10672.83596452</v>
      </c>
      <c r="F714">
        <v>2087.35</v>
      </c>
      <c r="G714">
        <v>-33.758551689311403</v>
      </c>
      <c r="H714">
        <f>(Table2[[#This Row],[1Y Return vs Nifty]]-AVERAGE(Table2[1Y Return vs Nifty]))/_xlfn.STDEV.P(Table2[1Y Return vs Nifty])</f>
        <v>-1.037726046420802</v>
      </c>
      <c r="I714">
        <v>-0.21710063852761499</v>
      </c>
      <c r="J714">
        <f>(Table2[[#This Row],[1M Return vs Nifty]]-AVERAGE(Table2[1M Return vs Nifty]))/_xlfn.STDEV.P(Table2[1M Return vs Nifty])</f>
        <v>1.548443495415238E-2</v>
      </c>
      <c r="K714">
        <v>-16.8965086455412</v>
      </c>
      <c r="L714">
        <f>(Table2[[#This Row],[6M Return vs Nifty]]-AVERAGE(Table2[6M Return vs Nifty]))/_xlfn.STDEV.P(Table2[6M Return vs Nifty])</f>
        <v>-0.74609096243783135</v>
      </c>
      <c r="M714">
        <v>1.8049541945335701</v>
      </c>
      <c r="N714">
        <f>(Table2[[#This Row],[1W Return vs Nifty]]-AVERAGE(Table2[1W Return vs Nifty]))/_xlfn.STDEV.P(Table2[1W Return vs Nifty])</f>
        <v>0.41568938330234717</v>
      </c>
      <c r="O714">
        <v>2078.5300000000002</v>
      </c>
      <c r="P714">
        <v>2062.99312106976</v>
      </c>
      <c r="Q714">
        <v>2153.07590735447</v>
      </c>
      <c r="R714">
        <v>51.337130527652</v>
      </c>
      <c r="S714" s="1">
        <f>(Table2[[#This Row],[Close Price]]-Table2[[#This Row],[20D EMA]])/Table2[[#This Row],[20D EMA]]</f>
        <v>4.2433835451014456E-3</v>
      </c>
      <c r="T714" s="1">
        <f>(Table2[[#This Row],[Close Price]]-Table2[[#This Row],[50D EMA]])/Table2[[#This Row],[50D EMA]]</f>
        <v>1.1806573023185687E-2</v>
      </c>
      <c r="U714" s="1">
        <f>(Table2[[#This Row],[Close Price]]-Table2[[#This Row],[200D EMA]])/Table2[[#This Row],[200D EMA]]</f>
        <v>-3.0526516566352239E-2</v>
      </c>
      <c r="V714">
        <v>1.11228869745494</v>
      </c>
      <c r="W714">
        <v>2053.0500000000002</v>
      </c>
      <c r="X714">
        <v>2106.9</v>
      </c>
      <c r="Y714">
        <v>2055</v>
      </c>
      <c r="Z714">
        <v>2135</v>
      </c>
      <c r="AA714">
        <v>2055</v>
      </c>
      <c r="AB714">
        <v>2154.65</v>
      </c>
      <c r="AC714" s="1">
        <f>(Table2[[#This Row],[Close Price]]/Table2[[#This Row],[Day Low]])-1</f>
        <v>1.6706850782981286E-2</v>
      </c>
      <c r="AD714" s="1">
        <f>(Table2[[#This Row],[Day High]]/Table2[[#This Row],[Close Price]])-1</f>
        <v>9.3659424629315424E-3</v>
      </c>
      <c r="AE714" s="1">
        <f>(Table2[[#This Row],[Close Price]]/Table2[[#This Row],[Current Week Low]])-1</f>
        <v>1.5742092457420975E-2</v>
      </c>
      <c r="AF714" s="1">
        <f>(Table2[[#This Row],[Current Week High]]/Table2[[#This Row],[Close Price]])-1</f>
        <v>2.2827987639830516E-2</v>
      </c>
      <c r="AG714" s="1">
        <f>(Table2[[#This Row],[Close Price]]/Table2[[#This Row],[Current Month Low]])-1</f>
        <v>1.5742092457420975E-2</v>
      </c>
      <c r="AH714" s="1">
        <f>(Table2[[#This Row],[Current Month High]]/Table2[[#This Row],[Close Price]])-1</f>
        <v>3.2241837736843415E-2</v>
      </c>
      <c r="AI714">
        <v>31.027379212877499</v>
      </c>
      <c r="AJ714">
        <v>15.4507743362831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0.03</v>
      </c>
      <c r="AM714" t="s">
        <v>3114</v>
      </c>
      <c r="AN714">
        <v>3.65</v>
      </c>
      <c r="AO714" t="s">
        <v>3114</v>
      </c>
      <c r="AP714">
        <v>-0.16428272775366001</v>
      </c>
      <c r="AQ714">
        <f>(Table2[[#This Row],[Sharpe Ratio]]-AVERAGE(Table2[Sharpe Ratio]))/_xlfn.STDEV.P(Table2[Sharpe Ratio])</f>
        <v>-2.6173238948881479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675</v>
      </c>
      <c r="AT714">
        <f>_xlfn.RANK.AVG(Table2[[#This Row],[6M Return vs Nifty Z-Score]],Table2[6M Return vs Nifty Z-Score])</f>
        <v>570</v>
      </c>
      <c r="AU714">
        <f>_xlfn.RANK.AVG(Table2[[#This Row],[Sharpe Ratio Z-Score]],Table2[Sharpe Ratio Z-Score])</f>
        <v>734</v>
      </c>
      <c r="AV714">
        <f>(Table2[[#This Row],[Rank 1Y]]+Table2[[#This Row],[Rank 6M]]+Table2[[#This Row],[Rank Sharpe]])/3</f>
        <v>659.66666666666663</v>
      </c>
    </row>
    <row r="715" spans="1:48" x14ac:dyDescent="0.3">
      <c r="A715" t="s">
        <v>1919</v>
      </c>
      <c r="B715" t="s">
        <v>1920</v>
      </c>
      <c r="C715" t="s">
        <v>3081</v>
      </c>
      <c r="D715" t="s">
        <v>1487</v>
      </c>
      <c r="E715">
        <v>3469.3049999999998</v>
      </c>
      <c r="F715">
        <v>312.55</v>
      </c>
      <c r="G715">
        <v>-53.812199791178003</v>
      </c>
      <c r="H715">
        <f>(Table2[[#This Row],[1Y Return vs Nifty]]-AVERAGE(Table2[1Y Return vs Nifty]))/_xlfn.STDEV.P(Table2[1Y Return vs Nifty])</f>
        <v>-1.3429541909518705</v>
      </c>
      <c r="I715">
        <v>-9.5787126368632602</v>
      </c>
      <c r="J715">
        <f>(Table2[[#This Row],[1M Return vs Nifty]]-AVERAGE(Table2[1M Return vs Nifty]))/_xlfn.STDEV.P(Table2[1M Return vs Nifty])</f>
        <v>-0.89398383490649624</v>
      </c>
      <c r="K715">
        <v>-27.320166944359698</v>
      </c>
      <c r="L715">
        <f>(Table2[[#This Row],[6M Return vs Nifty]]-AVERAGE(Table2[6M Return vs Nifty]))/_xlfn.STDEV.P(Table2[6M Return vs Nifty])</f>
        <v>-1.1130372705099472</v>
      </c>
      <c r="M715">
        <v>0.44322956654010898</v>
      </c>
      <c r="N715">
        <f>(Table2[[#This Row],[1W Return vs Nifty]]-AVERAGE(Table2[1W Return vs Nifty]))/_xlfn.STDEV.P(Table2[1W Return vs Nifty])</f>
        <v>0.13793304470850923</v>
      </c>
      <c r="O715">
        <v>318.79000000000002</v>
      </c>
      <c r="P715">
        <v>322.58377276239702</v>
      </c>
      <c r="Q715">
        <v>344.58077276139801</v>
      </c>
      <c r="R715">
        <v>38.626555053390298</v>
      </c>
      <c r="S715" s="1">
        <f>(Table2[[#This Row],[Close Price]]-Table2[[#This Row],[20D EMA]])/Table2[[#This Row],[20D EMA]]</f>
        <v>-1.9574014241350132E-2</v>
      </c>
      <c r="T715" s="1">
        <f>(Table2[[#This Row],[Close Price]]-Table2[[#This Row],[50D EMA]])/Table2[[#This Row],[50D EMA]]</f>
        <v>-3.1104393988805826E-2</v>
      </c>
      <c r="U715" s="1">
        <f>(Table2[[#This Row],[Close Price]]-Table2[[#This Row],[200D EMA]])/Table2[[#This Row],[200D EMA]]</f>
        <v>-9.2955774939820657E-2</v>
      </c>
      <c r="V715">
        <v>0.75308190245016005</v>
      </c>
      <c r="W715">
        <v>312.7</v>
      </c>
      <c r="X715">
        <v>315</v>
      </c>
      <c r="Y715">
        <v>307</v>
      </c>
      <c r="Z715">
        <v>315.8</v>
      </c>
      <c r="AA715">
        <v>307</v>
      </c>
      <c r="AB715">
        <v>324.60000000000002</v>
      </c>
      <c r="AC715" s="1">
        <f>(Table2[[#This Row],[Close Price]]/Table2[[#This Row],[Day Low]])-1</f>
        <v>-4.7969299648220609E-4</v>
      </c>
      <c r="AD715" s="1">
        <f>(Table2[[#This Row],[Day High]]/Table2[[#This Row],[Close Price]])-1</f>
        <v>7.838745800671898E-3</v>
      </c>
      <c r="AE715" s="1">
        <f>(Table2[[#This Row],[Close Price]]/Table2[[#This Row],[Current Week Low]])-1</f>
        <v>1.8078175895765547E-2</v>
      </c>
      <c r="AF715" s="1">
        <f>(Table2[[#This Row],[Current Week High]]/Table2[[#This Row],[Close Price]])-1</f>
        <v>1.0398336266197461E-2</v>
      </c>
      <c r="AG715" s="1">
        <f>(Table2[[#This Row],[Close Price]]/Table2[[#This Row],[Current Month Low]])-1</f>
        <v>1.8078175895765547E-2</v>
      </c>
      <c r="AH715" s="1">
        <f>(Table2[[#This Row],[Current Month High]]/Table2[[#This Row],[Close Price]])-1</f>
        <v>3.855383138697821E-2</v>
      </c>
      <c r="AI715">
        <v>49.320108782594701</v>
      </c>
      <c r="AJ715">
        <v>7.6274104683195603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-7.0000000000000007E-2</v>
      </c>
      <c r="AM715" t="s">
        <v>3113</v>
      </c>
      <c r="AN715">
        <v>0.74</v>
      </c>
      <c r="AO715" t="s">
        <v>3114</v>
      </c>
      <c r="AP715">
        <v>-1.1513490668148999E-2</v>
      </c>
      <c r="AQ715">
        <f>(Table2[[#This Row],[Sharpe Ratio]]-AVERAGE(Table2[Sharpe Ratio]))/_xlfn.STDEV.P(Table2[Sharpe Ratio])</f>
        <v>-0.83604283481986275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722</v>
      </c>
      <c r="AT715">
        <f>_xlfn.RANK.AVG(Table2[[#This Row],[6M Return vs Nifty Z-Score]],Table2[6M Return vs Nifty Z-Score])</f>
        <v>669</v>
      </c>
      <c r="AU715">
        <f>_xlfn.RANK.AVG(Table2[[#This Row],[Sharpe Ratio Z-Score]],Table2[Sharpe Ratio Z-Score])</f>
        <v>590</v>
      </c>
      <c r="AV715">
        <f>(Table2[[#This Row],[Rank 1Y]]+Table2[[#This Row],[Rank 6M]]+Table2[[#This Row],[Rank Sharpe]])/3</f>
        <v>660.33333333333337</v>
      </c>
    </row>
    <row r="716" spans="1:48" x14ac:dyDescent="0.3">
      <c r="A716" t="s">
        <v>1436</v>
      </c>
      <c r="B716" t="s">
        <v>1437</v>
      </c>
      <c r="C716" t="s">
        <v>3073</v>
      </c>
      <c r="D716" t="s">
        <v>51</v>
      </c>
      <c r="E716">
        <v>7101.1813886159998</v>
      </c>
      <c r="F716">
        <v>218.82</v>
      </c>
      <c r="G716">
        <v>-27.486464471426199</v>
      </c>
      <c r="H716">
        <f>(Table2[[#This Row],[1Y Return vs Nifty]]-AVERAGE(Table2[1Y Return vs Nifty]))/_xlfn.STDEV.P(Table2[1Y Return vs Nifty])</f>
        <v>-0.94226124449910387</v>
      </c>
      <c r="I716">
        <v>-14.1366637252275</v>
      </c>
      <c r="J716">
        <f>(Table2[[#This Row],[1M Return vs Nifty]]-AVERAGE(Table2[1M Return vs Nifty]))/_xlfn.STDEV.P(Table2[1M Return vs Nifty])</f>
        <v>-1.3367827771379261</v>
      </c>
      <c r="K716">
        <v>-49.605988176192099</v>
      </c>
      <c r="L716">
        <f>(Table2[[#This Row],[6M Return vs Nifty]]-AVERAGE(Table2[6M Return vs Nifty]))/_xlfn.STDEV.P(Table2[6M Return vs Nifty])</f>
        <v>-1.8975698778674814</v>
      </c>
      <c r="M716">
        <v>-3.73756373140434</v>
      </c>
      <c r="N716">
        <f>(Table2[[#This Row],[1W Return vs Nifty]]-AVERAGE(Table2[1W Return vs Nifty]))/_xlfn.STDEV.P(Table2[1W Return vs Nifty])</f>
        <v>-0.71483983975185961</v>
      </c>
      <c r="O716">
        <v>225.63</v>
      </c>
      <c r="P716">
        <v>235.48689702998399</v>
      </c>
      <c r="Q716">
        <v>266.77962986723298</v>
      </c>
      <c r="R716">
        <v>38.750579754002302</v>
      </c>
      <c r="S716" s="1">
        <f>(Table2[[#This Row],[Close Price]]-Table2[[#This Row],[20D EMA]])/Table2[[#This Row],[20D EMA]]</f>
        <v>-3.0182156628107974E-2</v>
      </c>
      <c r="T716" s="1">
        <f>(Table2[[#This Row],[Close Price]]-Table2[[#This Row],[50D EMA]])/Table2[[#This Row],[50D EMA]]</f>
        <v>-7.0776324458773784E-2</v>
      </c>
      <c r="U716" s="1">
        <f>(Table2[[#This Row],[Close Price]]-Table2[[#This Row],[200D EMA]])/Table2[[#This Row],[200D EMA]]</f>
        <v>-0.17977245823116572</v>
      </c>
      <c r="V716">
        <v>0.60973107781814395</v>
      </c>
      <c r="W716">
        <v>216.7</v>
      </c>
      <c r="X716">
        <v>221.2</v>
      </c>
      <c r="Y716">
        <v>210.13</v>
      </c>
      <c r="Z716">
        <v>225.35</v>
      </c>
      <c r="AA716">
        <v>210.13</v>
      </c>
      <c r="AB716">
        <v>232.76</v>
      </c>
      <c r="AC716" s="1">
        <f>(Table2[[#This Row],[Close Price]]/Table2[[#This Row],[Day Low]])-1</f>
        <v>9.7831102907244283E-3</v>
      </c>
      <c r="AD716" s="1">
        <f>(Table2[[#This Row],[Day High]]/Table2[[#This Row],[Close Price]])-1</f>
        <v>1.0876519513755678E-2</v>
      </c>
      <c r="AE716" s="1">
        <f>(Table2[[#This Row],[Close Price]]/Table2[[#This Row],[Current Week Low]])-1</f>
        <v>4.1355351449102962E-2</v>
      </c>
      <c r="AF716" s="1">
        <f>(Table2[[#This Row],[Current Week High]]/Table2[[#This Row],[Close Price]])-1</f>
        <v>2.9841879170094066E-2</v>
      </c>
      <c r="AG716" s="1">
        <f>(Table2[[#This Row],[Close Price]]/Table2[[#This Row],[Current Month Low]])-1</f>
        <v>4.1355351449102962E-2</v>
      </c>
      <c r="AH716" s="1">
        <f>(Table2[[#This Row],[Current Month High]]/Table2[[#This Row],[Close Price]])-1</f>
        <v>6.3705328580568432E-2</v>
      </c>
      <c r="AI716">
        <v>116.06800109679099</v>
      </c>
      <c r="AJ716">
        <v>11.5859255481896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-0.12</v>
      </c>
      <c r="AM716" t="s">
        <v>3113</v>
      </c>
      <c r="AN716">
        <v>-1.95</v>
      </c>
      <c r="AO716" t="s">
        <v>3113</v>
      </c>
      <c r="AP716">
        <v>-2.8228759020746001E-2</v>
      </c>
      <c r="AQ716">
        <f>(Table2[[#This Row],[Sharpe Ratio]]-AVERAGE(Table2[Sharpe Ratio]))/_xlfn.STDEV.P(Table2[Sharpe Ratio])</f>
        <v>-1.0309419617545208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649</v>
      </c>
      <c r="AT716">
        <f>_xlfn.RANK.AVG(Table2[[#This Row],[6M Return vs Nifty Z-Score]],Table2[6M Return vs Nifty Z-Score])</f>
        <v>729</v>
      </c>
      <c r="AU716">
        <f>_xlfn.RANK.AVG(Table2[[#This Row],[Sharpe Ratio Z-Score]],Table2[Sharpe Ratio Z-Score])</f>
        <v>616</v>
      </c>
      <c r="AV716">
        <f>(Table2[[#This Row],[Rank 1Y]]+Table2[[#This Row],[Rank 6M]]+Table2[[#This Row],[Rank Sharpe]])/3</f>
        <v>664.66666666666663</v>
      </c>
    </row>
    <row r="717" spans="1:48" x14ac:dyDescent="0.3">
      <c r="A717" t="s">
        <v>2037</v>
      </c>
      <c r="B717" t="s">
        <v>2038</v>
      </c>
      <c r="C717" t="s">
        <v>3078</v>
      </c>
      <c r="D717" t="s">
        <v>78</v>
      </c>
      <c r="E717">
        <v>2984.0533208400002</v>
      </c>
      <c r="F717">
        <v>228.3</v>
      </c>
      <c r="G717">
        <v>-28.024853404521298</v>
      </c>
      <c r="H717">
        <f>(Table2[[#This Row],[1Y Return vs Nifty]]-AVERAGE(Table2[1Y Return vs Nifty]))/_xlfn.STDEV.P(Table2[1Y Return vs Nifty])</f>
        <v>-0.95045583603925266</v>
      </c>
      <c r="I717">
        <v>-5.97494068252447</v>
      </c>
      <c r="J717">
        <f>(Table2[[#This Row],[1M Return vs Nifty]]-AVERAGE(Table2[1M Return vs Nifty]))/_xlfn.STDEV.P(Table2[1M Return vs Nifty])</f>
        <v>-0.54388213822567666</v>
      </c>
      <c r="K717">
        <v>-24.976646977121501</v>
      </c>
      <c r="L717">
        <f>(Table2[[#This Row],[6M Return vs Nifty]]-AVERAGE(Table2[6M Return vs Nifty]))/_xlfn.STDEV.P(Table2[6M Return vs Nifty])</f>
        <v>-1.0305378278748394</v>
      </c>
      <c r="M717">
        <v>-1.43514578718216</v>
      </c>
      <c r="N717">
        <f>(Table2[[#This Row],[1W Return vs Nifty]]-AVERAGE(Table2[1W Return vs Nifty]))/_xlfn.STDEV.P(Table2[1W Return vs Nifty])</f>
        <v>-0.24520657840573756</v>
      </c>
      <c r="O717">
        <v>239.65</v>
      </c>
      <c r="P717">
        <v>238.783817695294</v>
      </c>
      <c r="Q717">
        <v>236.656879987396</v>
      </c>
      <c r="R717">
        <v>33.562901937415603</v>
      </c>
      <c r="S717" s="1">
        <f>(Table2[[#This Row],[Close Price]]-Table2[[#This Row],[20D EMA]])/Table2[[#This Row],[20D EMA]]</f>
        <v>-4.736073440433964E-2</v>
      </c>
      <c r="T717" s="1">
        <f>(Table2[[#This Row],[Close Price]]-Table2[[#This Row],[50D EMA]])/Table2[[#This Row],[50D EMA]]</f>
        <v>-4.3905059381671031E-2</v>
      </c>
      <c r="U717" s="1">
        <f>(Table2[[#This Row],[Close Price]]-Table2[[#This Row],[200D EMA]])/Table2[[#This Row],[200D EMA]]</f>
        <v>-3.5312220746935651E-2</v>
      </c>
      <c r="V717">
        <v>0.844227081332665</v>
      </c>
      <c r="W717">
        <v>229.53</v>
      </c>
      <c r="X717">
        <v>233.39</v>
      </c>
      <c r="Y717">
        <v>226.85</v>
      </c>
      <c r="Z717">
        <v>242.88</v>
      </c>
      <c r="AA717">
        <v>226.85</v>
      </c>
      <c r="AB717">
        <v>252.99</v>
      </c>
      <c r="AC717" s="1">
        <f>(Table2[[#This Row],[Close Price]]/Table2[[#This Row],[Day Low]])-1</f>
        <v>-5.3587766305057682E-3</v>
      </c>
      <c r="AD717" s="1">
        <f>(Table2[[#This Row],[Day High]]/Table2[[#This Row],[Close Price]])-1</f>
        <v>2.2295225580376554E-2</v>
      </c>
      <c r="AE717" s="1">
        <f>(Table2[[#This Row],[Close Price]]/Table2[[#This Row],[Current Week Low]])-1</f>
        <v>6.3918889133789403E-3</v>
      </c>
      <c r="AF717" s="1">
        <f>(Table2[[#This Row],[Current Week High]]/Table2[[#This Row],[Close Price]])-1</f>
        <v>6.3863337713534696E-2</v>
      </c>
      <c r="AG717" s="1">
        <f>(Table2[[#This Row],[Close Price]]/Table2[[#This Row],[Current Month Low]])-1</f>
        <v>6.3918889133789403E-3</v>
      </c>
      <c r="AH717" s="1">
        <f>(Table2[[#This Row],[Current Month High]]/Table2[[#This Row],[Close Price]])-1</f>
        <v>0.10814717477003932</v>
      </c>
      <c r="AI717">
        <v>33.596145422689403</v>
      </c>
      <c r="AJ717">
        <v>17.680412371134</v>
      </c>
      <c r="AK717" t="str">
        <f>IF(AND(Table2[[#This Row],[20D EMA]]&gt;Table2[[#This Row],[50D EMA]],Table2[[#This Row],[50D EMA]]&gt;Table2[[#This Row],[200D EMA]]),"Uptrend","Downtrend/NoTrend")</f>
        <v>Uptrend</v>
      </c>
      <c r="AL717">
        <v>0.02</v>
      </c>
      <c r="AM717" t="s">
        <v>3114</v>
      </c>
      <c r="AN717">
        <v>-3.26</v>
      </c>
      <c r="AO717" t="s">
        <v>3113</v>
      </c>
      <c r="AP717">
        <v>-7.4987388440119998E-2</v>
      </c>
      <c r="AQ717">
        <f>(Table2[[#This Row],[Sharpe Ratio]]-AVERAGE(Table2[Sharpe Ratio]))/_xlfn.STDEV.P(Table2[Sharpe Ratio])</f>
        <v>-1.5761450574069638</v>
      </c>
      <c r="AR7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-4.3462274379524697</v>
      </c>
      <c r="AS717">
        <f>_xlfn.RANK.AVG(Table2[[#This Row],[1Y Return vs Nifty Z-Score]],Table2[1Y Return vs Nifty Z-Score])</f>
        <v>652</v>
      </c>
      <c r="AT717">
        <f>_xlfn.RANK.AVG(Table2[[#This Row],[6M Return vs Nifty Z-Score]],Table2[6M Return vs Nifty Z-Score])</f>
        <v>646</v>
      </c>
      <c r="AU717">
        <f>_xlfn.RANK.AVG(Table2[[#This Row],[Sharpe Ratio Z-Score]],Table2[Sharpe Ratio Z-Score])</f>
        <v>696</v>
      </c>
      <c r="AV717">
        <f>(Table2[[#This Row],[Rank 1Y]]+Table2[[#This Row],[Rank 6M]]+Table2[[#This Row],[Rank Sharpe]])/3</f>
        <v>664.66666666666663</v>
      </c>
    </row>
    <row r="718" spans="1:48" x14ac:dyDescent="0.3">
      <c r="A718" t="s">
        <v>1921</v>
      </c>
      <c r="B718" t="s">
        <v>1922</v>
      </c>
      <c r="C718" t="s">
        <v>3079</v>
      </c>
      <c r="D718" t="s">
        <v>1435</v>
      </c>
      <c r="E718">
        <v>3462.8158264039998</v>
      </c>
      <c r="F718">
        <v>129.32</v>
      </c>
      <c r="G718">
        <v>-52.076508096131597</v>
      </c>
      <c r="H718">
        <f>(Table2[[#This Row],[1Y Return vs Nifty]]-AVERAGE(Table2[1Y Return vs Nifty]))/_xlfn.STDEV.P(Table2[1Y Return vs Nifty])</f>
        <v>-1.3165359575777797</v>
      </c>
      <c r="I718">
        <v>-3.6519596712398199</v>
      </c>
      <c r="J718">
        <f>(Table2[[#This Row],[1M Return vs Nifty]]-AVERAGE(Table2[1M Return vs Nifty]))/_xlfn.STDEV.P(Table2[1M Return vs Nifty])</f>
        <v>-0.3182075939668681</v>
      </c>
      <c r="K718">
        <v>-21.7678284684559</v>
      </c>
      <c r="L718">
        <f>(Table2[[#This Row],[6M Return vs Nifty]]-AVERAGE(Table2[6M Return vs Nifty]))/_xlfn.STDEV.P(Table2[6M Return vs Nifty])</f>
        <v>-0.91757709266330822</v>
      </c>
      <c r="M718">
        <v>-1.5250045037590301</v>
      </c>
      <c r="N718">
        <f>(Table2[[#This Row],[1W Return vs Nifty]]-AVERAGE(Table2[1W Return vs Nifty]))/_xlfn.STDEV.P(Table2[1W Return vs Nifty])</f>
        <v>-0.26353541493703414</v>
      </c>
      <c r="O718">
        <v>132.88999999999999</v>
      </c>
      <c r="P718">
        <v>131.87812557765</v>
      </c>
      <c r="Q718">
        <v>139.68415384542499</v>
      </c>
      <c r="R718">
        <v>40.656537035389498</v>
      </c>
      <c r="S718" s="1">
        <f>(Table2[[#This Row],[Close Price]]-Table2[[#This Row],[20D EMA]])/Table2[[#This Row],[20D EMA]]</f>
        <v>-2.6864323876890611E-2</v>
      </c>
      <c r="T718" s="1">
        <f>(Table2[[#This Row],[Close Price]]-Table2[[#This Row],[50D EMA]])/Table2[[#This Row],[50D EMA]]</f>
        <v>-1.939764890079345E-2</v>
      </c>
      <c r="U718" s="1">
        <f>(Table2[[#This Row],[Close Price]]-Table2[[#This Row],[200D EMA]])/Table2[[#This Row],[200D EMA]]</f>
        <v>-7.4197062158489396E-2</v>
      </c>
      <c r="V718">
        <v>0.35605048318126598</v>
      </c>
      <c r="W718">
        <v>127.5</v>
      </c>
      <c r="X718">
        <v>130.72</v>
      </c>
      <c r="Y718">
        <v>124.3</v>
      </c>
      <c r="Z718">
        <v>132.49</v>
      </c>
      <c r="AA718">
        <v>124.3</v>
      </c>
      <c r="AB718">
        <v>136.69999999999999</v>
      </c>
      <c r="AC718" s="1">
        <f>(Table2[[#This Row],[Close Price]]/Table2[[#This Row],[Day Low]])-1</f>
        <v>1.427450980392142E-2</v>
      </c>
      <c r="AD718" s="1">
        <f>(Table2[[#This Row],[Day High]]/Table2[[#This Row],[Close Price]])-1</f>
        <v>1.0825858335910876E-2</v>
      </c>
      <c r="AE718" s="1">
        <f>(Table2[[#This Row],[Close Price]]/Table2[[#This Row],[Current Week Low]])-1</f>
        <v>4.0386162510056334E-2</v>
      </c>
      <c r="AF718" s="1">
        <f>(Table2[[#This Row],[Current Week High]]/Table2[[#This Row],[Close Price]])-1</f>
        <v>2.4512836374884106E-2</v>
      </c>
      <c r="AG718" s="1">
        <f>(Table2[[#This Row],[Close Price]]/Table2[[#This Row],[Current Month Low]])-1</f>
        <v>4.0386162510056334E-2</v>
      </c>
      <c r="AH718" s="1">
        <f>(Table2[[#This Row],[Current Month High]]/Table2[[#This Row],[Close Price]])-1</f>
        <v>5.7067738942158996E-2</v>
      </c>
      <c r="AI718">
        <v>47.540983606557297</v>
      </c>
      <c r="AJ718">
        <v>23.810435615126799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-0.01</v>
      </c>
      <c r="AM718" t="s">
        <v>3113</v>
      </c>
      <c r="AN718">
        <v>-1.26</v>
      </c>
      <c r="AO718" t="s">
        <v>3113</v>
      </c>
      <c r="AP718">
        <v>-4.4471386172183998E-2</v>
      </c>
      <c r="AQ718">
        <f>(Table2[[#This Row],[Sharpe Ratio]]-AVERAGE(Table2[Sharpe Ratio]))/_xlfn.STDEV.P(Table2[Sharpe Ratio])</f>
        <v>-1.2203301177902321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720</v>
      </c>
      <c r="AT718">
        <f>_xlfn.RANK.AVG(Table2[[#This Row],[6M Return vs Nifty Z-Score]],Table2[6M Return vs Nifty Z-Score])</f>
        <v>627</v>
      </c>
      <c r="AU718">
        <f>_xlfn.RANK.AVG(Table2[[#This Row],[Sharpe Ratio Z-Score]],Table2[Sharpe Ratio Z-Score])</f>
        <v>648</v>
      </c>
      <c r="AV718">
        <f>(Table2[[#This Row],[Rank 1Y]]+Table2[[#This Row],[Rank 6M]]+Table2[[#This Row],[Rank Sharpe]])/3</f>
        <v>665</v>
      </c>
    </row>
    <row r="719" spans="1:48" x14ac:dyDescent="0.3">
      <c r="A719" t="s">
        <v>2275</v>
      </c>
      <c r="B719" t="s">
        <v>2276</v>
      </c>
      <c r="C719" t="s">
        <v>3079</v>
      </c>
      <c r="D719" t="s">
        <v>605</v>
      </c>
      <c r="E719">
        <v>2316.194131273</v>
      </c>
      <c r="F719">
        <v>157.19</v>
      </c>
      <c r="G719">
        <v>-59.043808563492398</v>
      </c>
      <c r="H719">
        <f>(Table2[[#This Row],[1Y Return vs Nifty]]-AVERAGE(Table2[1Y Return vs Nifty]))/_xlfn.STDEV.P(Table2[1Y Return vs Nifty])</f>
        <v>-1.4225823080094022</v>
      </c>
      <c r="I719">
        <v>-11.178506904438899</v>
      </c>
      <c r="J719">
        <f>(Table2[[#This Row],[1M Return vs Nifty]]-AVERAGE(Table2[1M Return vs Nifty]))/_xlfn.STDEV.P(Table2[1M Return vs Nifty])</f>
        <v>-1.0494017399557196</v>
      </c>
      <c r="K719">
        <v>-46.465455770549802</v>
      </c>
      <c r="L719">
        <f>(Table2[[#This Row],[6M Return vs Nifty]]-AVERAGE(Table2[6M Return vs Nifty]))/_xlfn.STDEV.P(Table2[6M Return vs Nifty])</f>
        <v>-1.7870130331787117</v>
      </c>
      <c r="M719">
        <v>-4.7675612242238596</v>
      </c>
      <c r="N719">
        <f>(Table2[[#This Row],[1W Return vs Nifty]]-AVERAGE(Table2[1W Return vs Nifty]))/_xlfn.STDEV.P(Table2[1W Return vs Nifty])</f>
        <v>-0.92493248732917621</v>
      </c>
      <c r="O719">
        <v>167.35</v>
      </c>
      <c r="P719">
        <v>174.974704143369</v>
      </c>
      <c r="Q719">
        <v>217.86454781447799</v>
      </c>
      <c r="R719">
        <v>21.7609974511765</v>
      </c>
      <c r="S719" s="1">
        <f>(Table2[[#This Row],[Close Price]]-Table2[[#This Row],[20D EMA]])/Table2[[#This Row],[20D EMA]]</f>
        <v>-6.0711084553331324E-2</v>
      </c>
      <c r="T719" s="1">
        <f>(Table2[[#This Row],[Close Price]]-Table2[[#This Row],[50D EMA]])/Table2[[#This Row],[50D EMA]]</f>
        <v>-0.10164157288013899</v>
      </c>
      <c r="U719" s="1">
        <f>(Table2[[#This Row],[Close Price]]-Table2[[#This Row],[200D EMA]])/Table2[[#This Row],[200D EMA]]</f>
        <v>-0.27849665502321769</v>
      </c>
      <c r="V719">
        <v>0.75027414450803398</v>
      </c>
      <c r="W719">
        <v>156.6</v>
      </c>
      <c r="X719">
        <v>160.13999999999999</v>
      </c>
      <c r="Y719">
        <v>155.32</v>
      </c>
      <c r="Z719">
        <v>166.39</v>
      </c>
      <c r="AA719">
        <v>155.32</v>
      </c>
      <c r="AB719">
        <v>174.2</v>
      </c>
      <c r="AC719" s="1">
        <f>(Table2[[#This Row],[Close Price]]/Table2[[#This Row],[Day Low]])-1</f>
        <v>3.7675606641123238E-3</v>
      </c>
      <c r="AD719" s="1">
        <f>(Table2[[#This Row],[Day High]]/Table2[[#This Row],[Close Price]])-1</f>
        <v>1.8767097143584044E-2</v>
      </c>
      <c r="AE719" s="1">
        <f>(Table2[[#This Row],[Close Price]]/Table2[[#This Row],[Current Week Low]])-1</f>
        <v>1.2039660056657242E-2</v>
      </c>
      <c r="AF719" s="1">
        <f>(Table2[[#This Row],[Current Week High]]/Table2[[#This Row],[Close Price]])-1</f>
        <v>5.852789617660159E-2</v>
      </c>
      <c r="AG719" s="1">
        <f>(Table2[[#This Row],[Close Price]]/Table2[[#This Row],[Current Month Low]])-1</f>
        <v>1.2039660056657242E-2</v>
      </c>
      <c r="AH719" s="1">
        <f>(Table2[[#This Row],[Current Month High]]/Table2[[#This Row],[Close Price]])-1</f>
        <v>0.10821299064826007</v>
      </c>
      <c r="AI719">
        <v>98.485908772822697</v>
      </c>
      <c r="AJ719">
        <v>9.1597222222222108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-0.23</v>
      </c>
      <c r="AM719" t="s">
        <v>3113</v>
      </c>
      <c r="AN719">
        <v>-3.72</v>
      </c>
      <c r="AO719" t="s">
        <v>3113</v>
      </c>
      <c r="AQ719">
        <f>(Table2[[#This Row],[Sharpe Ratio]]-AVERAGE(Table2[Sharpe Ratio]))/_xlfn.STDEV.P(Table2[Sharpe Ratio])</f>
        <v>-0.70179615496659375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728</v>
      </c>
      <c r="AT719">
        <f>_xlfn.RANK.AVG(Table2[[#This Row],[6M Return vs Nifty Z-Score]],Table2[6M Return vs Nifty Z-Score])</f>
        <v>725</v>
      </c>
      <c r="AU719">
        <f>_xlfn.RANK.AVG(Table2[[#This Row],[Sharpe Ratio Z-Score]],Table2[Sharpe Ratio Z-Score])</f>
        <v>545.5</v>
      </c>
      <c r="AV719">
        <f>(Table2[[#This Row],[Rank 1Y]]+Table2[[#This Row],[Rank 6M]]+Table2[[#This Row],[Rank Sharpe]])/3</f>
        <v>666.16666666666663</v>
      </c>
    </row>
    <row r="720" spans="1:48" x14ac:dyDescent="0.3">
      <c r="A720" t="s">
        <v>576</v>
      </c>
      <c r="B720" t="s">
        <v>577</v>
      </c>
      <c r="C720" t="s">
        <v>3078</v>
      </c>
      <c r="D720" t="s">
        <v>78</v>
      </c>
      <c r="E720">
        <v>33196.868071145</v>
      </c>
      <c r="F720">
        <v>1770.05</v>
      </c>
      <c r="G720">
        <v>-35.4160237101161</v>
      </c>
      <c r="H720">
        <f>(Table2[[#This Row],[1Y Return vs Nifty]]-AVERAGE(Table2[1Y Return vs Nifty]))/_xlfn.STDEV.P(Table2[1Y Return vs Nifty])</f>
        <v>-1.0629537310272394</v>
      </c>
      <c r="I720">
        <v>-4.02327715617953</v>
      </c>
      <c r="J720">
        <f>(Table2[[#This Row],[1M Return vs Nifty]]-AVERAGE(Table2[1M Return vs Nifty]))/_xlfn.STDEV.P(Table2[1M Return vs Nifty])</f>
        <v>-0.35428059834444364</v>
      </c>
      <c r="K720">
        <v>-26.7723429370449</v>
      </c>
      <c r="L720">
        <f>(Table2[[#This Row],[6M Return vs Nifty]]-AVERAGE(Table2[6M Return vs Nifty]))/_xlfn.STDEV.P(Table2[6M Return vs Nifty])</f>
        <v>-1.0937521029426045</v>
      </c>
      <c r="M720">
        <v>-0.88110904275843804</v>
      </c>
      <c r="N720">
        <f>(Table2[[#This Row],[1W Return vs Nifty]]-AVERAGE(Table2[1W Return vs Nifty]))/_xlfn.STDEV.P(Table2[1W Return vs Nifty])</f>
        <v>-0.13219752032301785</v>
      </c>
      <c r="O720">
        <v>1805.77</v>
      </c>
      <c r="P720">
        <v>1829.9068689548401</v>
      </c>
      <c r="Q720">
        <v>1945.6461420426101</v>
      </c>
      <c r="R720">
        <v>41.381161186404299</v>
      </c>
      <c r="S720" s="1">
        <f>(Table2[[#This Row],[Close Price]]-Table2[[#This Row],[20D EMA]])/Table2[[#This Row],[20D EMA]]</f>
        <v>-1.9781035237045708E-2</v>
      </c>
      <c r="T720" s="1">
        <f>(Table2[[#This Row],[Close Price]]-Table2[[#This Row],[50D EMA]])/Table2[[#This Row],[50D EMA]]</f>
        <v>-3.2710336230951285E-2</v>
      </c>
      <c r="U720" s="1">
        <f>(Table2[[#This Row],[Close Price]]-Table2[[#This Row],[200D EMA]])/Table2[[#This Row],[200D EMA]]</f>
        <v>-9.0250810899387357E-2</v>
      </c>
      <c r="V720">
        <v>0.92683309111854195</v>
      </c>
      <c r="W720">
        <v>1768.55</v>
      </c>
      <c r="X720">
        <v>1789.9</v>
      </c>
      <c r="Y720">
        <v>1722.2</v>
      </c>
      <c r="Z720">
        <v>1794.2</v>
      </c>
      <c r="AA720">
        <v>1722.2</v>
      </c>
      <c r="AB720">
        <v>1866</v>
      </c>
      <c r="AC720" s="1">
        <f>(Table2[[#This Row],[Close Price]]/Table2[[#This Row],[Day Low]])-1</f>
        <v>8.481524412653485E-4</v>
      </c>
      <c r="AD720" s="1">
        <f>(Table2[[#This Row],[Day High]]/Table2[[#This Row],[Close Price]])-1</f>
        <v>1.1214372475353951E-2</v>
      </c>
      <c r="AE720" s="1">
        <f>(Table2[[#This Row],[Close Price]]/Table2[[#This Row],[Current Week Low]])-1</f>
        <v>2.7784229473928557E-2</v>
      </c>
      <c r="AF720" s="1">
        <f>(Table2[[#This Row],[Current Week High]]/Table2[[#This Row],[Close Price]])-1</f>
        <v>1.3643682381853761E-2</v>
      </c>
      <c r="AG720" s="1">
        <f>(Table2[[#This Row],[Close Price]]/Table2[[#This Row],[Current Month Low]])-1</f>
        <v>2.7784229473928557E-2</v>
      </c>
      <c r="AH720" s="1">
        <f>(Table2[[#This Row],[Current Month High]]/Table2[[#This Row],[Close Price]])-1</f>
        <v>5.4207508262478443E-2</v>
      </c>
      <c r="AI720">
        <v>37.323804412304703</v>
      </c>
      <c r="AJ720">
        <v>7.1848128860360703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-0.08</v>
      </c>
      <c r="AM720" t="s">
        <v>3113</v>
      </c>
      <c r="AN720">
        <v>-0.47</v>
      </c>
      <c r="AO720" t="s">
        <v>3113</v>
      </c>
      <c r="AP720">
        <v>-4.6444786289429003E-2</v>
      </c>
      <c r="AQ720">
        <f>(Table2[[#This Row],[Sharpe Ratio]]-AVERAGE(Table2[Sharpe Ratio]))/_xlfn.STDEV.P(Table2[Sharpe Ratio])</f>
        <v>-1.243339856660745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682</v>
      </c>
      <c r="AT720">
        <f>_xlfn.RANK.AVG(Table2[[#This Row],[6M Return vs Nifty Z-Score]],Table2[6M Return vs Nifty Z-Score])</f>
        <v>664</v>
      </c>
      <c r="AU720">
        <f>_xlfn.RANK.AVG(Table2[[#This Row],[Sharpe Ratio Z-Score]],Table2[Sharpe Ratio Z-Score])</f>
        <v>654</v>
      </c>
      <c r="AV720">
        <f>(Table2[[#This Row],[Rank 1Y]]+Table2[[#This Row],[Rank 6M]]+Table2[[#This Row],[Rank Sharpe]])/3</f>
        <v>666.66666666666663</v>
      </c>
    </row>
    <row r="721" spans="1:48" x14ac:dyDescent="0.3">
      <c r="A721" t="s">
        <v>2130</v>
      </c>
      <c r="B721" t="s">
        <v>2131</v>
      </c>
      <c r="C721" t="s">
        <v>3084</v>
      </c>
      <c r="D721" t="s">
        <v>116</v>
      </c>
      <c r="E721">
        <v>2689.1237923200001</v>
      </c>
      <c r="F721">
        <v>17.440000000000001</v>
      </c>
      <c r="G721">
        <v>-61.165133412475697</v>
      </c>
      <c r="H721">
        <f>(Table2[[#This Row],[1Y Return vs Nifty]]-AVERAGE(Table2[1Y Return vs Nifty]))/_xlfn.STDEV.P(Table2[1Y Return vs Nifty])</f>
        <v>-1.4548701014479712</v>
      </c>
      <c r="I721">
        <v>-14.220931055739801</v>
      </c>
      <c r="J721">
        <f>(Table2[[#This Row],[1M Return vs Nifty]]-AVERAGE(Table2[1M Return vs Nifty]))/_xlfn.STDEV.P(Table2[1M Return vs Nifty])</f>
        <v>-1.3449692372583009</v>
      </c>
      <c r="K721">
        <v>-54.6062630503747</v>
      </c>
      <c r="L721">
        <f>(Table2[[#This Row],[6M Return vs Nifty]]-AVERAGE(Table2[6M Return vs Nifty]))/_xlfn.STDEV.P(Table2[6M Return vs Nifty])</f>
        <v>-2.0735956407836587</v>
      </c>
      <c r="M721">
        <v>-0.54073900768976102</v>
      </c>
      <c r="N721">
        <f>(Table2[[#This Row],[1W Return vs Nifty]]-AVERAGE(Table2[1W Return vs Nifty]))/_xlfn.STDEV.P(Table2[1W Return vs Nifty])</f>
        <v>-6.2770902955423369E-2</v>
      </c>
      <c r="O721">
        <v>18.64</v>
      </c>
      <c r="P721">
        <v>20.3642751948402</v>
      </c>
      <c r="Q721">
        <v>24.231953858147801</v>
      </c>
      <c r="R721">
        <v>32.613675289255298</v>
      </c>
      <c r="S721" s="1">
        <f>(Table2[[#This Row],[Close Price]]-Table2[[#This Row],[20D EMA]])/Table2[[#This Row],[20D EMA]]</f>
        <v>-6.4377682403433431E-2</v>
      </c>
      <c r="T721" s="1">
        <f>(Table2[[#This Row],[Close Price]]-Table2[[#This Row],[50D EMA]])/Table2[[#This Row],[50D EMA]]</f>
        <v>-0.14359829489935086</v>
      </c>
      <c r="U721" s="1">
        <f>(Table2[[#This Row],[Close Price]]-Table2[[#This Row],[200D EMA]])/Table2[[#This Row],[200D EMA]]</f>
        <v>-0.28028915447377595</v>
      </c>
      <c r="V721">
        <v>0.94641494750497301</v>
      </c>
      <c r="W721">
        <v>17.5</v>
      </c>
      <c r="X721">
        <v>17.8</v>
      </c>
      <c r="Y721">
        <v>17.2</v>
      </c>
      <c r="Z721">
        <v>18.25</v>
      </c>
      <c r="AA721">
        <v>17.2</v>
      </c>
      <c r="AB721">
        <v>19.2</v>
      </c>
      <c r="AC721" s="1">
        <f>(Table2[[#This Row],[Close Price]]/Table2[[#This Row],[Day Low]])-1</f>
        <v>-3.4285714285713365E-3</v>
      </c>
      <c r="AD721" s="1">
        <f>(Table2[[#This Row],[Day High]]/Table2[[#This Row],[Close Price]])-1</f>
        <v>2.0642201834862428E-2</v>
      </c>
      <c r="AE721" s="1">
        <f>(Table2[[#This Row],[Close Price]]/Table2[[#This Row],[Current Week Low]])-1</f>
        <v>1.3953488372093092E-2</v>
      </c>
      <c r="AF721" s="1">
        <f>(Table2[[#This Row],[Current Week High]]/Table2[[#This Row],[Close Price]])-1</f>
        <v>4.6444954128440186E-2</v>
      </c>
      <c r="AG721" s="1">
        <f>(Table2[[#This Row],[Close Price]]/Table2[[#This Row],[Current Month Low]])-1</f>
        <v>1.3953488372093092E-2</v>
      </c>
      <c r="AH721" s="1">
        <f>(Table2[[#This Row],[Current Month High]]/Table2[[#This Row],[Close Price]])-1</f>
        <v>0.10091743119266039</v>
      </c>
      <c r="AI721">
        <v>158.88761467889901</v>
      </c>
      <c r="AJ721">
        <v>4.4311377245508998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-0.28999999999999998</v>
      </c>
      <c r="AM721" t="s">
        <v>3113</v>
      </c>
      <c r="AN721">
        <v>0</v>
      </c>
      <c r="AO721" t="s">
        <v>3115</v>
      </c>
      <c r="AQ721">
        <f>(Table2[[#This Row],[Sharpe Ratio]]-AVERAGE(Table2[Sharpe Ratio]))/_xlfn.STDEV.P(Table2[Sharpe Ratio])</f>
        <v>-0.70179615496659375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729</v>
      </c>
      <c r="AT721">
        <f>_xlfn.RANK.AVG(Table2[[#This Row],[6M Return vs Nifty Z-Score]],Table2[6M Return vs Nifty Z-Score])</f>
        <v>731</v>
      </c>
      <c r="AU721">
        <f>_xlfn.RANK.AVG(Table2[[#This Row],[Sharpe Ratio Z-Score]],Table2[Sharpe Ratio Z-Score])</f>
        <v>545.5</v>
      </c>
      <c r="AV721">
        <f>(Table2[[#This Row],[Rank 1Y]]+Table2[[#This Row],[Rank 6M]]+Table2[[#This Row],[Rank Sharpe]])/3</f>
        <v>668.5</v>
      </c>
    </row>
    <row r="722" spans="1:48" x14ac:dyDescent="0.3">
      <c r="A722" t="s">
        <v>1511</v>
      </c>
      <c r="B722" t="s">
        <v>1512</v>
      </c>
      <c r="C722" t="s">
        <v>3071</v>
      </c>
      <c r="D722" t="s">
        <v>372</v>
      </c>
      <c r="E722">
        <v>6418.0725716799998</v>
      </c>
      <c r="F722">
        <v>280.39999999999998</v>
      </c>
      <c r="G722">
        <v>-52.196891428608303</v>
      </c>
      <c r="H722">
        <f>(Table2[[#This Row],[1Y Return vs Nifty]]-AVERAGE(Table2[1Y Return vs Nifty]))/_xlfn.STDEV.P(Table2[1Y Return vs Nifty])</f>
        <v>-1.3183682616562038</v>
      </c>
      <c r="I722">
        <v>-10.8710857760555</v>
      </c>
      <c r="J722">
        <f>(Table2[[#This Row],[1M Return vs Nifty]]-AVERAGE(Table2[1M Return vs Nifty]))/_xlfn.STDEV.P(Table2[1M Return vs Nifty])</f>
        <v>-1.0195361824214868</v>
      </c>
      <c r="K722">
        <v>-33.114207953242399</v>
      </c>
      <c r="L722">
        <f>(Table2[[#This Row],[6M Return vs Nifty]]-AVERAGE(Table2[6M Return vs Nifty]))/_xlfn.STDEV.P(Table2[6M Return vs Nifty])</f>
        <v>-1.3170061551450984</v>
      </c>
      <c r="M722">
        <v>-3.2365895114248402</v>
      </c>
      <c r="N722">
        <f>(Table2[[#This Row],[1W Return vs Nifty]]-AVERAGE(Table2[1W Return vs Nifty]))/_xlfn.STDEV.P(Table2[1W Return vs Nifty])</f>
        <v>-0.61265415388639255</v>
      </c>
      <c r="O722">
        <v>298.29000000000002</v>
      </c>
      <c r="P722">
        <v>299.770301656193</v>
      </c>
      <c r="Q722">
        <v>319.62827681401899</v>
      </c>
      <c r="R722">
        <v>30.947537143707201</v>
      </c>
      <c r="S722" s="1">
        <f>(Table2[[#This Row],[Close Price]]-Table2[[#This Row],[20D EMA]])/Table2[[#This Row],[20D EMA]]</f>
        <v>-5.9975191927319191E-2</v>
      </c>
      <c r="T722" s="1">
        <f>(Table2[[#This Row],[Close Price]]-Table2[[#This Row],[50D EMA]])/Table2[[#This Row],[50D EMA]]</f>
        <v>-6.461714702615487E-2</v>
      </c>
      <c r="U722" s="1">
        <f>(Table2[[#This Row],[Close Price]]-Table2[[#This Row],[200D EMA]])/Table2[[#This Row],[200D EMA]]</f>
        <v>-0.12273093358646937</v>
      </c>
      <c r="V722">
        <v>0.817861740212247</v>
      </c>
      <c r="W722">
        <v>283</v>
      </c>
      <c r="X722">
        <v>285.64999999999998</v>
      </c>
      <c r="Y722">
        <v>275</v>
      </c>
      <c r="Z722">
        <v>291.89999999999998</v>
      </c>
      <c r="AA722">
        <v>275</v>
      </c>
      <c r="AB722">
        <v>304.89999999999998</v>
      </c>
      <c r="AC722" s="1">
        <f>(Table2[[#This Row],[Close Price]]/Table2[[#This Row],[Day Low]])-1</f>
        <v>-9.187279151943506E-3</v>
      </c>
      <c r="AD722" s="1">
        <f>(Table2[[#This Row],[Day High]]/Table2[[#This Row],[Close Price]])-1</f>
        <v>1.8723252496433584E-2</v>
      </c>
      <c r="AE722" s="1">
        <f>(Table2[[#This Row],[Close Price]]/Table2[[#This Row],[Current Week Low]])-1</f>
        <v>1.9636363636363452E-2</v>
      </c>
      <c r="AF722" s="1">
        <f>(Table2[[#This Row],[Current Week High]]/Table2[[#This Row],[Close Price]])-1</f>
        <v>4.1012838801711915E-2</v>
      </c>
      <c r="AG722" s="1">
        <f>(Table2[[#This Row],[Close Price]]/Table2[[#This Row],[Current Month Low]])-1</f>
        <v>1.9636363636363452E-2</v>
      </c>
      <c r="AH722" s="1">
        <f>(Table2[[#This Row],[Current Month High]]/Table2[[#This Row],[Close Price]])-1</f>
        <v>8.7375178316690505E-2</v>
      </c>
      <c r="AI722">
        <v>67.938659058487801</v>
      </c>
      <c r="AJ722">
        <v>8.6190199496416895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-0.11</v>
      </c>
      <c r="AM722" t="s">
        <v>3113</v>
      </c>
      <c r="AN722">
        <v>-8.16</v>
      </c>
      <c r="AO722" t="s">
        <v>3113</v>
      </c>
      <c r="AP722">
        <v>-1.4229374613023E-2</v>
      </c>
      <c r="AQ722">
        <f>(Table2[[#This Row],[Sharpe Ratio]]-AVERAGE(Table2[Sharpe Ratio]))/_xlfn.STDEV.P(Table2[Sharpe Ratio])</f>
        <v>-0.86770989505162732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721</v>
      </c>
      <c r="AT722">
        <f>_xlfn.RANK.AVG(Table2[[#This Row],[6M Return vs Nifty Z-Score]],Table2[6M Return vs Nifty Z-Score])</f>
        <v>694</v>
      </c>
      <c r="AU722">
        <f>_xlfn.RANK.AVG(Table2[[#This Row],[Sharpe Ratio Z-Score]],Table2[Sharpe Ratio Z-Score])</f>
        <v>595</v>
      </c>
      <c r="AV722">
        <f>(Table2[[#This Row],[Rank 1Y]]+Table2[[#This Row],[Rank 6M]]+Table2[[#This Row],[Rank Sharpe]])/3</f>
        <v>670</v>
      </c>
    </row>
    <row r="723" spans="1:48" x14ac:dyDescent="0.3">
      <c r="A723" t="s">
        <v>1988</v>
      </c>
      <c r="B723" t="s">
        <v>1989</v>
      </c>
      <c r="C723" t="s">
        <v>3069</v>
      </c>
      <c r="D723" t="s">
        <v>54</v>
      </c>
      <c r="E723">
        <v>3150.8820593999999</v>
      </c>
      <c r="F723">
        <v>313.05</v>
      </c>
      <c r="G723">
        <v>-71.846342588333698</v>
      </c>
      <c r="H723">
        <f>(Table2[[#This Row],[1Y Return vs Nifty]]-AVERAGE(Table2[1Y Return vs Nifty]))/_xlfn.STDEV.P(Table2[1Y Return vs Nifty])</f>
        <v>-1.6174442945092278</v>
      </c>
      <c r="I723">
        <v>-22.812296482704099</v>
      </c>
      <c r="J723">
        <f>(Table2[[#This Row],[1M Return vs Nifty]]-AVERAGE(Table2[1M Return vs Nifty]))/_xlfn.STDEV.P(Table2[1M Return vs Nifty])</f>
        <v>-2.1796090676626108</v>
      </c>
      <c r="K723">
        <v>-57.253111290486999</v>
      </c>
      <c r="L723">
        <f>(Table2[[#This Row],[6M Return vs Nifty]]-AVERAGE(Table2[6M Return vs Nifty]))/_xlfn.STDEV.P(Table2[6M Return vs Nifty])</f>
        <v>-2.1667732145195968</v>
      </c>
      <c r="M723">
        <v>-16.8760673647472</v>
      </c>
      <c r="N723">
        <f>(Table2[[#This Row],[1W Return vs Nifty]]-AVERAGE(Table2[1W Return vs Nifty]))/_xlfn.STDEV.P(Table2[1W Return vs Nifty])</f>
        <v>-3.3947522014578362</v>
      </c>
      <c r="O723">
        <v>418.86</v>
      </c>
      <c r="P723">
        <v>442.36762470308099</v>
      </c>
      <c r="Q723">
        <v>491.65180569581401</v>
      </c>
      <c r="R723">
        <v>5.5085151302110198</v>
      </c>
      <c r="S723" s="1">
        <f>(Table2[[#This Row],[Close Price]]-Table2[[#This Row],[20D EMA]])/Table2[[#This Row],[20D EMA]]</f>
        <v>-0.25261423864775817</v>
      </c>
      <c r="T723" s="1">
        <f>(Table2[[#This Row],[Close Price]]-Table2[[#This Row],[50D EMA]])/Table2[[#This Row],[50D EMA]]</f>
        <v>-0.29233067132767576</v>
      </c>
      <c r="U723" s="1">
        <f>(Table2[[#This Row],[Close Price]]-Table2[[#This Row],[200D EMA]])/Table2[[#This Row],[200D EMA]]</f>
        <v>-0.36326888994752377</v>
      </c>
      <c r="V723">
        <v>1.9705135160447</v>
      </c>
      <c r="W723">
        <v>315.60000000000002</v>
      </c>
      <c r="X723">
        <v>328.55</v>
      </c>
      <c r="Y723">
        <v>304</v>
      </c>
      <c r="Z723">
        <v>450.5</v>
      </c>
      <c r="AA723">
        <v>304</v>
      </c>
      <c r="AB723">
        <v>450.5</v>
      </c>
      <c r="AC723" s="1">
        <f>(Table2[[#This Row],[Close Price]]/Table2[[#This Row],[Day Low]])-1</f>
        <v>-8.0798479087452746E-3</v>
      </c>
      <c r="AD723" s="1">
        <f>(Table2[[#This Row],[Day High]]/Table2[[#This Row],[Close Price]])-1</f>
        <v>4.9512857371027064E-2</v>
      </c>
      <c r="AE723" s="1">
        <f>(Table2[[#This Row],[Close Price]]/Table2[[#This Row],[Current Week Low]])-1</f>
        <v>2.9769736842105265E-2</v>
      </c>
      <c r="AF723" s="1">
        <f>(Table2[[#This Row],[Current Week High]]/Table2[[#This Row],[Close Price]])-1</f>
        <v>0.43906724165468769</v>
      </c>
      <c r="AG723" s="1">
        <f>(Table2[[#This Row],[Close Price]]/Table2[[#This Row],[Current Month Low]])-1</f>
        <v>2.9769736842105265E-2</v>
      </c>
      <c r="AH723" s="1">
        <f>(Table2[[#This Row],[Current Month High]]/Table2[[#This Row],[Close Price]])-1</f>
        <v>0.43906724165468769</v>
      </c>
      <c r="AI723">
        <v>115.572592237661</v>
      </c>
      <c r="AJ723">
        <v>2.9769736842105199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-0.38</v>
      </c>
      <c r="AM723" t="s">
        <v>3113</v>
      </c>
      <c r="AN723">
        <v>-27.04</v>
      </c>
      <c r="AO723" t="s">
        <v>3113</v>
      </c>
      <c r="AQ723">
        <f>(Table2[[#This Row],[Sharpe Ratio]]-AVERAGE(Table2[Sharpe Ratio]))/_xlfn.STDEV.P(Table2[Sharpe Ratio])</f>
        <v>-0.70179615496659375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734</v>
      </c>
      <c r="AT723">
        <f>_xlfn.RANK.AVG(Table2[[#This Row],[6M Return vs Nifty Z-Score]],Table2[6M Return vs Nifty Z-Score])</f>
        <v>732</v>
      </c>
      <c r="AU723">
        <f>_xlfn.RANK.AVG(Table2[[#This Row],[Sharpe Ratio Z-Score]],Table2[Sharpe Ratio Z-Score])</f>
        <v>545.5</v>
      </c>
      <c r="AV723">
        <f>(Table2[[#This Row],[Rank 1Y]]+Table2[[#This Row],[Rank 6M]]+Table2[[#This Row],[Rank Sharpe]])/3</f>
        <v>670.5</v>
      </c>
    </row>
    <row r="724" spans="1:48" x14ac:dyDescent="0.3">
      <c r="A724" t="s">
        <v>2229</v>
      </c>
      <c r="B724" t="s">
        <v>2230</v>
      </c>
      <c r="C724" t="s">
        <v>3083</v>
      </c>
      <c r="D724" t="s">
        <v>380</v>
      </c>
      <c r="E724">
        <v>2439.1630994400002</v>
      </c>
      <c r="F724">
        <v>211.8</v>
      </c>
      <c r="G724">
        <v>-23.158318629794699</v>
      </c>
      <c r="H724">
        <f>(Table2[[#This Row],[1Y Return vs Nifty]]-AVERAGE(Table2[1Y Return vs Nifty]))/_xlfn.STDEV.P(Table2[1Y Return vs Nifty])</f>
        <v>-0.87638435677322035</v>
      </c>
      <c r="I724">
        <v>-3.9553254367161799</v>
      </c>
      <c r="J724">
        <f>(Table2[[#This Row],[1M Return vs Nifty]]-AVERAGE(Table2[1M Return vs Nifty]))/_xlfn.STDEV.P(Table2[1M Return vs Nifty])</f>
        <v>-0.34767917833842582</v>
      </c>
      <c r="K724">
        <v>-58.418736890820398</v>
      </c>
      <c r="L724">
        <f>(Table2[[#This Row],[6M Return vs Nifty]]-AVERAGE(Table2[6M Return vs Nifty]))/_xlfn.STDEV.P(Table2[6M Return vs Nifty])</f>
        <v>-2.2078069858093912</v>
      </c>
      <c r="M724">
        <v>-4.0858872513650901</v>
      </c>
      <c r="N724">
        <f>(Table2[[#This Row],[1W Return vs Nifty]]-AVERAGE(Table2[1W Return vs Nifty]))/_xlfn.STDEV.P(Table2[1W Return vs Nifty])</f>
        <v>-0.78588876077561898</v>
      </c>
      <c r="O724">
        <v>215.91</v>
      </c>
      <c r="P724">
        <v>223.26730806278201</v>
      </c>
      <c r="Q724">
        <v>258.97392151891398</v>
      </c>
      <c r="R724">
        <v>44.006737610806098</v>
      </c>
      <c r="S724" s="1">
        <f>(Table2[[#This Row],[Close Price]]-Table2[[#This Row],[20D EMA]])/Table2[[#This Row],[20D EMA]]</f>
        <v>-1.9035709323329097E-2</v>
      </c>
      <c r="T724" s="1">
        <f>(Table2[[#This Row],[Close Price]]-Table2[[#This Row],[50D EMA]])/Table2[[#This Row],[50D EMA]]</f>
        <v>-5.1361339742392681E-2</v>
      </c>
      <c r="U724" s="1">
        <f>(Table2[[#This Row],[Close Price]]-Table2[[#This Row],[200D EMA]])/Table2[[#This Row],[200D EMA]]</f>
        <v>-0.18215703435401182</v>
      </c>
      <c r="V724">
        <v>0.71615272516210704</v>
      </c>
      <c r="W724">
        <v>212.98</v>
      </c>
      <c r="X724">
        <v>214.24</v>
      </c>
      <c r="Y724">
        <v>205.6</v>
      </c>
      <c r="Z724">
        <v>221</v>
      </c>
      <c r="AA724">
        <v>205.6</v>
      </c>
      <c r="AB724">
        <v>228.44</v>
      </c>
      <c r="AC724" s="1">
        <f>(Table2[[#This Row],[Close Price]]/Table2[[#This Row],[Day Low]])-1</f>
        <v>-5.5404263311108481E-3</v>
      </c>
      <c r="AD724" s="1">
        <f>(Table2[[#This Row],[Day High]]/Table2[[#This Row],[Close Price]])-1</f>
        <v>1.1520302171860175E-2</v>
      </c>
      <c r="AE724" s="1">
        <f>(Table2[[#This Row],[Close Price]]/Table2[[#This Row],[Current Week Low]])-1</f>
        <v>3.0155642023346418E-2</v>
      </c>
      <c r="AF724" s="1">
        <f>(Table2[[#This Row],[Current Week High]]/Table2[[#This Row],[Close Price]])-1</f>
        <v>4.3437204910292682E-2</v>
      </c>
      <c r="AG724" s="1">
        <f>(Table2[[#This Row],[Close Price]]/Table2[[#This Row],[Current Month Low]])-1</f>
        <v>3.0155642023346418E-2</v>
      </c>
      <c r="AH724" s="1">
        <f>(Table2[[#This Row],[Current Month High]]/Table2[[#This Row],[Close Price]])-1</f>
        <v>7.8564683663833845E-2</v>
      </c>
      <c r="AI724">
        <v>103.847969782813</v>
      </c>
      <c r="AJ724">
        <v>10.6005221932115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-0.15</v>
      </c>
      <c r="AM724" t="s">
        <v>3113</v>
      </c>
      <c r="AN724">
        <v>2.1</v>
      </c>
      <c r="AO724" t="s">
        <v>3114</v>
      </c>
      <c r="AP724">
        <v>-4.6864428581584003E-2</v>
      </c>
      <c r="AQ724">
        <f>(Table2[[#This Row],[Sharpe Ratio]]-AVERAGE(Table2[Sharpe Ratio]))/_xlfn.STDEV.P(Table2[Sharpe Ratio])</f>
        <v>-1.248232863140845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631</v>
      </c>
      <c r="AT724">
        <f>_xlfn.RANK.AVG(Table2[[#This Row],[6M Return vs Nifty Z-Score]],Table2[6M Return vs Nifty Z-Score])</f>
        <v>733</v>
      </c>
      <c r="AU724">
        <f>_xlfn.RANK.AVG(Table2[[#This Row],[Sharpe Ratio Z-Score]],Table2[Sharpe Ratio Z-Score])</f>
        <v>655</v>
      </c>
      <c r="AV724">
        <f>(Table2[[#This Row],[Rank 1Y]]+Table2[[#This Row],[Rank 6M]]+Table2[[#This Row],[Rank Sharpe]])/3</f>
        <v>673</v>
      </c>
    </row>
    <row r="725" spans="1:48" x14ac:dyDescent="0.3">
      <c r="A725" t="s">
        <v>1522</v>
      </c>
      <c r="B725" t="s">
        <v>1523</v>
      </c>
      <c r="C725" t="s">
        <v>3081</v>
      </c>
      <c r="D725" t="s">
        <v>467</v>
      </c>
      <c r="E725">
        <v>6362.5412373099998</v>
      </c>
      <c r="F725">
        <v>448.15</v>
      </c>
      <c r="G725">
        <v>-54.746641034830297</v>
      </c>
      <c r="H725">
        <f>(Table2[[#This Row],[1Y Return vs Nifty]]-AVERAGE(Table2[1Y Return vs Nifty]))/_xlfn.STDEV.P(Table2[1Y Return vs Nifty])</f>
        <v>-1.357176928157813</v>
      </c>
      <c r="I725">
        <v>-5.4104820447566304</v>
      </c>
      <c r="J725">
        <f>(Table2[[#This Row],[1M Return vs Nifty]]-AVERAGE(Table2[1M Return vs Nifty]))/_xlfn.STDEV.P(Table2[1M Return vs Nifty])</f>
        <v>-0.4890457253525643</v>
      </c>
      <c r="K725">
        <v>-28.430483199816599</v>
      </c>
      <c r="L725">
        <f>(Table2[[#This Row],[6M Return vs Nifty]]-AVERAGE(Table2[6M Return vs Nifty]))/_xlfn.STDEV.P(Table2[6M Return vs Nifty])</f>
        <v>-1.1521239749137695</v>
      </c>
      <c r="M725">
        <v>0.23357062573394699</v>
      </c>
      <c r="N725">
        <f>(Table2[[#This Row],[1W Return vs Nifty]]-AVERAGE(Table2[1W Return vs Nifty]))/_xlfn.STDEV.P(Table2[1W Return vs Nifty])</f>
        <v>9.5168084337930253E-2</v>
      </c>
      <c r="O725">
        <v>462.68</v>
      </c>
      <c r="P725">
        <v>477.27838974533302</v>
      </c>
      <c r="Q725">
        <v>531.73996398832799</v>
      </c>
      <c r="R725">
        <v>32.763336922334503</v>
      </c>
      <c r="S725" s="1">
        <f>(Table2[[#This Row],[Close Price]]-Table2[[#This Row],[20D EMA]])/Table2[[#This Row],[20D EMA]]</f>
        <v>-3.1403994121206945E-2</v>
      </c>
      <c r="T725" s="1">
        <f>(Table2[[#This Row],[Close Price]]-Table2[[#This Row],[50D EMA]])/Table2[[#This Row],[50D EMA]]</f>
        <v>-6.1030187771282524E-2</v>
      </c>
      <c r="U725" s="1">
        <f>(Table2[[#This Row],[Close Price]]-Table2[[#This Row],[200D EMA]])/Table2[[#This Row],[200D EMA]]</f>
        <v>-0.15720083057395109</v>
      </c>
      <c r="V725">
        <v>0.891797555699265</v>
      </c>
      <c r="W725">
        <v>450.95</v>
      </c>
      <c r="X725">
        <v>457.3</v>
      </c>
      <c r="Y725">
        <v>433</v>
      </c>
      <c r="Z725">
        <v>463.9</v>
      </c>
      <c r="AA725">
        <v>433</v>
      </c>
      <c r="AB725">
        <v>474</v>
      </c>
      <c r="AC725" s="1">
        <f>(Table2[[#This Row],[Close Price]]/Table2[[#This Row],[Day Low]])-1</f>
        <v>-6.2091140924714905E-3</v>
      </c>
      <c r="AD725" s="1">
        <f>(Table2[[#This Row],[Day High]]/Table2[[#This Row],[Close Price]])-1</f>
        <v>2.0417271003012383E-2</v>
      </c>
      <c r="AE725" s="1">
        <f>(Table2[[#This Row],[Close Price]]/Table2[[#This Row],[Current Week Low]])-1</f>
        <v>3.4988452655889013E-2</v>
      </c>
      <c r="AF725" s="1">
        <f>(Table2[[#This Row],[Current Week High]]/Table2[[#This Row],[Close Price]])-1</f>
        <v>3.5144482874037708E-2</v>
      </c>
      <c r="AG725" s="1">
        <f>(Table2[[#This Row],[Close Price]]/Table2[[#This Row],[Current Month Low]])-1</f>
        <v>3.4988452655889013E-2</v>
      </c>
      <c r="AH725" s="1">
        <f>(Table2[[#This Row],[Current Month High]]/Table2[[#This Row],[Close Price]])-1</f>
        <v>5.7681579828182672E-2</v>
      </c>
      <c r="AI725">
        <v>61.296440923797803</v>
      </c>
      <c r="AJ725">
        <v>4.5857642940489898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-0.25</v>
      </c>
      <c r="AM725" t="s">
        <v>3113</v>
      </c>
      <c r="AN725">
        <v>-3.87</v>
      </c>
      <c r="AO725" t="s">
        <v>3113</v>
      </c>
      <c r="AP725">
        <v>-3.9946118582642999E-2</v>
      </c>
      <c r="AQ725">
        <f>(Table2[[#This Row],[Sharpe Ratio]]-AVERAGE(Table2[Sharpe Ratio]))/_xlfn.STDEV.P(Table2[Sharpe Ratio])</f>
        <v>-1.167565741906897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724</v>
      </c>
      <c r="AT725">
        <f>_xlfn.RANK.AVG(Table2[[#This Row],[6M Return vs Nifty Z-Score]],Table2[6M Return vs Nifty Z-Score])</f>
        <v>674</v>
      </c>
      <c r="AU725">
        <f>_xlfn.RANK.AVG(Table2[[#This Row],[Sharpe Ratio Z-Score]],Table2[Sharpe Ratio Z-Score])</f>
        <v>638</v>
      </c>
      <c r="AV725">
        <f>(Table2[[#This Row],[Rank 1Y]]+Table2[[#This Row],[Rank 6M]]+Table2[[#This Row],[Rank Sharpe]])/3</f>
        <v>678.66666666666663</v>
      </c>
    </row>
    <row r="726" spans="1:48" x14ac:dyDescent="0.3">
      <c r="A726" t="s">
        <v>1079</v>
      </c>
      <c r="B726" t="s">
        <v>1080</v>
      </c>
      <c r="C726" t="s">
        <v>3068</v>
      </c>
      <c r="D726" t="s">
        <v>21</v>
      </c>
      <c r="E726">
        <v>11624.62363722</v>
      </c>
      <c r="F726">
        <v>777.3</v>
      </c>
      <c r="G726">
        <v>-39.3328061102074</v>
      </c>
      <c r="H726">
        <f>(Table2[[#This Row],[1Y Return vs Nifty]]-AVERAGE(Table2[1Y Return vs Nifty]))/_xlfn.STDEV.P(Table2[1Y Return vs Nifty])</f>
        <v>-1.1225694288014783</v>
      </c>
      <c r="I726">
        <v>-5.20427729770703</v>
      </c>
      <c r="J726">
        <f>(Table2[[#This Row],[1M Return vs Nifty]]-AVERAGE(Table2[1M Return vs Nifty]))/_xlfn.STDEV.P(Table2[1M Return vs Nifty])</f>
        <v>-0.46901320589228396</v>
      </c>
      <c r="K726">
        <v>-19.899581993646301</v>
      </c>
      <c r="L726">
        <f>(Table2[[#This Row],[6M Return vs Nifty]]-AVERAGE(Table2[6M Return vs Nifty]))/_xlfn.STDEV.P(Table2[6M Return vs Nifty])</f>
        <v>-0.85180880605534903</v>
      </c>
      <c r="M726">
        <v>-1.25776256353452</v>
      </c>
      <c r="N726">
        <f>(Table2[[#This Row],[1W Return vs Nifty]]-AVERAGE(Table2[1W Return vs Nifty]))/_xlfn.STDEV.P(Table2[1W Return vs Nifty])</f>
        <v>-0.20902502325464942</v>
      </c>
      <c r="O726">
        <v>805.69</v>
      </c>
      <c r="P726">
        <v>818.40194931292399</v>
      </c>
      <c r="Q726">
        <v>840.32846773812696</v>
      </c>
      <c r="R726">
        <v>24.090342485469801</v>
      </c>
      <c r="S726" s="1">
        <f>(Table2[[#This Row],[Close Price]]-Table2[[#This Row],[20D EMA]])/Table2[[#This Row],[20D EMA]]</f>
        <v>-3.52368777073069E-2</v>
      </c>
      <c r="T726" s="1">
        <f>(Table2[[#This Row],[Close Price]]-Table2[[#This Row],[50D EMA]])/Table2[[#This Row],[50D EMA]]</f>
        <v>-5.0222203585207133E-2</v>
      </c>
      <c r="U726" s="1">
        <f>(Table2[[#This Row],[Close Price]]-Table2[[#This Row],[200D EMA]])/Table2[[#This Row],[200D EMA]]</f>
        <v>-7.5004560904354228E-2</v>
      </c>
      <c r="V726">
        <v>0.41134291499953701</v>
      </c>
      <c r="W726">
        <v>779</v>
      </c>
      <c r="X726">
        <v>789</v>
      </c>
      <c r="Y726">
        <v>772.8</v>
      </c>
      <c r="Z726">
        <v>800</v>
      </c>
      <c r="AA726">
        <v>772.8</v>
      </c>
      <c r="AB726">
        <v>823.7</v>
      </c>
      <c r="AC726" s="1">
        <f>(Table2[[#This Row],[Close Price]]/Table2[[#This Row],[Day Low]])-1</f>
        <v>-2.1822849807445754E-3</v>
      </c>
      <c r="AD726" s="1">
        <f>(Table2[[#This Row],[Day High]]/Table2[[#This Row],[Close Price]])-1</f>
        <v>1.5052103434967323E-2</v>
      </c>
      <c r="AE726" s="1">
        <f>(Table2[[#This Row],[Close Price]]/Table2[[#This Row],[Current Week Low]])-1</f>
        <v>5.8229813664596453E-3</v>
      </c>
      <c r="AF726" s="1">
        <f>(Table2[[#This Row],[Current Week High]]/Table2[[#This Row],[Close Price]])-1</f>
        <v>2.9203653672970509E-2</v>
      </c>
      <c r="AG726" s="1">
        <f>(Table2[[#This Row],[Close Price]]/Table2[[#This Row],[Current Month Low]])-1</f>
        <v>5.8229813664596453E-3</v>
      </c>
      <c r="AH726" s="1">
        <f>(Table2[[#This Row],[Current Month High]]/Table2[[#This Row],[Close Price]])-1</f>
        <v>5.9693811913032357E-2</v>
      </c>
      <c r="AI726">
        <v>24.790943007847599</v>
      </c>
      <c r="AJ726">
        <v>4.8987854251011997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-0.17</v>
      </c>
      <c r="AM726" t="s">
        <v>3113</v>
      </c>
      <c r="AN726">
        <v>-4.32</v>
      </c>
      <c r="AO726" t="s">
        <v>3113</v>
      </c>
      <c r="AP726">
        <v>-0.153681046211847</v>
      </c>
      <c r="AQ726">
        <f>(Table2[[#This Row],[Sharpe Ratio]]-AVERAGE(Table2[Sharpe Ratio]))/_xlfn.STDEV.P(Table2[Sharpe Ratio])</f>
        <v>-2.4937088602412403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696</v>
      </c>
      <c r="AT726">
        <f>_xlfn.RANK.AVG(Table2[[#This Row],[6M Return vs Nifty Z-Score]],Table2[6M Return vs Nifty Z-Score])</f>
        <v>608</v>
      </c>
      <c r="AU726">
        <f>_xlfn.RANK.AVG(Table2[[#This Row],[Sharpe Ratio Z-Score]],Table2[Sharpe Ratio Z-Score])</f>
        <v>733</v>
      </c>
      <c r="AV726">
        <f>(Table2[[#This Row],[Rank 1Y]]+Table2[[#This Row],[Rank 6M]]+Table2[[#This Row],[Rank Sharpe]])/3</f>
        <v>679</v>
      </c>
    </row>
    <row r="727" spans="1:48" x14ac:dyDescent="0.3">
      <c r="A727" t="s">
        <v>823</v>
      </c>
      <c r="B727" t="s">
        <v>824</v>
      </c>
      <c r="C727" t="s">
        <v>3078</v>
      </c>
      <c r="D727" t="s">
        <v>78</v>
      </c>
      <c r="E727">
        <v>18785.244210000001</v>
      </c>
      <c r="F727">
        <v>795</v>
      </c>
      <c r="G727">
        <v>-29.462604281328201</v>
      </c>
      <c r="H727">
        <f>(Table2[[#This Row],[1Y Return vs Nifty]]-AVERAGE(Table2[1Y Return vs Nifty]))/_xlfn.STDEV.P(Table2[1Y Return vs Nifty])</f>
        <v>-0.97233923751296458</v>
      </c>
      <c r="I727">
        <v>2.3502374593116002</v>
      </c>
      <c r="J727">
        <f>(Table2[[#This Row],[1M Return vs Nifty]]-AVERAGE(Table2[1M Return vs Nifty]))/_xlfn.STDEV.P(Table2[1M Return vs Nifty])</f>
        <v>0.26489794818288609</v>
      </c>
      <c r="K727">
        <v>-29.453535723900501</v>
      </c>
      <c r="L727">
        <f>(Table2[[#This Row],[6M Return vs Nifty]]-AVERAGE(Table2[6M Return vs Nifty]))/_xlfn.STDEV.P(Table2[6M Return vs Nifty])</f>
        <v>-1.1881387152203466</v>
      </c>
      <c r="M727">
        <v>3.0470883562119999</v>
      </c>
      <c r="N727">
        <f>(Table2[[#This Row],[1W Return vs Nifty]]-AVERAGE(Table2[1W Return vs Nifty]))/_xlfn.STDEV.P(Table2[1W Return vs Nifty])</f>
        <v>0.66905238320527882</v>
      </c>
      <c r="O727">
        <v>811.34</v>
      </c>
      <c r="P727">
        <v>812.76630508782398</v>
      </c>
      <c r="Q727">
        <v>846.20791231837097</v>
      </c>
      <c r="R727">
        <v>38.899162041988703</v>
      </c>
      <c r="S727" s="1">
        <f>(Table2[[#This Row],[Close Price]]-Table2[[#This Row],[20D EMA]])/Table2[[#This Row],[20D EMA]]</f>
        <v>-2.0139522271797314E-2</v>
      </c>
      <c r="T727" s="1">
        <f>(Table2[[#This Row],[Close Price]]-Table2[[#This Row],[50D EMA]])/Table2[[#This Row],[50D EMA]]</f>
        <v>-2.1859057119628295E-2</v>
      </c>
      <c r="U727" s="1">
        <f>(Table2[[#This Row],[Close Price]]-Table2[[#This Row],[200D EMA]])/Table2[[#This Row],[200D EMA]]</f>
        <v>-6.0514575168738066E-2</v>
      </c>
      <c r="V727">
        <v>0.83540512025875702</v>
      </c>
      <c r="W727">
        <v>795.3</v>
      </c>
      <c r="X727">
        <v>804.45</v>
      </c>
      <c r="Y727">
        <v>792.15</v>
      </c>
      <c r="Z727">
        <v>827.25</v>
      </c>
      <c r="AA727">
        <v>792.15</v>
      </c>
      <c r="AB727">
        <v>840.9</v>
      </c>
      <c r="AC727" s="1">
        <f>(Table2[[#This Row],[Close Price]]/Table2[[#This Row],[Day Low]])-1</f>
        <v>-3.772161448509781E-4</v>
      </c>
      <c r="AD727" s="1">
        <f>(Table2[[#This Row],[Day High]]/Table2[[#This Row],[Close Price]])-1</f>
        <v>1.1886792452830308E-2</v>
      </c>
      <c r="AE727" s="1">
        <f>(Table2[[#This Row],[Close Price]]/Table2[[#This Row],[Current Week Low]])-1</f>
        <v>3.5978034463171049E-3</v>
      </c>
      <c r="AF727" s="1">
        <f>(Table2[[#This Row],[Current Week High]]/Table2[[#This Row],[Close Price]])-1</f>
        <v>4.0566037735848992E-2</v>
      </c>
      <c r="AG727" s="1">
        <f>(Table2[[#This Row],[Close Price]]/Table2[[#This Row],[Current Month Low]])-1</f>
        <v>3.5978034463171049E-3</v>
      </c>
      <c r="AH727" s="1">
        <f>(Table2[[#This Row],[Current Month High]]/Table2[[#This Row],[Close Price]])-1</f>
        <v>5.7735849056603783E-2</v>
      </c>
      <c r="AI727">
        <v>33.1069182389937</v>
      </c>
      <c r="AJ727">
        <v>13.5714285714285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-0.01</v>
      </c>
      <c r="AM727" t="s">
        <v>3113</v>
      </c>
      <c r="AN727">
        <v>-0.02</v>
      </c>
      <c r="AO727" t="s">
        <v>3113</v>
      </c>
      <c r="AP727">
        <v>-8.8645502774762006E-2</v>
      </c>
      <c r="AQ727">
        <f>(Table2[[#This Row],[Sharpe Ratio]]-AVERAGE(Table2[Sharpe Ratio]))/_xlfn.STDEV.P(Table2[Sharpe Ratio])</f>
        <v>-1.7353979334747223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656</v>
      </c>
      <c r="AT727">
        <f>_xlfn.RANK.AVG(Table2[[#This Row],[6M Return vs Nifty Z-Score]],Table2[6M Return vs Nifty Z-Score])</f>
        <v>680</v>
      </c>
      <c r="AU727">
        <f>_xlfn.RANK.AVG(Table2[[#This Row],[Sharpe Ratio Z-Score]],Table2[Sharpe Ratio Z-Score])</f>
        <v>708</v>
      </c>
      <c r="AV727">
        <f>(Table2[[#This Row],[Rank 1Y]]+Table2[[#This Row],[Rank 6M]]+Table2[[#This Row],[Rank Sharpe]])/3</f>
        <v>681.33333333333337</v>
      </c>
    </row>
    <row r="728" spans="1:48" x14ac:dyDescent="0.3">
      <c r="A728" t="s">
        <v>1762</v>
      </c>
      <c r="B728" t="s">
        <v>1763</v>
      </c>
      <c r="C728" t="s">
        <v>3069</v>
      </c>
      <c r="D728" t="s">
        <v>54</v>
      </c>
      <c r="E728">
        <v>4244.4386966000002</v>
      </c>
      <c r="F728">
        <v>595.25</v>
      </c>
      <c r="G728">
        <v>-52.001477057733197</v>
      </c>
      <c r="H728">
        <f>(Table2[[#This Row],[1Y Return vs Nifty]]-AVERAGE(Table2[1Y Return vs Nifty]))/_xlfn.STDEV.P(Table2[1Y Return vs Nifty])</f>
        <v>-1.3153939416953704</v>
      </c>
      <c r="I728">
        <v>-18.4802599148002</v>
      </c>
      <c r="J728">
        <f>(Table2[[#This Row],[1M Return vs Nifty]]-AVERAGE(Table2[1M Return vs Nifty]))/_xlfn.STDEV.P(Table2[1M Return vs Nifty])</f>
        <v>-1.7587574234067851</v>
      </c>
      <c r="K728">
        <v>-49.3752362631636</v>
      </c>
      <c r="L728">
        <f>(Table2[[#This Row],[6M Return vs Nifty]]-AVERAGE(Table2[6M Return vs Nifty]))/_xlfn.STDEV.P(Table2[6M Return vs Nifty])</f>
        <v>-1.8894466681325668</v>
      </c>
      <c r="M728">
        <v>-7.35379333373535</v>
      </c>
      <c r="N728">
        <f>(Table2[[#This Row],[1W Return vs Nifty]]-AVERAGE(Table2[1W Return vs Nifty]))/_xlfn.STDEV.P(Table2[1W Return vs Nifty])</f>
        <v>-1.4524564424112154</v>
      </c>
      <c r="O728">
        <v>667.27</v>
      </c>
      <c r="P728">
        <v>717.89080794187998</v>
      </c>
      <c r="Q728">
        <v>809.68103727721996</v>
      </c>
      <c r="R728">
        <v>9.8429935115444405</v>
      </c>
      <c r="S728" s="1">
        <f>(Table2[[#This Row],[Close Price]]-Table2[[#This Row],[20D EMA]])/Table2[[#This Row],[20D EMA]]</f>
        <v>-0.10793232124926938</v>
      </c>
      <c r="T728" s="1">
        <f>(Table2[[#This Row],[Close Price]]-Table2[[#This Row],[50D EMA]])/Table2[[#This Row],[50D EMA]]</f>
        <v>-0.17083490495369166</v>
      </c>
      <c r="U728" s="1">
        <f>(Table2[[#This Row],[Close Price]]-Table2[[#This Row],[200D EMA]])/Table2[[#This Row],[200D EMA]]</f>
        <v>-0.26483396227025963</v>
      </c>
      <c r="V728">
        <v>1.5651854873349</v>
      </c>
      <c r="W728">
        <v>599</v>
      </c>
      <c r="X728">
        <v>609.95000000000005</v>
      </c>
      <c r="Y728">
        <v>591</v>
      </c>
      <c r="Z728">
        <v>647.29999999999995</v>
      </c>
      <c r="AA728">
        <v>591</v>
      </c>
      <c r="AB728">
        <v>683.95</v>
      </c>
      <c r="AC728" s="1">
        <f>(Table2[[#This Row],[Close Price]]/Table2[[#This Row],[Day Low]])-1</f>
        <v>-6.2604340567612438E-3</v>
      </c>
      <c r="AD728" s="1">
        <f>(Table2[[#This Row],[Day High]]/Table2[[#This Row],[Close Price]])-1</f>
        <v>2.4695506089878361E-2</v>
      </c>
      <c r="AE728" s="1">
        <f>(Table2[[#This Row],[Close Price]]/Table2[[#This Row],[Current Week Low]])-1</f>
        <v>7.1912013536379327E-3</v>
      </c>
      <c r="AF728" s="1">
        <f>(Table2[[#This Row],[Current Week High]]/Table2[[#This Row],[Close Price]])-1</f>
        <v>8.7442251154976836E-2</v>
      </c>
      <c r="AG728" s="1">
        <f>(Table2[[#This Row],[Close Price]]/Table2[[#This Row],[Current Month Low]])-1</f>
        <v>7.1912013536379327E-3</v>
      </c>
      <c r="AH728" s="1">
        <f>(Table2[[#This Row],[Current Month High]]/Table2[[#This Row],[Close Price]])-1</f>
        <v>0.14901301973960535</v>
      </c>
      <c r="AI728">
        <v>108.853422931541</v>
      </c>
      <c r="AJ728">
        <v>0.71912013536379304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-0.3</v>
      </c>
      <c r="AM728" t="s">
        <v>3113</v>
      </c>
      <c r="AN728">
        <v>-14.86</v>
      </c>
      <c r="AO728" t="s">
        <v>3113</v>
      </c>
      <c r="AP728">
        <v>-1.9323709396517001E-2</v>
      </c>
      <c r="AQ728">
        <f>(Table2[[#This Row],[Sharpe Ratio]]-AVERAGE(Table2[Sharpe Ratio]))/_xlfn.STDEV.P(Table2[Sharpe Ratio])</f>
        <v>-0.92710956370615905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719</v>
      </c>
      <c r="AT728">
        <f>_xlfn.RANK.AVG(Table2[[#This Row],[6M Return vs Nifty Z-Score]],Table2[6M Return vs Nifty Z-Score])</f>
        <v>728</v>
      </c>
      <c r="AU728">
        <f>_xlfn.RANK.AVG(Table2[[#This Row],[Sharpe Ratio Z-Score]],Table2[Sharpe Ratio Z-Score])</f>
        <v>603</v>
      </c>
      <c r="AV728">
        <f>(Table2[[#This Row],[Rank 1Y]]+Table2[[#This Row],[Rank 6M]]+Table2[[#This Row],[Rank Sharpe]])/3</f>
        <v>683.33333333333337</v>
      </c>
    </row>
    <row r="729" spans="1:48" x14ac:dyDescent="0.3">
      <c r="A729" t="s">
        <v>1154</v>
      </c>
      <c r="B729" t="s">
        <v>1155</v>
      </c>
      <c r="C729" t="s">
        <v>3081</v>
      </c>
      <c r="D729" t="s">
        <v>1156</v>
      </c>
      <c r="E729">
        <v>10284.942405419901</v>
      </c>
      <c r="F729">
        <v>946.2</v>
      </c>
      <c r="G729">
        <v>-42.298599751969</v>
      </c>
      <c r="H729">
        <f>(Table2[[#This Row],[1Y Return vs Nifty]]-AVERAGE(Table2[1Y Return vs Nifty]))/_xlfn.STDEV.P(Table2[1Y Return vs Nifty])</f>
        <v>-1.1677105266076511</v>
      </c>
      <c r="I729">
        <v>-8.8172009577769099</v>
      </c>
      <c r="J729">
        <f>(Table2[[#This Row],[1M Return vs Nifty]]-AVERAGE(Table2[1M Return vs Nifty]))/_xlfn.STDEV.P(Table2[1M Return vs Nifty])</f>
        <v>-0.82000397872569442</v>
      </c>
      <c r="K729">
        <v>-27.1038800800568</v>
      </c>
      <c r="L729">
        <f>(Table2[[#This Row],[6M Return vs Nifty]]-AVERAGE(Table2[6M Return vs Nifty]))/_xlfn.STDEV.P(Table2[6M Return vs Nifty])</f>
        <v>-1.1054232770284611</v>
      </c>
      <c r="M729">
        <v>-3.6489630910489099</v>
      </c>
      <c r="N729">
        <f>(Table2[[#This Row],[1W Return vs Nifty]]-AVERAGE(Table2[1W Return vs Nifty]))/_xlfn.STDEV.P(Table2[1W Return vs Nifty])</f>
        <v>-0.69676761798521925</v>
      </c>
      <c r="O729">
        <v>989.79</v>
      </c>
      <c r="P729">
        <v>978.11869296129998</v>
      </c>
      <c r="Q729">
        <v>1024.0790741528001</v>
      </c>
      <c r="R729">
        <v>22.393694517131301</v>
      </c>
      <c r="S729" s="1">
        <f>(Table2[[#This Row],[Close Price]]-Table2[[#This Row],[20D EMA]])/Table2[[#This Row],[20D EMA]]</f>
        <v>-4.4039644773133615E-2</v>
      </c>
      <c r="T729" s="1">
        <f>(Table2[[#This Row],[Close Price]]-Table2[[#This Row],[50D EMA]])/Table2[[#This Row],[50D EMA]]</f>
        <v>-3.2632739963965526E-2</v>
      </c>
      <c r="U729" s="1">
        <f>(Table2[[#This Row],[Close Price]]-Table2[[#This Row],[200D EMA]])/Table2[[#This Row],[200D EMA]]</f>
        <v>-7.6047910867847623E-2</v>
      </c>
      <c r="V729">
        <v>0.77689537003814602</v>
      </c>
      <c r="W729">
        <v>950</v>
      </c>
      <c r="X729">
        <v>961.85</v>
      </c>
      <c r="Y729">
        <v>930</v>
      </c>
      <c r="Z729">
        <v>989.85</v>
      </c>
      <c r="AA729">
        <v>930</v>
      </c>
      <c r="AB729">
        <v>1031.3</v>
      </c>
      <c r="AC729" s="1">
        <f>(Table2[[#This Row],[Close Price]]/Table2[[#This Row],[Day Low]])-1</f>
        <v>-4.0000000000000036E-3</v>
      </c>
      <c r="AD729" s="1">
        <f>(Table2[[#This Row],[Day High]]/Table2[[#This Row],[Close Price]])-1</f>
        <v>1.6539843584865821E-2</v>
      </c>
      <c r="AE729" s="1">
        <f>(Table2[[#This Row],[Close Price]]/Table2[[#This Row],[Current Week Low]])-1</f>
        <v>1.7419354838709822E-2</v>
      </c>
      <c r="AF729" s="1">
        <f>(Table2[[#This Row],[Current Week High]]/Table2[[#This Row],[Close Price]])-1</f>
        <v>4.6131896005072948E-2</v>
      </c>
      <c r="AG729" s="1">
        <f>(Table2[[#This Row],[Close Price]]/Table2[[#This Row],[Current Month Low]])-1</f>
        <v>1.7419354838709822E-2</v>
      </c>
      <c r="AH729" s="1">
        <f>(Table2[[#This Row],[Current Month High]]/Table2[[#This Row],[Close Price]])-1</f>
        <v>8.9938702177129404E-2</v>
      </c>
      <c r="AI729">
        <v>37.074614246459497</v>
      </c>
      <c r="AJ729">
        <v>10.796252927400401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-0.09</v>
      </c>
      <c r="AM729" t="s">
        <v>3113</v>
      </c>
      <c r="AN729">
        <v>-5.38</v>
      </c>
      <c r="AO729" t="s">
        <v>3113</v>
      </c>
      <c r="AP729">
        <v>-7.1721714931956004E-2</v>
      </c>
      <c r="AQ729">
        <f>(Table2[[#This Row],[Sharpe Ratio]]-AVERAGE(Table2[Sharpe Ratio]))/_xlfn.STDEV.P(Table2[Sharpe Ratio])</f>
        <v>-1.5380674805371963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708</v>
      </c>
      <c r="AT729">
        <f>_xlfn.RANK.AVG(Table2[[#This Row],[6M Return vs Nifty Z-Score]],Table2[6M Return vs Nifty Z-Score])</f>
        <v>668</v>
      </c>
      <c r="AU729">
        <f>_xlfn.RANK.AVG(Table2[[#This Row],[Sharpe Ratio Z-Score]],Table2[Sharpe Ratio Z-Score])</f>
        <v>693</v>
      </c>
      <c r="AV729">
        <f>(Table2[[#This Row],[Rank 1Y]]+Table2[[#This Row],[Rank 6M]]+Table2[[#This Row],[Rank Sharpe]])/3</f>
        <v>689.66666666666663</v>
      </c>
    </row>
    <row r="730" spans="1:48" x14ac:dyDescent="0.3">
      <c r="A730" t="s">
        <v>1002</v>
      </c>
      <c r="B730" t="s">
        <v>1003</v>
      </c>
      <c r="C730" t="s">
        <v>3085</v>
      </c>
      <c r="D730" t="s">
        <v>561</v>
      </c>
      <c r="E730">
        <v>13279.1809815</v>
      </c>
      <c r="F730">
        <v>138.25</v>
      </c>
      <c r="G730">
        <v>-65.767474388058901</v>
      </c>
      <c r="H730">
        <f>(Table2[[#This Row],[1Y Return vs Nifty]]-AVERAGE(Table2[1Y Return vs Nifty]))/_xlfn.STDEV.P(Table2[1Y Return vs Nifty])</f>
        <v>-1.5249203979995405</v>
      </c>
      <c r="I730">
        <v>-8.4783367870759996</v>
      </c>
      <c r="J730">
        <f>(Table2[[#This Row],[1M Return vs Nifty]]-AVERAGE(Table2[1M Return vs Nifty]))/_xlfn.STDEV.P(Table2[1M Return vs Nifty])</f>
        <v>-0.78708377106275007</v>
      </c>
      <c r="K730">
        <v>-39.525440611956299</v>
      </c>
      <c r="L730">
        <f>(Table2[[#This Row],[6M Return vs Nifty]]-AVERAGE(Table2[6M Return vs Nifty]))/_xlfn.STDEV.P(Table2[6M Return vs Nifty])</f>
        <v>-1.542702171540139</v>
      </c>
      <c r="M730">
        <v>-4.31186432245741</v>
      </c>
      <c r="N730">
        <f>(Table2[[#This Row],[1W Return vs Nifty]]-AVERAGE(Table2[1W Return vs Nifty]))/_xlfn.STDEV.P(Table2[1W Return vs Nifty])</f>
        <v>-0.83198219448640576</v>
      </c>
      <c r="O730">
        <v>142.15</v>
      </c>
      <c r="P730">
        <v>146.29214184104501</v>
      </c>
      <c r="Q730">
        <v>175.77011305181199</v>
      </c>
      <c r="R730">
        <v>43.861378971336997</v>
      </c>
      <c r="S730" s="1">
        <f>(Table2[[#This Row],[Close Price]]-Table2[[#This Row],[20D EMA]])/Table2[[#This Row],[20D EMA]]</f>
        <v>-2.743580724586708E-2</v>
      </c>
      <c r="T730" s="1">
        <f>(Table2[[#This Row],[Close Price]]-Table2[[#This Row],[50D EMA]])/Table2[[#This Row],[50D EMA]]</f>
        <v>-5.4973163560509408E-2</v>
      </c>
      <c r="U730" s="1">
        <f>(Table2[[#This Row],[Close Price]]-Table2[[#This Row],[200D EMA]])/Table2[[#This Row],[200D EMA]]</f>
        <v>-0.21346127848681612</v>
      </c>
      <c r="V730">
        <v>1.01618648175207</v>
      </c>
      <c r="W730">
        <v>138.27000000000001</v>
      </c>
      <c r="X730">
        <v>139.80000000000001</v>
      </c>
      <c r="Y730">
        <v>133.65</v>
      </c>
      <c r="Z730">
        <v>141.30000000000001</v>
      </c>
      <c r="AA730">
        <v>133.65</v>
      </c>
      <c r="AB730">
        <v>150.19999999999999</v>
      </c>
      <c r="AC730" s="1">
        <f>(Table2[[#This Row],[Close Price]]/Table2[[#This Row],[Day Low]])-1</f>
        <v>-1.446445360526738E-4</v>
      </c>
      <c r="AD730" s="1">
        <f>(Table2[[#This Row],[Day High]]/Table2[[#This Row],[Close Price]])-1</f>
        <v>1.1211573236889816E-2</v>
      </c>
      <c r="AE730" s="1">
        <f>(Table2[[#This Row],[Close Price]]/Table2[[#This Row],[Current Week Low]])-1</f>
        <v>3.4418256640478928E-2</v>
      </c>
      <c r="AF730" s="1">
        <f>(Table2[[#This Row],[Current Week High]]/Table2[[#This Row],[Close Price]])-1</f>
        <v>2.2061482820976641E-2</v>
      </c>
      <c r="AG730" s="1">
        <f>(Table2[[#This Row],[Close Price]]/Table2[[#This Row],[Current Month Low]])-1</f>
        <v>3.4418256640478928E-2</v>
      </c>
      <c r="AH730" s="1">
        <f>(Table2[[#This Row],[Current Month High]]/Table2[[#This Row],[Close Price]])-1</f>
        <v>8.6437613019891391E-2</v>
      </c>
      <c r="AI730">
        <v>116.78119349005399</v>
      </c>
      <c r="AJ730">
        <v>10.159362549800701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-0.16</v>
      </c>
      <c r="AM730" t="s">
        <v>3113</v>
      </c>
      <c r="AN730">
        <v>2.62</v>
      </c>
      <c r="AO730" t="s">
        <v>3114</v>
      </c>
      <c r="AP730">
        <v>-2.9021003964547001E-2</v>
      </c>
      <c r="AQ730">
        <f>(Table2[[#This Row],[Sharpe Ratio]]-AVERAGE(Table2[Sharpe Ratio]))/_xlfn.STDEV.P(Table2[Sharpe Ratio])</f>
        <v>-1.0401794950449283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732</v>
      </c>
      <c r="AT730">
        <f>_xlfn.RANK.AVG(Table2[[#This Row],[6M Return vs Nifty Z-Score]],Table2[6M Return vs Nifty Z-Score])</f>
        <v>720</v>
      </c>
      <c r="AU730">
        <f>_xlfn.RANK.AVG(Table2[[#This Row],[Sharpe Ratio Z-Score]],Table2[Sharpe Ratio Z-Score])</f>
        <v>619</v>
      </c>
      <c r="AV730">
        <f>(Table2[[#This Row],[Rank 1Y]]+Table2[[#This Row],[Rank 6M]]+Table2[[#This Row],[Rank Sharpe]])/3</f>
        <v>690.33333333333337</v>
      </c>
    </row>
    <row r="731" spans="1:48" x14ac:dyDescent="0.3">
      <c r="A731" t="s">
        <v>2347</v>
      </c>
      <c r="B731" t="s">
        <v>2348</v>
      </c>
      <c r="C731" t="s">
        <v>3079</v>
      </c>
      <c r="D731" t="s">
        <v>514</v>
      </c>
      <c r="E731">
        <v>2179.0979753400002</v>
      </c>
      <c r="F731">
        <v>557.70000000000005</v>
      </c>
      <c r="G731">
        <v>-41.250651472071603</v>
      </c>
      <c r="H731">
        <f>(Table2[[#This Row],[1Y Return vs Nifty]]-AVERAGE(Table2[1Y Return vs Nifty]))/_xlfn.STDEV.P(Table2[1Y Return vs Nifty])</f>
        <v>-1.1517601465365142</v>
      </c>
      <c r="I731">
        <v>-3.9226398553017101</v>
      </c>
      <c r="J731">
        <f>(Table2[[#This Row],[1M Return vs Nifty]]-AVERAGE(Table2[1M Return vs Nifty]))/_xlfn.STDEV.P(Table2[1M Return vs Nifty])</f>
        <v>-0.34450381717373624</v>
      </c>
      <c r="K731">
        <v>-26.295993594354702</v>
      </c>
      <c r="L731">
        <f>(Table2[[#This Row],[6M Return vs Nifty]]-AVERAGE(Table2[6M Return vs Nifty]))/_xlfn.STDEV.P(Table2[6M Return vs Nifty])</f>
        <v>-1.0769830735249231</v>
      </c>
      <c r="M731">
        <v>0.78782524354666095</v>
      </c>
      <c r="N731">
        <f>(Table2[[#This Row],[1W Return vs Nifty]]-AVERAGE(Table2[1W Return vs Nifty]))/_xlfn.STDEV.P(Table2[1W Return vs Nifty])</f>
        <v>0.20822158291438814</v>
      </c>
      <c r="O731">
        <v>554.69000000000005</v>
      </c>
      <c r="P731">
        <v>552.61269435240501</v>
      </c>
      <c r="Q731">
        <v>591.94524653359599</v>
      </c>
      <c r="R731">
        <v>51.968350043263698</v>
      </c>
      <c r="S731" s="1">
        <f>(Table2[[#This Row],[Close Price]]-Table2[[#This Row],[20D EMA]])/Table2[[#This Row],[20D EMA]]</f>
        <v>5.4264544159800801E-3</v>
      </c>
      <c r="T731" s="1">
        <f>(Table2[[#This Row],[Close Price]]-Table2[[#This Row],[50D EMA]])/Table2[[#This Row],[50D EMA]]</f>
        <v>9.2059152813286985E-3</v>
      </c>
      <c r="U731" s="1">
        <f>(Table2[[#This Row],[Close Price]]-Table2[[#This Row],[200D EMA]])/Table2[[#This Row],[200D EMA]]</f>
        <v>-5.785205090189427E-2</v>
      </c>
      <c r="V731">
        <v>1.4245937335833001</v>
      </c>
      <c r="W731">
        <v>555.1</v>
      </c>
      <c r="X731">
        <v>563.5</v>
      </c>
      <c r="Y731">
        <v>535</v>
      </c>
      <c r="Z731">
        <v>573</v>
      </c>
      <c r="AA731">
        <v>535</v>
      </c>
      <c r="AB731">
        <v>581</v>
      </c>
      <c r="AC731" s="1">
        <f>(Table2[[#This Row],[Close Price]]/Table2[[#This Row],[Day Low]])-1</f>
        <v>4.6838407494145251E-3</v>
      </c>
      <c r="AD731" s="1">
        <f>(Table2[[#This Row],[Day High]]/Table2[[#This Row],[Close Price]])-1</f>
        <v>1.039985655370268E-2</v>
      </c>
      <c r="AE731" s="1">
        <f>(Table2[[#This Row],[Close Price]]/Table2[[#This Row],[Current Week Low]])-1</f>
        <v>4.2429906542056139E-2</v>
      </c>
      <c r="AF731" s="1">
        <f>(Table2[[#This Row],[Current Week High]]/Table2[[#This Row],[Close Price]])-1</f>
        <v>2.7434104357181299E-2</v>
      </c>
      <c r="AG731" s="1">
        <f>(Table2[[#This Row],[Close Price]]/Table2[[#This Row],[Current Month Low]])-1</f>
        <v>4.2429906542056139E-2</v>
      </c>
      <c r="AH731" s="1">
        <f>(Table2[[#This Row],[Current Month High]]/Table2[[#This Row],[Close Price]])-1</f>
        <v>4.1778734086426406E-2</v>
      </c>
      <c r="AI731">
        <v>41.958041958041903</v>
      </c>
      <c r="AJ731">
        <v>20.963019195314999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-0.03</v>
      </c>
      <c r="AM731" t="s">
        <v>3113</v>
      </c>
      <c r="AN731">
        <v>4.7300000000000004</v>
      </c>
      <c r="AO731" t="s">
        <v>3114</v>
      </c>
      <c r="AP731">
        <v>-0.10694518029181301</v>
      </c>
      <c r="AQ731">
        <f>(Table2[[#This Row],[Sharpe Ratio]]-AVERAGE(Table2[Sharpe Ratio]))/_xlfn.STDEV.P(Table2[Sharpe Ratio])</f>
        <v>-1.9487711857626464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705</v>
      </c>
      <c r="AT731">
        <f>_xlfn.RANK.AVG(Table2[[#This Row],[6M Return vs Nifty Z-Score]],Table2[6M Return vs Nifty Z-Score])</f>
        <v>659</v>
      </c>
      <c r="AU731">
        <f>_xlfn.RANK.AVG(Table2[[#This Row],[Sharpe Ratio Z-Score]],Table2[Sharpe Ratio Z-Score])</f>
        <v>720</v>
      </c>
      <c r="AV731">
        <f>(Table2[[#This Row],[Rank 1Y]]+Table2[[#This Row],[Rank 6M]]+Table2[[#This Row],[Rank Sharpe]])/3</f>
        <v>694.66666666666663</v>
      </c>
    </row>
    <row r="732" spans="1:48" x14ac:dyDescent="0.3">
      <c r="A732" t="s">
        <v>2521</v>
      </c>
      <c r="B732" t="s">
        <v>2522</v>
      </c>
      <c r="C732" t="s">
        <v>3083</v>
      </c>
      <c r="D732" t="s">
        <v>535</v>
      </c>
      <c r="E732">
        <v>1804.928350632</v>
      </c>
      <c r="F732">
        <v>107.76</v>
      </c>
      <c r="G732">
        <v>-54.2627903519775</v>
      </c>
      <c r="H732">
        <f>(Table2[[#This Row],[1Y Return vs Nifty]]-AVERAGE(Table2[1Y Return vs Nifty]))/_xlfn.STDEV.P(Table2[1Y Return vs Nifty])</f>
        <v>-1.34981244038945</v>
      </c>
      <c r="I732">
        <v>3.2637967065445301</v>
      </c>
      <c r="J732">
        <f>(Table2[[#This Row],[1M Return vs Nifty]]-AVERAGE(Table2[1M Return vs Nifty]))/_xlfn.STDEV.P(Table2[1M Return vs Nifty])</f>
        <v>0.35364902525634767</v>
      </c>
      <c r="K732">
        <v>-28.8182353083014</v>
      </c>
      <c r="L732">
        <f>(Table2[[#This Row],[6M Return vs Nifty]]-AVERAGE(Table2[6M Return vs Nifty]))/_xlfn.STDEV.P(Table2[6M Return vs Nifty])</f>
        <v>-1.1657740966442374</v>
      </c>
      <c r="M732">
        <v>-6.1261636209979899</v>
      </c>
      <c r="N732">
        <f>(Table2[[#This Row],[1W Return vs Nifty]]-AVERAGE(Table2[1W Return vs Nifty]))/_xlfn.STDEV.P(Table2[1W Return vs Nifty])</f>
        <v>-1.2020519721172613</v>
      </c>
      <c r="O732">
        <v>111.94</v>
      </c>
      <c r="P732">
        <v>109.202830676434</v>
      </c>
      <c r="Q732">
        <v>117.83141133666901</v>
      </c>
      <c r="R732">
        <v>38.088367101459497</v>
      </c>
      <c r="S732" s="1">
        <f>(Table2[[#This Row],[Close Price]]-Table2[[#This Row],[20D EMA]])/Table2[[#This Row],[20D EMA]]</f>
        <v>-3.7341432910487693E-2</v>
      </c>
      <c r="T732" s="1">
        <f>(Table2[[#This Row],[Close Price]]-Table2[[#This Row],[50D EMA]])/Table2[[#This Row],[50D EMA]]</f>
        <v>-1.3212392641259275E-2</v>
      </c>
      <c r="U732" s="1">
        <f>(Table2[[#This Row],[Close Price]]-Table2[[#This Row],[200D EMA]])/Table2[[#This Row],[200D EMA]]</f>
        <v>-8.5473060387037808E-2</v>
      </c>
      <c r="V732">
        <v>1.14220712424927</v>
      </c>
      <c r="W732">
        <v>108.9</v>
      </c>
      <c r="X732">
        <v>110.78</v>
      </c>
      <c r="Y732">
        <v>106</v>
      </c>
      <c r="Z732">
        <v>113.83</v>
      </c>
      <c r="AA732">
        <v>106</v>
      </c>
      <c r="AB732">
        <v>121.97</v>
      </c>
      <c r="AC732" s="1">
        <f>(Table2[[#This Row],[Close Price]]/Table2[[#This Row],[Day Low]])-1</f>
        <v>-1.0468319559228667E-2</v>
      </c>
      <c r="AD732" s="1">
        <f>(Table2[[#This Row],[Day High]]/Table2[[#This Row],[Close Price]])-1</f>
        <v>2.8025241276911528E-2</v>
      </c>
      <c r="AE732" s="1">
        <f>(Table2[[#This Row],[Close Price]]/Table2[[#This Row],[Current Week Low]])-1</f>
        <v>1.6603773584905612E-2</v>
      </c>
      <c r="AF732" s="1">
        <f>(Table2[[#This Row],[Current Week High]]/Table2[[#This Row],[Close Price]])-1</f>
        <v>5.6328878990348885E-2</v>
      </c>
      <c r="AG732" s="1">
        <f>(Table2[[#This Row],[Close Price]]/Table2[[#This Row],[Current Month Low]])-1</f>
        <v>1.6603773584905612E-2</v>
      </c>
      <c r="AH732" s="1">
        <f>(Table2[[#This Row],[Current Month High]]/Table2[[#This Row],[Close Price]])-1</f>
        <v>0.13186711210096513</v>
      </c>
      <c r="AI732">
        <v>72.930586488492906</v>
      </c>
      <c r="AJ732">
        <v>34.784240150093801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0.1</v>
      </c>
      <c r="AM732" t="s">
        <v>3114</v>
      </c>
      <c r="AN732">
        <v>-1.1399999999999999</v>
      </c>
      <c r="AO732" t="s">
        <v>3113</v>
      </c>
      <c r="AP732">
        <v>-7.4078327939890998E-2</v>
      </c>
      <c r="AQ732">
        <f>(Table2[[#This Row],[Sharpe Ratio]]-AVERAGE(Table2[Sharpe Ratio]))/_xlfn.STDEV.P(Table2[Sharpe Ratio])</f>
        <v>-1.5655454610326771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723</v>
      </c>
      <c r="AT732">
        <f>_xlfn.RANK.AVG(Table2[[#This Row],[6M Return vs Nifty Z-Score]],Table2[6M Return vs Nifty Z-Score])</f>
        <v>677</v>
      </c>
      <c r="AU732">
        <f>_xlfn.RANK.AVG(Table2[[#This Row],[Sharpe Ratio Z-Score]],Table2[Sharpe Ratio Z-Score])</f>
        <v>695</v>
      </c>
      <c r="AV732">
        <f>(Table2[[#This Row],[Rank 1Y]]+Table2[[#This Row],[Rank 6M]]+Table2[[#This Row],[Rank Sharpe]])/3</f>
        <v>698.33333333333337</v>
      </c>
    </row>
    <row r="733" spans="1:48" x14ac:dyDescent="0.3">
      <c r="A733" t="s">
        <v>1261</v>
      </c>
      <c r="B733" t="s">
        <v>1262</v>
      </c>
      <c r="C733" t="s">
        <v>3081</v>
      </c>
      <c r="D733" t="s">
        <v>95</v>
      </c>
      <c r="E733">
        <v>8742.6473859899997</v>
      </c>
      <c r="F733">
        <v>296.10000000000002</v>
      </c>
      <c r="G733">
        <v>-66.477872671095895</v>
      </c>
      <c r="H733">
        <f>(Table2[[#This Row],[1Y Return vs Nifty]]-AVERAGE(Table2[1Y Return vs Nifty]))/_xlfn.STDEV.P(Table2[1Y Return vs Nifty])</f>
        <v>-1.5357330715194901</v>
      </c>
      <c r="I733">
        <v>3.7348932885423798</v>
      </c>
      <c r="J733">
        <f>(Table2[[#This Row],[1M Return vs Nifty]]-AVERAGE(Table2[1M Return vs Nifty]))/_xlfn.STDEV.P(Table2[1M Return vs Nifty])</f>
        <v>0.39941543743440217</v>
      </c>
      <c r="K733">
        <v>-26.057873556470099</v>
      </c>
      <c r="L733">
        <f>(Table2[[#This Row],[6M Return vs Nifty]]-AVERAGE(Table2[6M Return vs Nifty]))/_xlfn.STDEV.P(Table2[6M Return vs Nifty])</f>
        <v>-1.0686004820896635</v>
      </c>
      <c r="M733">
        <v>-2.6332927797282499</v>
      </c>
      <c r="N733">
        <f>(Table2[[#This Row],[1W Return vs Nifty]]-AVERAGE(Table2[1W Return vs Nifty]))/_xlfn.STDEV.P(Table2[1W Return vs Nifty])</f>
        <v>-0.48959734207812544</v>
      </c>
      <c r="O733">
        <v>302.49</v>
      </c>
      <c r="P733">
        <v>300.38334379397099</v>
      </c>
      <c r="Q733">
        <v>348.15410502495001</v>
      </c>
      <c r="R733">
        <v>38.685649334642697</v>
      </c>
      <c r="S733" s="1">
        <f>(Table2[[#This Row],[Close Price]]-Table2[[#This Row],[20D EMA]])/Table2[[#This Row],[20D EMA]]</f>
        <v>-2.1124665278190968E-2</v>
      </c>
      <c r="T733" s="1">
        <f>(Table2[[#This Row],[Close Price]]-Table2[[#This Row],[50D EMA]])/Table2[[#This Row],[50D EMA]]</f>
        <v>-1.4259591560139435E-2</v>
      </c>
      <c r="U733" s="1">
        <f>(Table2[[#This Row],[Close Price]]-Table2[[#This Row],[200D EMA]])/Table2[[#This Row],[200D EMA]]</f>
        <v>-0.14951455195744309</v>
      </c>
      <c r="V733">
        <v>0.415982326177256</v>
      </c>
      <c r="W733">
        <v>295.3</v>
      </c>
      <c r="X733">
        <v>298.55</v>
      </c>
      <c r="Y733">
        <v>286.55</v>
      </c>
      <c r="Z733">
        <v>301.85000000000002</v>
      </c>
      <c r="AA733">
        <v>286.55</v>
      </c>
      <c r="AB733">
        <v>315.7</v>
      </c>
      <c r="AC733" s="1">
        <f>(Table2[[#This Row],[Close Price]]/Table2[[#This Row],[Day Low]])-1</f>
        <v>2.7091093802913413E-3</v>
      </c>
      <c r="AD733" s="1">
        <f>(Table2[[#This Row],[Day High]]/Table2[[#This Row],[Close Price]])-1</f>
        <v>8.2742316784869541E-3</v>
      </c>
      <c r="AE733" s="1">
        <f>(Table2[[#This Row],[Close Price]]/Table2[[#This Row],[Current Week Low]])-1</f>
        <v>3.332751701273784E-2</v>
      </c>
      <c r="AF733" s="1">
        <f>(Table2[[#This Row],[Current Week High]]/Table2[[#This Row],[Close Price]])-1</f>
        <v>1.9419115163795908E-2</v>
      </c>
      <c r="AG733" s="1">
        <f>(Table2[[#This Row],[Close Price]]/Table2[[#This Row],[Current Month Low]])-1</f>
        <v>3.332751701273784E-2</v>
      </c>
      <c r="AH733" s="1">
        <f>(Table2[[#This Row],[Current Month High]]/Table2[[#This Row],[Close Price]])-1</f>
        <v>6.6193853427895855E-2</v>
      </c>
      <c r="AI733">
        <v>89.125295508274206</v>
      </c>
      <c r="AJ733">
        <v>13.4482758620689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-0.09</v>
      </c>
      <c r="AM733" t="s">
        <v>3113</v>
      </c>
      <c r="AN733">
        <v>-6.31</v>
      </c>
      <c r="AO733" t="s">
        <v>3113</v>
      </c>
      <c r="AP733">
        <v>-9.6414759338495998E-2</v>
      </c>
      <c r="AQ733">
        <f>(Table2[[#This Row],[Sharpe Ratio]]-AVERAGE(Table2[Sharpe Ratio]))/_xlfn.STDEV.P(Table2[Sharpe Ratio])</f>
        <v>-1.8259870457319514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733</v>
      </c>
      <c r="AT733">
        <f>_xlfn.RANK.AVG(Table2[[#This Row],[6M Return vs Nifty Z-Score]],Table2[6M Return vs Nifty Z-Score])</f>
        <v>658</v>
      </c>
      <c r="AU733">
        <f>_xlfn.RANK.AVG(Table2[[#This Row],[Sharpe Ratio Z-Score]],Table2[Sharpe Ratio Z-Score])</f>
        <v>711</v>
      </c>
      <c r="AV733">
        <f>(Table2[[#This Row],[Rank 1Y]]+Table2[[#This Row],[Rank 6M]]+Table2[[#This Row],[Rank Sharpe]])/3</f>
        <v>700.66666666666663</v>
      </c>
    </row>
    <row r="734" spans="1:48" x14ac:dyDescent="0.3">
      <c r="A734" t="s">
        <v>2098</v>
      </c>
      <c r="B734" t="s">
        <v>2099</v>
      </c>
      <c r="C734" t="s">
        <v>3080</v>
      </c>
      <c r="D734" t="s">
        <v>260</v>
      </c>
      <c r="E734">
        <v>2764.7519400000001</v>
      </c>
      <c r="F734">
        <v>405</v>
      </c>
      <c r="G734">
        <v>-55.633429691041201</v>
      </c>
      <c r="H734">
        <f>(Table2[[#This Row],[1Y Return vs Nifty]]-AVERAGE(Table2[1Y Return vs Nifty]))/_xlfn.STDEV.P(Table2[1Y Return vs Nifty])</f>
        <v>-1.370674365369811</v>
      </c>
      <c r="I734">
        <v>-16.185002266665201</v>
      </c>
      <c r="J734">
        <f>(Table2[[#This Row],[1M Return vs Nifty]]-AVERAGE(Table2[1M Return vs Nifty]))/_xlfn.STDEV.P(Table2[1M Return vs Nifty])</f>
        <v>-1.5357761673469441</v>
      </c>
      <c r="K734">
        <v>-33.176752046453998</v>
      </c>
      <c r="L734">
        <f>(Table2[[#This Row],[6M Return vs Nifty]]-AVERAGE(Table2[6M Return vs Nifty]))/_xlfn.STDEV.P(Table2[6M Return vs Nifty])</f>
        <v>-1.3192079084487649</v>
      </c>
      <c r="M734">
        <v>-4.2434006680904499</v>
      </c>
      <c r="N734">
        <f>(Table2[[#This Row],[1W Return vs Nifty]]-AVERAGE(Table2[1W Return vs Nifty]))/_xlfn.STDEV.P(Table2[1W Return vs Nifty])</f>
        <v>-0.81801739310674515</v>
      </c>
      <c r="O734">
        <v>435.63</v>
      </c>
      <c r="P734">
        <v>446.26858720542901</v>
      </c>
      <c r="Q734">
        <v>486.68339633458697</v>
      </c>
      <c r="R734">
        <v>19.147859739959401</v>
      </c>
      <c r="S734" s="1">
        <f>(Table2[[#This Row],[Close Price]]-Table2[[#This Row],[20D EMA]])/Table2[[#This Row],[20D EMA]]</f>
        <v>-7.0311961986089105E-2</v>
      </c>
      <c r="T734" s="1">
        <f>(Table2[[#This Row],[Close Price]]-Table2[[#This Row],[50D EMA]])/Table2[[#This Row],[50D EMA]]</f>
        <v>-9.2474775031458831E-2</v>
      </c>
      <c r="U734" s="1">
        <f>(Table2[[#This Row],[Close Price]]-Table2[[#This Row],[200D EMA]])/Table2[[#This Row],[200D EMA]]</f>
        <v>-0.16783682564430646</v>
      </c>
      <c r="V734">
        <v>0.79275438302397505</v>
      </c>
      <c r="W734">
        <v>405.05</v>
      </c>
      <c r="X734">
        <v>418.95</v>
      </c>
      <c r="Y734">
        <v>403</v>
      </c>
      <c r="Z734">
        <v>432</v>
      </c>
      <c r="AA734">
        <v>403</v>
      </c>
      <c r="AB734">
        <v>444.9</v>
      </c>
      <c r="AC734" s="1">
        <f>(Table2[[#This Row],[Close Price]]/Table2[[#This Row],[Day Low]])-1</f>
        <v>-1.2344155042587346E-4</v>
      </c>
      <c r="AD734" s="1">
        <f>(Table2[[#This Row],[Day High]]/Table2[[#This Row],[Close Price]])-1</f>
        <v>3.44444444444445E-2</v>
      </c>
      <c r="AE734" s="1">
        <f>(Table2[[#This Row],[Close Price]]/Table2[[#This Row],[Current Week Low]])-1</f>
        <v>4.9627791563275903E-3</v>
      </c>
      <c r="AF734" s="1">
        <f>(Table2[[#This Row],[Current Week High]]/Table2[[#This Row],[Close Price]])-1</f>
        <v>6.6666666666666652E-2</v>
      </c>
      <c r="AG734" s="1">
        <f>(Table2[[#This Row],[Close Price]]/Table2[[#This Row],[Current Month Low]])-1</f>
        <v>4.9627791563275903E-3</v>
      </c>
      <c r="AH734" s="1">
        <f>(Table2[[#This Row],[Current Month High]]/Table2[[#This Row],[Close Price]])-1</f>
        <v>9.851851851851845E-2</v>
      </c>
      <c r="AI734">
        <v>53.086419753086403</v>
      </c>
      <c r="AJ734">
        <v>1.24999999999999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-0.11</v>
      </c>
      <c r="AM734" t="s">
        <v>3113</v>
      </c>
      <c r="AN734">
        <v>-6.47</v>
      </c>
      <c r="AO734" t="s">
        <v>3113</v>
      </c>
      <c r="AP734">
        <v>-6.9358040552226996E-2</v>
      </c>
      <c r="AQ734">
        <f>(Table2[[#This Row],[Sharpe Ratio]]-AVERAGE(Table2[Sharpe Ratio]))/_xlfn.STDEV.P(Table2[Sharpe Ratio])</f>
        <v>-1.5105071648276713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725</v>
      </c>
      <c r="AT734">
        <f>_xlfn.RANK.AVG(Table2[[#This Row],[6M Return vs Nifty Z-Score]],Table2[6M Return vs Nifty Z-Score])</f>
        <v>695</v>
      </c>
      <c r="AU734">
        <f>_xlfn.RANK.AVG(Table2[[#This Row],[Sharpe Ratio Z-Score]],Table2[Sharpe Ratio Z-Score])</f>
        <v>689</v>
      </c>
      <c r="AV734">
        <f>(Table2[[#This Row],[Rank 1Y]]+Table2[[#This Row],[Rank 6M]]+Table2[[#This Row],[Rank Sharpe]])/3</f>
        <v>703</v>
      </c>
    </row>
    <row r="735" spans="1:48" x14ac:dyDescent="0.3">
      <c r="A735" t="s">
        <v>1654</v>
      </c>
      <c r="B735" t="s">
        <v>1655</v>
      </c>
      <c r="C735" t="s">
        <v>3081</v>
      </c>
      <c r="D735" t="s">
        <v>467</v>
      </c>
      <c r="E735">
        <v>4976.2457983000004</v>
      </c>
      <c r="F735">
        <v>299.89999999999998</v>
      </c>
      <c r="G735">
        <v>-43.673235526515498</v>
      </c>
      <c r="H735">
        <f>(Table2[[#This Row],[1Y Return vs Nifty]]-AVERAGE(Table2[1Y Return vs Nifty]))/_xlfn.STDEV.P(Table2[1Y Return vs Nifty])</f>
        <v>-1.1886332796518617</v>
      </c>
      <c r="I735">
        <v>-7.6757009396860996</v>
      </c>
      <c r="J735">
        <f>(Table2[[#This Row],[1M Return vs Nifty]]-AVERAGE(Table2[1M Return vs Nifty]))/_xlfn.STDEV.P(Table2[1M Return vs Nifty])</f>
        <v>-0.70910875612049373</v>
      </c>
      <c r="K735">
        <v>-46.951500429257599</v>
      </c>
      <c r="L735">
        <f>(Table2[[#This Row],[6M Return vs Nifty]]-AVERAGE(Table2[6M Return vs Nifty]))/_xlfn.STDEV.P(Table2[6M Return vs Nifty])</f>
        <v>-1.8041233689128766</v>
      </c>
      <c r="M735">
        <v>-7.7116725679032401</v>
      </c>
      <c r="N735">
        <f>(Table2[[#This Row],[1W Return vs Nifty]]-AVERAGE(Table2[1W Return vs Nifty]))/_xlfn.STDEV.P(Table2[1W Return vs Nifty])</f>
        <v>-1.5254544801185257</v>
      </c>
      <c r="O735">
        <v>320.74</v>
      </c>
      <c r="P735">
        <v>331.62584088363798</v>
      </c>
      <c r="Q735">
        <v>369.537984747915</v>
      </c>
      <c r="R735">
        <v>28.203815282233801</v>
      </c>
      <c r="S735" s="1">
        <f>(Table2[[#This Row],[Close Price]]-Table2[[#This Row],[20D EMA]])/Table2[[#This Row],[20D EMA]]</f>
        <v>-6.4974745900106101E-2</v>
      </c>
      <c r="T735" s="1">
        <f>(Table2[[#This Row],[Close Price]]-Table2[[#This Row],[50D EMA]])/Table2[[#This Row],[50D EMA]]</f>
        <v>-9.5667577650470473E-2</v>
      </c>
      <c r="U735" s="1">
        <f>(Table2[[#This Row],[Close Price]]-Table2[[#This Row],[200D EMA]])/Table2[[#This Row],[200D EMA]]</f>
        <v>-0.18844608030056628</v>
      </c>
      <c r="V735">
        <v>1.79208238514593</v>
      </c>
      <c r="W735">
        <v>299.14999999999998</v>
      </c>
      <c r="X735">
        <v>310.35000000000002</v>
      </c>
      <c r="Y735">
        <v>299</v>
      </c>
      <c r="Z735">
        <v>324.5</v>
      </c>
      <c r="AA735">
        <v>299</v>
      </c>
      <c r="AB735">
        <v>352.75</v>
      </c>
      <c r="AC735" s="1">
        <f>(Table2[[#This Row],[Close Price]]/Table2[[#This Row],[Day Low]])-1</f>
        <v>2.5071034598027619E-3</v>
      </c>
      <c r="AD735" s="1">
        <f>(Table2[[#This Row],[Day High]]/Table2[[#This Row],[Close Price]])-1</f>
        <v>3.4844948316105517E-2</v>
      </c>
      <c r="AE735" s="1">
        <f>(Table2[[#This Row],[Close Price]]/Table2[[#This Row],[Current Week Low]])-1</f>
        <v>3.0100334448159849E-3</v>
      </c>
      <c r="AF735" s="1">
        <f>(Table2[[#This Row],[Current Week High]]/Table2[[#This Row],[Close Price]])-1</f>
        <v>8.2027342447482665E-2</v>
      </c>
      <c r="AG735" s="1">
        <f>(Table2[[#This Row],[Close Price]]/Table2[[#This Row],[Current Month Low]])-1</f>
        <v>3.0100334448159849E-3</v>
      </c>
      <c r="AH735" s="1">
        <f>(Table2[[#This Row],[Current Month High]]/Table2[[#This Row],[Close Price]])-1</f>
        <v>0.17622540846948986</v>
      </c>
      <c r="AI735">
        <v>80.860286762254006</v>
      </c>
      <c r="AJ735">
        <v>14.182371977917301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-0.28000000000000003</v>
      </c>
      <c r="AM735" t="s">
        <v>3113</v>
      </c>
      <c r="AN735">
        <v>-5.56</v>
      </c>
      <c r="AO735" t="s">
        <v>3113</v>
      </c>
      <c r="AP735">
        <v>-0.123712529079573</v>
      </c>
      <c r="AQ735">
        <f>(Table2[[#This Row],[Sharpe Ratio]]-AVERAGE(Table2[Sharpe Ratio]))/_xlfn.STDEV.P(Table2[Sharpe Ratio])</f>
        <v>-2.1442775677607302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712</v>
      </c>
      <c r="AT735">
        <f>_xlfn.RANK.AVG(Table2[[#This Row],[6M Return vs Nifty Z-Score]],Table2[6M Return vs Nifty Z-Score])</f>
        <v>726</v>
      </c>
      <c r="AU735">
        <f>_xlfn.RANK.AVG(Table2[[#This Row],[Sharpe Ratio Z-Score]],Table2[Sharpe Ratio Z-Score])</f>
        <v>729</v>
      </c>
      <c r="AV735">
        <f>(Table2[[#This Row],[Rank 1Y]]+Table2[[#This Row],[Rank 6M]]+Table2[[#This Row],[Rank Sharpe]])/3</f>
        <v>722.33333333333337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A71A-5418-40FB-A22C-563B61529BC5}">
  <dimension ref="A1:Q1448"/>
  <sheetViews>
    <sheetView topLeftCell="D957" workbookViewId="0">
      <selection sqref="A1:Q118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2" bestFit="1" customWidth="1"/>
    <col min="6" max="6" width="10" bestFit="1" customWidth="1"/>
    <col min="7" max="10" width="12.6640625" bestFit="1" customWidth="1"/>
    <col min="11" max="16" width="12" bestFit="1" customWidth="1"/>
    <col min="17" max="17" width="12.6640625" bestFit="1" customWidth="1"/>
  </cols>
  <sheetData>
    <row r="1" spans="1:17" x14ac:dyDescent="0.3">
      <c r="A1" t="s">
        <v>0</v>
      </c>
      <c r="B1" t="s">
        <v>1</v>
      </c>
      <c r="C1" t="s">
        <v>3066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1960901.3458107</v>
      </c>
      <c r="F2">
        <v>2898.25</v>
      </c>
      <c r="G2">
        <v>-7.6989250698537104</v>
      </c>
      <c r="H2">
        <v>-7.0065167329463103</v>
      </c>
      <c r="I2">
        <v>-11.115352072663599</v>
      </c>
      <c r="J2">
        <v>0.656595022096914</v>
      </c>
      <c r="K2">
        <v>3001.4599946897802</v>
      </c>
      <c r="L2">
        <v>2819.57039165268</v>
      </c>
      <c r="M2">
        <v>29.606764267075899</v>
      </c>
      <c r="N2">
        <v>0.859818865280773</v>
      </c>
      <c r="O2">
        <v>11.0187181920124</v>
      </c>
      <c r="P2">
        <v>30.5341620501733</v>
      </c>
      <c r="Q2">
        <v>2.2470263943137E-2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1509665.1073230901</v>
      </c>
      <c r="F3">
        <v>4172.55</v>
      </c>
      <c r="G3">
        <v>-3.0035809472636701</v>
      </c>
      <c r="H3">
        <v>5.4121311921084603</v>
      </c>
      <c r="I3">
        <v>-10.1163230776058</v>
      </c>
      <c r="J3">
        <v>-0.62208142928132004</v>
      </c>
      <c r="K3">
        <v>4096.9230904140504</v>
      </c>
      <c r="L3">
        <v>3874.12760585455</v>
      </c>
      <c r="M3">
        <v>38.123250955302403</v>
      </c>
      <c r="N3">
        <v>0.89380423294771605</v>
      </c>
      <c r="O3">
        <v>6.1940539957579803</v>
      </c>
      <c r="P3">
        <v>26.020839625490801</v>
      </c>
      <c r="Q3">
        <v>-2.7636147913880998E-2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1251323.65462943</v>
      </c>
      <c r="F4">
        <v>1642.7</v>
      </c>
      <c r="G4">
        <v>-23.665580436225099</v>
      </c>
      <c r="H4">
        <v>-2.3572059330178599E-2</v>
      </c>
      <c r="I4">
        <v>6.03425323586203</v>
      </c>
      <c r="J4">
        <v>3.9993900102533901</v>
      </c>
      <c r="K4">
        <v>1610.2437105532799</v>
      </c>
      <c r="L4">
        <v>1562.6859906299301</v>
      </c>
      <c r="M4">
        <v>56.920740147199602</v>
      </c>
      <c r="N4">
        <v>0.93367634747234496</v>
      </c>
      <c r="O4">
        <v>9.2104462165946295</v>
      </c>
      <c r="P4">
        <v>20.4722965787833</v>
      </c>
      <c r="Q4">
        <v>-8.1392323748373005E-2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867809.47656185995</v>
      </c>
      <c r="F5">
        <v>1451.8</v>
      </c>
      <c r="G5">
        <v>40.741896162592099</v>
      </c>
      <c r="H5">
        <v>1.26032667737854</v>
      </c>
      <c r="I5">
        <v>16.064757523864401</v>
      </c>
      <c r="J5">
        <v>-0.159550567214408</v>
      </c>
      <c r="K5">
        <v>1426.7969853234199</v>
      </c>
      <c r="L5">
        <v>1235.43602540704</v>
      </c>
      <c r="M5">
        <v>44.038675571355</v>
      </c>
      <c r="N5">
        <v>0.73939090821925602</v>
      </c>
      <c r="O5">
        <v>5.8169169307067099</v>
      </c>
      <c r="P5">
        <v>71.394840918481705</v>
      </c>
      <c r="Q5">
        <v>0.13641963302898499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820025.89472663996</v>
      </c>
      <c r="F6">
        <v>1164.5999999999999</v>
      </c>
      <c r="G6">
        <v>-4.3803282231889096</v>
      </c>
      <c r="H6">
        <v>-3.1402165663358299</v>
      </c>
      <c r="I6">
        <v>6.6732072167586303</v>
      </c>
      <c r="J6">
        <v>-0.201941226717675</v>
      </c>
      <c r="K6">
        <v>1184.32943763403</v>
      </c>
      <c r="L6">
        <v>1090.9789531143499</v>
      </c>
      <c r="M6">
        <v>24.952980951568701</v>
      </c>
      <c r="N6">
        <v>0.99595379857715205</v>
      </c>
      <c r="O6">
        <v>8.00274772454061</v>
      </c>
      <c r="P6">
        <v>29.543937708565</v>
      </c>
      <c r="Q6">
        <v>5.826015056061E-2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721989.79711859999</v>
      </c>
      <c r="F7">
        <v>1743.15</v>
      </c>
      <c r="G7">
        <v>2.1592429669693498</v>
      </c>
      <c r="H7">
        <v>9.9120177767820206</v>
      </c>
      <c r="I7">
        <v>-8.0294313277053995</v>
      </c>
      <c r="J7">
        <v>0.35259057963697399</v>
      </c>
      <c r="K7">
        <v>1678.64379946186</v>
      </c>
      <c r="L7">
        <v>1560.30357623385</v>
      </c>
      <c r="M7">
        <v>37.756688730065797</v>
      </c>
      <c r="N7">
        <v>0.78550028435156305</v>
      </c>
      <c r="O7">
        <v>9.1701804205030992</v>
      </c>
      <c r="P7">
        <v>28.964598823659902</v>
      </c>
      <c r="Q7">
        <v>-6.0196969503675E-2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721153.30772936996</v>
      </c>
      <c r="F8">
        <v>808.05</v>
      </c>
      <c r="G8">
        <v>17.767145366047099</v>
      </c>
      <c r="H8">
        <v>-4.3421767617682301</v>
      </c>
      <c r="I8">
        <v>4.4635781952341098</v>
      </c>
      <c r="J8">
        <v>-4.2460117429180704</v>
      </c>
      <c r="K8">
        <v>839.52553785169698</v>
      </c>
      <c r="L8">
        <v>752.40791813591704</v>
      </c>
      <c r="M8">
        <v>28.278123315361199</v>
      </c>
      <c r="N8">
        <v>0.77560236327365795</v>
      </c>
      <c r="O8">
        <v>12.86430295155</v>
      </c>
      <c r="P8">
        <v>48.757363770250301</v>
      </c>
      <c r="Q8">
        <v>7.9158218723845999E-2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711941.74122455996</v>
      </c>
      <c r="F9">
        <v>1125.5999999999999</v>
      </c>
      <c r="G9">
        <v>51.648460545249101</v>
      </c>
      <c r="H9">
        <v>11.607747178097</v>
      </c>
      <c r="I9">
        <v>-9.2051801048272992</v>
      </c>
      <c r="J9">
        <v>-1.49352584975652</v>
      </c>
      <c r="K9">
        <v>1071.8651537298599</v>
      </c>
      <c r="L9">
        <v>937.30610041143802</v>
      </c>
      <c r="M9">
        <v>48.921556544358303</v>
      </c>
      <c r="N9">
        <v>1.04648338964092</v>
      </c>
      <c r="O9">
        <v>8.5643212508884101</v>
      </c>
      <c r="P9">
        <v>88.432242403950696</v>
      </c>
      <c r="Q9">
        <v>3.724875420218E-3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642190.28372983995</v>
      </c>
      <c r="F10">
        <v>2733.2</v>
      </c>
      <c r="G10">
        <v>-16.7069852347649</v>
      </c>
      <c r="H10">
        <v>7.9542725491828898</v>
      </c>
      <c r="I10">
        <v>2.0336017076023398</v>
      </c>
      <c r="J10">
        <v>4.62787568369039</v>
      </c>
      <c r="K10">
        <v>2592.4256687161201</v>
      </c>
      <c r="L10">
        <v>2488.79140614277</v>
      </c>
      <c r="M10">
        <v>60.5366327574053</v>
      </c>
      <c r="N10">
        <v>0.83640587413642697</v>
      </c>
      <c r="O10">
        <v>2.8574564612908002</v>
      </c>
      <c r="P10">
        <v>25.835040629819702</v>
      </c>
      <c r="Q10">
        <v>-4.3190680050186003E-2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618645.81552647497</v>
      </c>
      <c r="F11">
        <v>494.75</v>
      </c>
      <c r="G11">
        <v>-13.855917443831199</v>
      </c>
      <c r="H11">
        <v>14.232241522807501</v>
      </c>
      <c r="I11">
        <v>8.2998865976039493</v>
      </c>
      <c r="J11">
        <v>2.8588206036778598</v>
      </c>
      <c r="K11">
        <v>461.00980366094802</v>
      </c>
      <c r="L11">
        <v>439.77727060771002</v>
      </c>
      <c r="M11">
        <v>64.480205169746299</v>
      </c>
      <c r="N11">
        <v>0.942339505186779</v>
      </c>
      <c r="O11">
        <v>3.2137443153107599</v>
      </c>
      <c r="P11">
        <v>23.888819331413501</v>
      </c>
      <c r="Q11">
        <v>0.12520006021083099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488611.31268949999</v>
      </c>
      <c r="F12">
        <v>3553.55</v>
      </c>
      <c r="G12">
        <v>11.773848930751701</v>
      </c>
      <c r="H12">
        <v>0.78096923357553005</v>
      </c>
      <c r="I12">
        <v>-4.5091417132244898</v>
      </c>
      <c r="J12">
        <v>-1.0928605848765101</v>
      </c>
      <c r="K12">
        <v>3618.04516110042</v>
      </c>
      <c r="L12">
        <v>3401.52875730193</v>
      </c>
      <c r="M12">
        <v>39.907064417496002</v>
      </c>
      <c r="N12">
        <v>0.79380116358456398</v>
      </c>
      <c r="O12">
        <v>10.3094089009581</v>
      </c>
      <c r="P12">
        <v>35.8780231335436</v>
      </c>
      <c r="Q12">
        <v>0.116203348870995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421574.96819546499</v>
      </c>
      <c r="F13">
        <v>1557.85</v>
      </c>
      <c r="G13">
        <v>13.2626833064094</v>
      </c>
      <c r="H13">
        <v>5.65975451048336</v>
      </c>
      <c r="I13">
        <v>-15.695064308267799</v>
      </c>
      <c r="J13">
        <v>1.04278218746642</v>
      </c>
      <c r="K13">
        <v>1527.72301102247</v>
      </c>
      <c r="L13">
        <v>1444.7583179129599</v>
      </c>
      <c r="M13">
        <v>38.492085037724699</v>
      </c>
      <c r="N13">
        <v>0.60259261888295002</v>
      </c>
      <c r="O13">
        <v>8.9546490355297301</v>
      </c>
      <c r="P13">
        <v>38.475555555555502</v>
      </c>
      <c r="Q13">
        <v>8.4449665817339994E-3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416776.48096384999</v>
      </c>
      <c r="F14">
        <v>1737.05</v>
      </c>
      <c r="G14">
        <v>27.996161147608799</v>
      </c>
      <c r="H14">
        <v>11.1247289493423</v>
      </c>
      <c r="I14">
        <v>4.7878299591095299</v>
      </c>
      <c r="J14">
        <v>5.0054986423741399</v>
      </c>
      <c r="K14">
        <v>1603.68231015164</v>
      </c>
      <c r="L14">
        <v>1449.91049731774</v>
      </c>
      <c r="M14">
        <v>71.927620147686397</v>
      </c>
      <c r="N14">
        <v>1.2878708614734899</v>
      </c>
      <c r="O14">
        <v>1.2060677585561801</v>
      </c>
      <c r="P14">
        <v>62.591847241072699</v>
      </c>
      <c r="Q14">
        <v>0.11332407140861001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407102.1883099</v>
      </c>
      <c r="F15">
        <v>6582.2</v>
      </c>
      <c r="G15">
        <v>-31.473307671036299</v>
      </c>
      <c r="H15">
        <v>-5.9716138277032904</v>
      </c>
      <c r="I15">
        <v>-10.9467825757187</v>
      </c>
      <c r="J15">
        <v>0.97530438114975704</v>
      </c>
      <c r="K15">
        <v>6889.9696945892601</v>
      </c>
      <c r="L15">
        <v>6978.5582438597003</v>
      </c>
      <c r="M15">
        <v>33.613909618724698</v>
      </c>
      <c r="N15">
        <v>0.80932816459373602</v>
      </c>
      <c r="O15">
        <v>24.4568685242016</v>
      </c>
      <c r="P15">
        <v>6.3738323798442096</v>
      </c>
      <c r="Q15">
        <v>-4.5194099793939999E-2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405965.60997762001</v>
      </c>
      <c r="F16">
        <v>322.7</v>
      </c>
      <c r="G16">
        <v>62.925987034812103</v>
      </c>
      <c r="H16">
        <v>13.9620849364976</v>
      </c>
      <c r="I16">
        <v>7.0938234983226502</v>
      </c>
      <c r="J16">
        <v>0.53748511403745103</v>
      </c>
      <c r="K16">
        <v>301.74376532434098</v>
      </c>
      <c r="L16">
        <v>258.61562064846601</v>
      </c>
      <c r="M16">
        <v>50.660825878041997</v>
      </c>
      <c r="N16">
        <v>1.3571153110932499</v>
      </c>
      <c r="O16">
        <v>6.8174775333126698</v>
      </c>
      <c r="P16">
        <v>86.964078794901496</v>
      </c>
      <c r="Q16">
        <v>0.130153773818761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395333.07828317903</v>
      </c>
      <c r="F17">
        <v>407.7</v>
      </c>
      <c r="G17">
        <v>64.176003856250404</v>
      </c>
      <c r="H17">
        <v>10.1903113261715</v>
      </c>
      <c r="I17">
        <v>12.163036330249399</v>
      </c>
      <c r="J17">
        <v>2.8702363975199701</v>
      </c>
      <c r="K17">
        <v>383.37390104944097</v>
      </c>
      <c r="L17">
        <v>332.09062264938802</v>
      </c>
      <c r="M17">
        <v>54.228830132227998</v>
      </c>
      <c r="N17">
        <v>1.2984065425803699</v>
      </c>
      <c r="O17">
        <v>4.5621780721118501</v>
      </c>
      <c r="P17">
        <v>92.492917847025495</v>
      </c>
      <c r="Q17">
        <v>0.188804872362903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384163.78913198999</v>
      </c>
      <c r="F18">
        <v>12218.85</v>
      </c>
      <c r="G18">
        <v>4.8167722052005599</v>
      </c>
      <c r="H18">
        <v>3.4684738693365098</v>
      </c>
      <c r="I18">
        <v>2.68186260268264</v>
      </c>
      <c r="J18">
        <v>-4.5193197943364298</v>
      </c>
      <c r="K18">
        <v>12503.3288733014</v>
      </c>
      <c r="L18">
        <v>11670.9930214122</v>
      </c>
      <c r="M18">
        <v>38.753986846917002</v>
      </c>
      <c r="N18">
        <v>1.26312890986816</v>
      </c>
      <c r="O18">
        <v>11.958163002246501</v>
      </c>
      <c r="P18">
        <v>32.036437706326303</v>
      </c>
      <c r="Q18">
        <v>5.2955254132045E-2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63</v>
      </c>
      <c r="E19">
        <v>382777.99213832</v>
      </c>
      <c r="F19">
        <v>1041.75</v>
      </c>
      <c r="G19">
        <v>48.308764530288201</v>
      </c>
      <c r="H19">
        <v>3.0289938165430401</v>
      </c>
      <c r="I19">
        <v>1.6605208396117801</v>
      </c>
      <c r="J19">
        <v>-8.7123560949025691</v>
      </c>
      <c r="K19">
        <v>1021.70726316381</v>
      </c>
      <c r="L19">
        <v>898.86907678208604</v>
      </c>
      <c r="M19">
        <v>44.3928928214387</v>
      </c>
      <c r="N19">
        <v>1.4131006690277701</v>
      </c>
      <c r="O19">
        <v>13.174946004319599</v>
      </c>
      <c r="P19">
        <v>75.585707062194501</v>
      </c>
      <c r="Q19">
        <v>0.16145474801472701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68</v>
      </c>
      <c r="E20">
        <v>361101.05508235499</v>
      </c>
      <c r="F20">
        <v>3167.55</v>
      </c>
      <c r="G20">
        <v>4.7759014829015003</v>
      </c>
      <c r="H20">
        <v>2.11723015668507</v>
      </c>
      <c r="I20">
        <v>-11.0795301635342</v>
      </c>
      <c r="J20">
        <v>3.8841216775163798</v>
      </c>
      <c r="K20">
        <v>3123.6053603523401</v>
      </c>
      <c r="L20">
        <v>2988.88579407407</v>
      </c>
      <c r="M20">
        <v>57.850553443150702</v>
      </c>
      <c r="N20">
        <v>0.84326388655825502</v>
      </c>
      <c r="O20">
        <v>18.195450742687498</v>
      </c>
      <c r="P20">
        <v>47.878151260504197</v>
      </c>
      <c r="Q20">
        <v>7.7993420905514005E-2</v>
      </c>
    </row>
    <row r="21" spans="1:17" x14ac:dyDescent="0.3">
      <c r="A21" t="s">
        <v>69</v>
      </c>
      <c r="B21" t="s">
        <v>70</v>
      </c>
      <c r="C21" t="str">
        <f>IFERROR(VLOOKUP(Table1[[#This Row],[Ticker]],[1]!Table2[[Symbol]:[Industry]],2,FALSE),"-")</f>
        <v>-</v>
      </c>
      <c r="D21" t="s">
        <v>24</v>
      </c>
      <c r="E21">
        <v>352443.97512730001</v>
      </c>
      <c r="F21">
        <v>1772.75</v>
      </c>
      <c r="G21">
        <v>-26.251619236003801</v>
      </c>
      <c r="H21">
        <v>-3.11896303811158</v>
      </c>
      <c r="I21">
        <v>-8.5575215977443193</v>
      </c>
      <c r="J21">
        <v>1.6609982395501599</v>
      </c>
      <c r="K21">
        <v>1776.75928759198</v>
      </c>
      <c r="L21">
        <v>1769.05325242702</v>
      </c>
      <c r="M21">
        <v>42.794584655796697</v>
      </c>
      <c r="N21">
        <v>0.70790483662719295</v>
      </c>
      <c r="O21">
        <v>8.6729657312085706</v>
      </c>
      <c r="P21">
        <v>14.8265699387893</v>
      </c>
      <c r="Q21">
        <v>-8.4313644634042006E-2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-</v>
      </c>
      <c r="D22" t="s">
        <v>24</v>
      </c>
      <c r="E22">
        <v>351870.274058485</v>
      </c>
      <c r="F22">
        <v>1138.1500000000001</v>
      </c>
      <c r="G22">
        <v>-3.78853550886704</v>
      </c>
      <c r="H22">
        <v>-10.544949355794</v>
      </c>
      <c r="I22">
        <v>-1.1757486156681101</v>
      </c>
      <c r="J22">
        <v>1.02012328945314</v>
      </c>
      <c r="K22">
        <v>1202.1231778689501</v>
      </c>
      <c r="L22">
        <v>1119.7030460233</v>
      </c>
      <c r="M22">
        <v>23.312518930303099</v>
      </c>
      <c r="N22">
        <v>1.40028186890478</v>
      </c>
      <c r="O22">
        <v>17.704169046259199</v>
      </c>
      <c r="P22">
        <v>22.5266444181289</v>
      </c>
      <c r="Q22">
        <v>2.4804704283172999E-2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75</v>
      </c>
      <c r="E23">
        <v>328125.10574550001</v>
      </c>
      <c r="F23">
        <v>1519</v>
      </c>
      <c r="G23">
        <v>70.471396233077201</v>
      </c>
      <c r="H23">
        <v>4.0983229729003101</v>
      </c>
      <c r="I23">
        <v>10.9420430924629</v>
      </c>
      <c r="J23">
        <v>1.4227205087621899</v>
      </c>
      <c r="K23">
        <v>1473.23273218758</v>
      </c>
      <c r="L23">
        <v>1263.2079137046401</v>
      </c>
      <c r="M23">
        <v>48.181905100767302</v>
      </c>
      <c r="N23">
        <v>0.64427920883314704</v>
      </c>
      <c r="O23">
        <v>6.7412771560236999</v>
      </c>
      <c r="P23">
        <v>101.325381047051</v>
      </c>
      <c r="Q23">
        <v>8.0967156153972E-2</v>
      </c>
    </row>
    <row r="24" spans="1:17" x14ac:dyDescent="0.3">
      <c r="A24" t="s">
        <v>76</v>
      </c>
      <c r="B24" t="s">
        <v>77</v>
      </c>
      <c r="C24" t="str">
        <f>IFERROR(VLOOKUP(Table1[[#This Row],[Ticker]],[1]!Table2[[Symbol]:[Industry]],2,FALSE),"-")</f>
        <v>-</v>
      </c>
      <c r="D24" t="s">
        <v>78</v>
      </c>
      <c r="E24">
        <v>324455.10742840002</v>
      </c>
      <c r="F24">
        <v>11258</v>
      </c>
      <c r="G24">
        <v>14.789775302656199</v>
      </c>
      <c r="H24">
        <v>-0.352082935909246</v>
      </c>
      <c r="I24">
        <v>1.56007001847894</v>
      </c>
      <c r="J24">
        <v>1.08395100404694</v>
      </c>
      <c r="K24">
        <v>11208.607800501</v>
      </c>
      <c r="L24">
        <v>10058.736820890001</v>
      </c>
      <c r="M24">
        <v>36.9800072665806</v>
      </c>
      <c r="N24">
        <v>0.74189905975970005</v>
      </c>
      <c r="O24">
        <v>7.2837093622313001</v>
      </c>
      <c r="P24">
        <v>40.942580108041703</v>
      </c>
      <c r="Q24">
        <v>2.7337995334016998E-2</v>
      </c>
    </row>
    <row r="25" spans="1:17" x14ac:dyDescent="0.3">
      <c r="A25" t="s">
        <v>79</v>
      </c>
      <c r="B25" t="s">
        <v>80</v>
      </c>
      <c r="C25" t="str">
        <f>IFERROR(VLOOKUP(Table1[[#This Row],[Ticker]],[1]!Table2[[Symbol]:[Industry]],2,FALSE),"-")</f>
        <v>-</v>
      </c>
      <c r="D25" t="s">
        <v>81</v>
      </c>
      <c r="E25">
        <v>324071.57519467903</v>
      </c>
      <c r="F25">
        <v>4980.1000000000004</v>
      </c>
      <c r="G25">
        <v>13.269870893208701</v>
      </c>
      <c r="H25">
        <v>4.0381757704867702</v>
      </c>
      <c r="I25">
        <v>22.430778805451599</v>
      </c>
      <c r="J25">
        <v>5.7495260353889801</v>
      </c>
      <c r="K25">
        <v>4862.4390370362598</v>
      </c>
      <c r="L25">
        <v>4403.4273856883301</v>
      </c>
      <c r="M25">
        <v>50.725428485504104</v>
      </c>
      <c r="N25">
        <v>0.83883198053824104</v>
      </c>
      <c r="O25">
        <v>4.7970924278628804</v>
      </c>
      <c r="P25">
        <v>42.6451843895453</v>
      </c>
      <c r="Q25">
        <v>1.4837050370879E-2</v>
      </c>
    </row>
    <row r="26" spans="1:17" x14ac:dyDescent="0.3">
      <c r="A26" t="s">
        <v>82</v>
      </c>
      <c r="B26" t="s">
        <v>83</v>
      </c>
      <c r="C26" t="str">
        <f>IFERROR(VLOOKUP(Table1[[#This Row],[Ticker]],[1]!Table2[[Symbol]:[Industry]],2,FALSE),"-")</f>
        <v>-</v>
      </c>
      <c r="D26" t="s">
        <v>84</v>
      </c>
      <c r="E26">
        <v>322588.014276815</v>
      </c>
      <c r="F26">
        <v>523.45000000000005</v>
      </c>
      <c r="G26">
        <v>104.110657639336</v>
      </c>
      <c r="H26">
        <v>8.7439953178760401</v>
      </c>
      <c r="I26">
        <v>2.9453322384630098</v>
      </c>
      <c r="J26">
        <v>3.25479289151995</v>
      </c>
      <c r="K26">
        <v>493.87726057145397</v>
      </c>
      <c r="L26">
        <v>427.310440900174</v>
      </c>
      <c r="M26">
        <v>56.668075842220603</v>
      </c>
      <c r="N26">
        <v>1.1462663108467801</v>
      </c>
      <c r="O26">
        <v>3.5915560225427301</v>
      </c>
      <c r="P26">
        <v>130.594713656387</v>
      </c>
      <c r="Q26">
        <v>0.15944159139302999</v>
      </c>
    </row>
    <row r="27" spans="1:17" x14ac:dyDescent="0.3">
      <c r="A27" t="s">
        <v>85</v>
      </c>
      <c r="B27" t="s">
        <v>86</v>
      </c>
      <c r="C27" t="str">
        <f>IFERROR(VLOOKUP(Table1[[#This Row],[Ticker]],[1]!Table2[[Symbol]:[Industry]],2,FALSE),"-")</f>
        <v>-</v>
      </c>
      <c r="D27" t="s">
        <v>63</v>
      </c>
      <c r="E27">
        <v>321478.67999256001</v>
      </c>
      <c r="F27">
        <v>2682.95</v>
      </c>
      <c r="G27">
        <v>55.6699228039869</v>
      </c>
      <c r="H27">
        <v>-5.6466892567635396</v>
      </c>
      <c r="I27">
        <v>48.094125917249499</v>
      </c>
      <c r="J27">
        <v>-3.7649489338154298</v>
      </c>
      <c r="K27">
        <v>2714.5887538034799</v>
      </c>
      <c r="L27">
        <v>2202.7249402285001</v>
      </c>
      <c r="M27">
        <v>35.569511857657403</v>
      </c>
      <c r="N27">
        <v>0.85008899530399895</v>
      </c>
      <c r="O27">
        <v>12.320393596600701</v>
      </c>
      <c r="P27">
        <v>85.031034482758599</v>
      </c>
      <c r="Q27">
        <v>0.182728980848193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318685.18985803501</v>
      </c>
      <c r="F28">
        <v>342.65</v>
      </c>
      <c r="G28">
        <v>65.949553609375002</v>
      </c>
      <c r="H28">
        <v>4.1695036334447302</v>
      </c>
      <c r="I28">
        <v>13.012260649678399</v>
      </c>
      <c r="J28">
        <v>3.3895398727925801</v>
      </c>
      <c r="K28">
        <v>332.80636955827799</v>
      </c>
      <c r="L28">
        <v>284.03906619701701</v>
      </c>
      <c r="M28">
        <v>46.783502059170097</v>
      </c>
      <c r="N28">
        <v>0.99966040543712298</v>
      </c>
      <c r="O28">
        <v>5.7930833211732002</v>
      </c>
      <c r="P28">
        <v>90.5596107055961</v>
      </c>
      <c r="Q28">
        <v>0.111833314064675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312174.13837499998</v>
      </c>
      <c r="F29">
        <v>4667.8500000000004</v>
      </c>
      <c r="G29">
        <v>124.024997557709</v>
      </c>
      <c r="H29">
        <v>-13.885734628497801</v>
      </c>
      <c r="I29">
        <v>39.665540858950102</v>
      </c>
      <c r="J29">
        <v>-0.12875924902015301</v>
      </c>
      <c r="K29">
        <v>4886.7215751862996</v>
      </c>
      <c r="L29">
        <v>3807.9884008935301</v>
      </c>
      <c r="M29">
        <v>38.786555816097803</v>
      </c>
      <c r="N29">
        <v>0.55240710977612195</v>
      </c>
      <c r="O29">
        <v>21.570958792591799</v>
      </c>
      <c r="P29">
        <v>164.04853490213799</v>
      </c>
      <c r="Q29">
        <v>0.26655866154407099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292419.84325400001</v>
      </c>
      <c r="F30">
        <v>3296.5</v>
      </c>
      <c r="G30">
        <v>-10.383661896693001</v>
      </c>
      <c r="H30">
        <v>4.9682622157324099</v>
      </c>
      <c r="I30">
        <v>-18.163689843201301</v>
      </c>
      <c r="J30">
        <v>-0.77890452739584104</v>
      </c>
      <c r="K30">
        <v>3381.57202333245</v>
      </c>
      <c r="L30">
        <v>3389.95263207465</v>
      </c>
      <c r="M30">
        <v>34.944503018988001</v>
      </c>
      <c r="N30">
        <v>0.91188170844182803</v>
      </c>
      <c r="O30">
        <v>17.911421204307501</v>
      </c>
      <c r="P30">
        <v>13.4923913791916</v>
      </c>
      <c r="Q30">
        <v>6.7012095810792996E-2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288118.26074345998</v>
      </c>
      <c r="F31">
        <v>3005.4</v>
      </c>
      <c r="G31">
        <v>-33.463505849057903</v>
      </c>
      <c r="H31">
        <v>7.1444001430695501</v>
      </c>
      <c r="I31">
        <v>-8.4590085570125098</v>
      </c>
      <c r="J31">
        <v>4.3714432606449796</v>
      </c>
      <c r="K31">
        <v>2961.0237102496399</v>
      </c>
      <c r="L31">
        <v>2986.7279217658001</v>
      </c>
      <c r="M31">
        <v>43.868699420961697</v>
      </c>
      <c r="N31">
        <v>1.0820010187919</v>
      </c>
      <c r="O31">
        <v>13.8933253477074</v>
      </c>
      <c r="P31">
        <v>12.557582113029399</v>
      </c>
      <c r="Q31">
        <v>-6.1329321718896997E-2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281664.73507557</v>
      </c>
      <c r="F32">
        <v>1778.15</v>
      </c>
      <c r="G32">
        <v>57.422033868280501</v>
      </c>
      <c r="H32">
        <v>2.10202547462558</v>
      </c>
      <c r="I32">
        <v>-13.7707558580728</v>
      </c>
      <c r="J32">
        <v>-0.15149088735820801</v>
      </c>
      <c r="K32">
        <v>1795.0408286258501</v>
      </c>
      <c r="L32">
        <v>1663.8996016994099</v>
      </c>
      <c r="M32">
        <v>45.870053737778697</v>
      </c>
      <c r="N32">
        <v>2.1262049938284502</v>
      </c>
      <c r="O32">
        <v>22.267525236903499</v>
      </c>
      <c r="P32">
        <v>118.030776776408</v>
      </c>
      <c r="Q32">
        <v>6.5038810246452E-2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269165.57815227902</v>
      </c>
      <c r="F33">
        <v>9641.2999999999993</v>
      </c>
      <c r="G33">
        <v>84.103906429846603</v>
      </c>
      <c r="H33">
        <v>1.5945341403573601</v>
      </c>
      <c r="I33">
        <v>13.241209420570801</v>
      </c>
      <c r="J33">
        <v>2.9110401755895299</v>
      </c>
      <c r="K33">
        <v>9438.9642553510894</v>
      </c>
      <c r="L33">
        <v>8149.7498098318501</v>
      </c>
      <c r="M33">
        <v>55.787886078298897</v>
      </c>
      <c r="N33">
        <v>0.76144902263738101</v>
      </c>
      <c r="O33">
        <v>4.1228879922831903</v>
      </c>
      <c r="P33">
        <v>112.31667033693</v>
      </c>
      <c r="Q33">
        <v>0.13112017629338801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60</v>
      </c>
      <c r="E34">
        <v>266726.61246485403</v>
      </c>
      <c r="F34">
        <v>691.55</v>
      </c>
      <c r="G34">
        <v>123.532629451769</v>
      </c>
      <c r="H34">
        <v>-1.80506014029525</v>
      </c>
      <c r="I34">
        <v>11.6341113138725</v>
      </c>
      <c r="J34">
        <v>-0.85502402613359596</v>
      </c>
      <c r="K34">
        <v>701.742762671734</v>
      </c>
      <c r="L34">
        <v>587.276135280576</v>
      </c>
      <c r="M34">
        <v>35.106568431370299</v>
      </c>
      <c r="N34">
        <v>1.07266358619862</v>
      </c>
      <c r="O34">
        <v>29.542332441616601</v>
      </c>
      <c r="P34">
        <v>161.208687440982</v>
      </c>
      <c r="Q34">
        <v>0.18709121483417901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21</v>
      </c>
      <c r="E35">
        <v>254604.37793548999</v>
      </c>
      <c r="F35">
        <v>487.3</v>
      </c>
      <c r="G35">
        <v>-3.7623955879569202</v>
      </c>
      <c r="H35">
        <v>-6.1824858687138402</v>
      </c>
      <c r="I35">
        <v>-11.3634631762894</v>
      </c>
      <c r="J35">
        <v>-1.27791625735609</v>
      </c>
      <c r="K35">
        <v>505.63868957427701</v>
      </c>
      <c r="L35">
        <v>474.37166458181298</v>
      </c>
      <c r="M35">
        <v>32.691497086649903</v>
      </c>
      <c r="N35">
        <v>0.82177340883438799</v>
      </c>
      <c r="O35">
        <v>19.002667761132699</v>
      </c>
      <c r="P35">
        <v>29.929342754299402</v>
      </c>
      <c r="Q35">
        <v>-0.120997341474508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111</v>
      </c>
      <c r="E36">
        <v>253498.01340500001</v>
      </c>
      <c r="F36">
        <v>599.95000000000005</v>
      </c>
      <c r="G36">
        <v>64.577978219003796</v>
      </c>
      <c r="H36">
        <v>-13.7512667797887</v>
      </c>
      <c r="I36">
        <v>79.807750970440694</v>
      </c>
      <c r="J36">
        <v>-4.36148693183807</v>
      </c>
      <c r="K36">
        <v>624.42659713681701</v>
      </c>
      <c r="L36">
        <v>482.31357371129599</v>
      </c>
      <c r="M36">
        <v>32.526756195339303</v>
      </c>
      <c r="N36">
        <v>0.25396315920857199</v>
      </c>
      <c r="O36">
        <v>34.627885657138101</v>
      </c>
      <c r="P36">
        <v>110.804638088545</v>
      </c>
      <c r="Q36">
        <v>5.6337564866670999E-2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245432.18227663499</v>
      </c>
      <c r="F37">
        <v>1540.05</v>
      </c>
      <c r="G37">
        <v>-21.6260236028434</v>
      </c>
      <c r="H37">
        <v>0.626254660611686</v>
      </c>
      <c r="I37">
        <v>-12.988387342784</v>
      </c>
      <c r="J37">
        <v>-1.1532750305698001</v>
      </c>
      <c r="K37">
        <v>1594.81033695765</v>
      </c>
      <c r="L37">
        <v>1590.8974020013</v>
      </c>
      <c r="M37">
        <v>29.282542211751299</v>
      </c>
      <c r="N37">
        <v>1.14407978317417</v>
      </c>
      <c r="O37">
        <v>13.0482776533229</v>
      </c>
      <c r="P37">
        <v>8.5268313308199009</v>
      </c>
      <c r="Q37">
        <v>-4.1850988992345003E-2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241057.8006095</v>
      </c>
      <c r="F38">
        <v>6769</v>
      </c>
      <c r="G38">
        <v>55.875682179013197</v>
      </c>
      <c r="H38">
        <v>-13.179163929377999</v>
      </c>
      <c r="I38">
        <v>49.107870432912101</v>
      </c>
      <c r="J38">
        <v>0.80201027387226997</v>
      </c>
      <c r="K38">
        <v>7028.5799140694198</v>
      </c>
      <c r="L38">
        <v>5709.1267278843497</v>
      </c>
      <c r="M38">
        <v>40.354476626966701</v>
      </c>
      <c r="N38">
        <v>0.78700329425710402</v>
      </c>
      <c r="O38">
        <v>17.723445117447099</v>
      </c>
      <c r="P38">
        <v>108.533579790511</v>
      </c>
      <c r="Q38">
        <v>0.14968504785577499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18</v>
      </c>
      <c r="E39">
        <v>240385.84099380899</v>
      </c>
      <c r="F39">
        <v>170.23</v>
      </c>
      <c r="G39">
        <v>61.102157780128501</v>
      </c>
      <c r="H39">
        <v>1.0541586898509401</v>
      </c>
      <c r="I39">
        <v>-22.569261523081899</v>
      </c>
      <c r="J39">
        <v>-1.8439744209604201</v>
      </c>
      <c r="K39">
        <v>170.34048532028999</v>
      </c>
      <c r="L39">
        <v>151.67919859196601</v>
      </c>
      <c r="M39">
        <v>43.1651623064337</v>
      </c>
      <c r="N39">
        <v>1.33350342198237</v>
      </c>
      <c r="O39">
        <v>15.608294660165599</v>
      </c>
      <c r="P39">
        <v>99.099415204678294</v>
      </c>
      <c r="Q39">
        <v>0.115897250233971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239988.35869560001</v>
      </c>
      <c r="F40">
        <v>2489.1</v>
      </c>
      <c r="G40">
        <v>-11.2551021573691</v>
      </c>
      <c r="H40">
        <v>-1.22386693070839</v>
      </c>
      <c r="I40">
        <v>-8.3204891965254593</v>
      </c>
      <c r="J40">
        <v>6.07765171598062</v>
      </c>
      <c r="K40">
        <v>2526.4387040572401</v>
      </c>
      <c r="L40">
        <v>2470.0308984230801</v>
      </c>
      <c r="M40">
        <v>40.102361427719202</v>
      </c>
      <c r="N40">
        <v>1.5404462049365399</v>
      </c>
      <c r="O40">
        <v>11.257080872604501</v>
      </c>
      <c r="P40">
        <v>16.041958041958001</v>
      </c>
      <c r="Q40">
        <v>-7.7733807202209999E-3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236435.41055199999</v>
      </c>
      <c r="F41">
        <v>180.92</v>
      </c>
      <c r="G41">
        <v>236.45271819672999</v>
      </c>
      <c r="H41">
        <v>-5.3301320191712804</v>
      </c>
      <c r="I41">
        <v>0.66709931824953494</v>
      </c>
      <c r="J41">
        <v>-2.6647259330233601</v>
      </c>
      <c r="K41">
        <v>183.79206925106499</v>
      </c>
      <c r="L41">
        <v>144.20893448824501</v>
      </c>
      <c r="M41">
        <v>38.530548557588403</v>
      </c>
      <c r="N41">
        <v>0.70245680426551305</v>
      </c>
      <c r="O41">
        <v>26.575281892549199</v>
      </c>
      <c r="P41">
        <v>303.389074693422</v>
      </c>
      <c r="Q41">
        <v>0.17302756246234999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231125.68831271399</v>
      </c>
      <c r="F42">
        <v>265.58999999999997</v>
      </c>
      <c r="G42">
        <v>161.06187438852501</v>
      </c>
      <c r="H42">
        <v>28.155077438056502</v>
      </c>
      <c r="I42">
        <v>73.263114786393501</v>
      </c>
      <c r="J42">
        <v>18.483101207161699</v>
      </c>
      <c r="K42">
        <v>216.38588982197399</v>
      </c>
      <c r="L42">
        <v>170.09431365070401</v>
      </c>
      <c r="M42">
        <v>75.719661191674902</v>
      </c>
      <c r="N42">
        <v>1.8187718084853499</v>
      </c>
      <c r="O42">
        <v>4.9361798260476801</v>
      </c>
      <c r="P42">
        <v>200.78142695356701</v>
      </c>
      <c r="Q42">
        <v>6.4205532565297999E-2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218014.153574925</v>
      </c>
      <c r="F43">
        <v>298.25</v>
      </c>
      <c r="G43">
        <v>107.703833263972</v>
      </c>
      <c r="H43">
        <v>-7.0387772987793804</v>
      </c>
      <c r="I43">
        <v>50.344300140479596</v>
      </c>
      <c r="J43">
        <v>-1.64430922023088</v>
      </c>
      <c r="K43">
        <v>298.69232115365003</v>
      </c>
      <c r="L43">
        <v>233.98962713796601</v>
      </c>
      <c r="M43">
        <v>42.141562948214201</v>
      </c>
      <c r="N43">
        <v>0.65832926340947995</v>
      </c>
      <c r="O43">
        <v>14.165968147527201</v>
      </c>
      <c r="P43">
        <v>135.30571992110399</v>
      </c>
      <c r="Q43">
        <v>0.22978090547851701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216310.03426428</v>
      </c>
      <c r="F44">
        <v>887.55</v>
      </c>
      <c r="G44">
        <v>-12.465431460176699</v>
      </c>
      <c r="H44">
        <v>-3.70037244569364</v>
      </c>
      <c r="I44">
        <v>-3.08507392583028</v>
      </c>
      <c r="J44">
        <v>-0.49658632194366498</v>
      </c>
      <c r="K44">
        <v>905.14434230447898</v>
      </c>
      <c r="L44">
        <v>857.03556535496796</v>
      </c>
      <c r="M44">
        <v>44.6703661154298</v>
      </c>
      <c r="N44">
        <v>1.0324393845473701</v>
      </c>
      <c r="O44">
        <v>8.0953185736014799</v>
      </c>
      <c r="P44">
        <v>22.759336099584999</v>
      </c>
      <c r="Q44">
        <v>-2.4690968100678001E-2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54</v>
      </c>
      <c r="E45">
        <v>207371.19589631999</v>
      </c>
      <c r="F45">
        <v>326.39999999999998</v>
      </c>
      <c r="G45">
        <v>7.9078124603968698</v>
      </c>
      <c r="H45">
        <v>-5.4586866267413603</v>
      </c>
      <c r="I45">
        <v>13.1545207417961</v>
      </c>
      <c r="J45">
        <v>3.8770720208413398</v>
      </c>
      <c r="K45">
        <v>341.10859767107098</v>
      </c>
      <c r="L45">
        <v>300.78015935740001</v>
      </c>
      <c r="M45">
        <v>46.323266910910803</v>
      </c>
      <c r="N45">
        <v>0.70751631168087503</v>
      </c>
      <c r="O45">
        <v>20.925245098039198</v>
      </c>
      <c r="P45">
        <v>60.946745562130097</v>
      </c>
    </row>
    <row r="46" spans="1:17" x14ac:dyDescent="0.3">
      <c r="A46" t="s">
        <v>136</v>
      </c>
      <c r="B46" t="s">
        <v>137</v>
      </c>
      <c r="C46" t="str">
        <f>IFERROR(VLOOKUP(Table1[[#This Row],[Ticker]],[1]!Table2[[Symbol]:[Industry]],2,FALSE),"-")</f>
        <v>-</v>
      </c>
      <c r="D46" t="s">
        <v>138</v>
      </c>
      <c r="E46">
        <v>206094.45264156</v>
      </c>
      <c r="F46">
        <v>832.6</v>
      </c>
      <c r="G46">
        <v>47.298203401222601</v>
      </c>
      <c r="H46">
        <v>1.96942994270187</v>
      </c>
      <c r="I46">
        <v>-10.835764829754901</v>
      </c>
      <c r="J46">
        <v>-1.8906839260859301</v>
      </c>
      <c r="K46">
        <v>841.29125073531304</v>
      </c>
      <c r="L46">
        <v>776.97540772967204</v>
      </c>
      <c r="M46">
        <v>46.770383940101802</v>
      </c>
      <c r="N46">
        <v>1.0746307355334499</v>
      </c>
      <c r="O46">
        <v>16.2142685563295</v>
      </c>
      <c r="P46">
        <v>79.807796134326694</v>
      </c>
      <c r="Q46">
        <v>0.119544539499954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200640.67786301</v>
      </c>
      <c r="F47">
        <v>5644.1</v>
      </c>
      <c r="G47">
        <v>206.12250481053599</v>
      </c>
      <c r="H47">
        <v>-1.82042135677868</v>
      </c>
      <c r="I47">
        <v>35.860777036090198</v>
      </c>
      <c r="J47">
        <v>-2.3755934501146001</v>
      </c>
      <c r="K47">
        <v>5253.69588147594</v>
      </c>
      <c r="L47">
        <v>4091.9749586683101</v>
      </c>
      <c r="M47">
        <v>58.246556634905801</v>
      </c>
      <c r="N47">
        <v>1.11268025512408</v>
      </c>
      <c r="O47">
        <v>4.8758880955333801</v>
      </c>
      <c r="P47">
        <v>237.081939799331</v>
      </c>
      <c r="Q47">
        <v>0.26521833738789902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193559.33820945999</v>
      </c>
      <c r="F48">
        <v>1489.55</v>
      </c>
      <c r="G48">
        <v>62.061879443816302</v>
      </c>
      <c r="H48">
        <v>-4.4079929925082499</v>
      </c>
      <c r="I48">
        <v>-2.7430515324592801</v>
      </c>
      <c r="J48">
        <v>1.29585943853505E-2</v>
      </c>
      <c r="K48">
        <v>1555.54120360979</v>
      </c>
      <c r="L48">
        <v>1356.7190470876701</v>
      </c>
      <c r="M48">
        <v>35.481117372167098</v>
      </c>
      <c r="N48">
        <v>1.48405778316374</v>
      </c>
      <c r="O48">
        <v>14.3164042831727</v>
      </c>
      <c r="P48">
        <v>85.579019497913094</v>
      </c>
      <c r="Q48">
        <v>0.223848010564106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133</v>
      </c>
      <c r="E49">
        <v>187602.51199814799</v>
      </c>
      <c r="F49">
        <v>150.28</v>
      </c>
      <c r="G49">
        <v>3.96505425233897</v>
      </c>
      <c r="H49">
        <v>-10.618077511859701</v>
      </c>
      <c r="I49">
        <v>-6.4310078848283396</v>
      </c>
      <c r="J49">
        <v>-4.1505091803925502</v>
      </c>
      <c r="K49">
        <v>164.91915793386701</v>
      </c>
      <c r="L49">
        <v>152.68147093825999</v>
      </c>
      <c r="M49">
        <v>29.907724276976602</v>
      </c>
      <c r="N49">
        <v>1.24892519212612</v>
      </c>
      <c r="O49">
        <v>22.837370242214501</v>
      </c>
      <c r="P49">
        <v>31.134380453752101</v>
      </c>
      <c r="Q49">
        <v>-3.5491565292577E-2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37</v>
      </c>
      <c r="E50">
        <v>170899.05876864999</v>
      </c>
      <c r="F50">
        <v>1706.3</v>
      </c>
      <c r="G50">
        <v>3.2242872483485199</v>
      </c>
      <c r="H50">
        <v>11.173040284656899</v>
      </c>
      <c r="I50">
        <v>5.8995654861480302</v>
      </c>
      <c r="J50">
        <v>-1.5747125704742</v>
      </c>
      <c r="K50">
        <v>1586.18130528191</v>
      </c>
      <c r="L50">
        <v>1467.2309532044801</v>
      </c>
      <c r="M50">
        <v>54.815382744143101</v>
      </c>
      <c r="N50">
        <v>1.1903716953621499</v>
      </c>
      <c r="O50">
        <v>4.9727480513391598</v>
      </c>
      <c r="P50">
        <v>34.954719816506497</v>
      </c>
      <c r="Q50">
        <v>2.2027174062601001E-2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78</v>
      </c>
      <c r="E51">
        <v>169529.399245045</v>
      </c>
      <c r="F51">
        <v>2544.65</v>
      </c>
      <c r="G51">
        <v>15.281914072649</v>
      </c>
      <c r="H51">
        <v>-3.1131453189891198</v>
      </c>
      <c r="I51">
        <v>12.642422937496599</v>
      </c>
      <c r="J51">
        <v>-1.2291688208179901</v>
      </c>
      <c r="K51">
        <v>2636.0915959914601</v>
      </c>
      <c r="L51">
        <v>2320.5127975661699</v>
      </c>
      <c r="M51">
        <v>20.3561032023641</v>
      </c>
      <c r="N51">
        <v>0.71103195106355599</v>
      </c>
      <c r="O51">
        <v>13.0902088695891</v>
      </c>
      <c r="P51">
        <v>45.318282503912002</v>
      </c>
      <c r="Q51">
        <v>5.9906091567759001E-2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153</v>
      </c>
      <c r="E52">
        <v>168303.98867625001</v>
      </c>
      <c r="F52">
        <v>7942.3</v>
      </c>
      <c r="G52">
        <v>54.186957883868402</v>
      </c>
      <c r="H52">
        <v>-7.9820579272799996</v>
      </c>
      <c r="I52">
        <v>67.416217602249702</v>
      </c>
      <c r="J52">
        <v>3.7467730317121002</v>
      </c>
      <c r="K52">
        <v>7906.0296226168402</v>
      </c>
      <c r="L52">
        <v>6504.1192387362198</v>
      </c>
      <c r="M52">
        <v>57.529673034656298</v>
      </c>
      <c r="N52">
        <v>0.64804859224358902</v>
      </c>
      <c r="O52">
        <v>15.205293177039399</v>
      </c>
      <c r="P52">
        <v>106.293506493506</v>
      </c>
      <c r="Q52">
        <v>0.18309790734938799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156</v>
      </c>
      <c r="E53">
        <v>164857.64106187999</v>
      </c>
      <c r="F53">
        <v>422.3</v>
      </c>
      <c r="G53">
        <v>56.858291422652698</v>
      </c>
      <c r="H53">
        <v>-8.3878862676425108</v>
      </c>
      <c r="I53">
        <v>40.532932697202597</v>
      </c>
      <c r="J53">
        <v>-2.31151686529522</v>
      </c>
      <c r="K53">
        <v>435.75298323721501</v>
      </c>
      <c r="L53">
        <v>360.56079835815399</v>
      </c>
      <c r="M53">
        <v>39.331415763351401</v>
      </c>
      <c r="N53">
        <v>1.0633778379604599</v>
      </c>
      <c r="O53">
        <v>19.997632015154998</v>
      </c>
      <c r="P53">
        <v>103.028846153846</v>
      </c>
      <c r="Q53">
        <v>1.2029105010932E-2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-</v>
      </c>
      <c r="D54" t="s">
        <v>159</v>
      </c>
      <c r="E54">
        <v>164417.50461283899</v>
      </c>
      <c r="F54">
        <v>4256.95</v>
      </c>
      <c r="G54">
        <v>43.051423686536502</v>
      </c>
      <c r="H54">
        <v>0.75484272076544101</v>
      </c>
      <c r="I54">
        <v>24.854194908802398</v>
      </c>
      <c r="J54">
        <v>0.523974362624682</v>
      </c>
      <c r="K54">
        <v>4263.4696184853501</v>
      </c>
      <c r="L54">
        <v>3610.7552650968701</v>
      </c>
      <c r="M54">
        <v>39.306707588682698</v>
      </c>
      <c r="N54">
        <v>0.76713498575295902</v>
      </c>
      <c r="O54">
        <v>8.2887983180446092</v>
      </c>
      <c r="P54">
        <v>82.439411147063197</v>
      </c>
      <c r="Q54">
        <v>0.113077278573937</v>
      </c>
    </row>
    <row r="55" spans="1:17" x14ac:dyDescent="0.3">
      <c r="A55" t="s">
        <v>160</v>
      </c>
      <c r="B55" t="s">
        <v>161</v>
      </c>
      <c r="C55" t="str">
        <f>IFERROR(VLOOKUP(Table1[[#This Row],[Ticker]],[1]!Table2[[Symbol]:[Industry]],2,FALSE),"-")</f>
        <v>-</v>
      </c>
      <c r="D55" t="s">
        <v>124</v>
      </c>
      <c r="E55">
        <v>162414.5081184</v>
      </c>
      <c r="F55">
        <v>492.15</v>
      </c>
      <c r="G55">
        <v>105.465047566238</v>
      </c>
      <c r="H55">
        <v>-7.0439098216903497</v>
      </c>
      <c r="I55">
        <v>-6.0095767921775298</v>
      </c>
      <c r="J55">
        <v>-7.81484717107785</v>
      </c>
      <c r="K55">
        <v>508.97542191447599</v>
      </c>
      <c r="L55">
        <v>418.61563382243799</v>
      </c>
      <c r="M55">
        <v>34.128918529206501</v>
      </c>
      <c r="N55">
        <v>0.70879056145067498</v>
      </c>
      <c r="O55">
        <v>17.850248907853199</v>
      </c>
      <c r="P55">
        <v>145.52257420803099</v>
      </c>
      <c r="Q55">
        <v>0.19092525835919999</v>
      </c>
    </row>
    <row r="56" spans="1:17" x14ac:dyDescent="0.3">
      <c r="A56" t="s">
        <v>162</v>
      </c>
      <c r="B56" t="s">
        <v>163</v>
      </c>
      <c r="C56" t="str">
        <f>IFERROR(VLOOKUP(Table1[[#This Row],[Ticker]],[1]!Table2[[Symbol]:[Industry]],2,FALSE),"-")</f>
        <v>-</v>
      </c>
      <c r="D56" t="s">
        <v>164</v>
      </c>
      <c r="E56">
        <v>161142.69719219999</v>
      </c>
      <c r="F56">
        <v>3168.3</v>
      </c>
      <c r="G56">
        <v>-2.47684642332446</v>
      </c>
      <c r="H56">
        <v>2.4707223718342299</v>
      </c>
      <c r="I56">
        <v>9.7658095970225105</v>
      </c>
      <c r="J56">
        <v>2.7690102712701599</v>
      </c>
      <c r="K56">
        <v>3102.8007770586601</v>
      </c>
      <c r="L56">
        <v>2887.6794828387501</v>
      </c>
      <c r="M56">
        <v>57.691706883665901</v>
      </c>
      <c r="N56">
        <v>0.91162171527276703</v>
      </c>
      <c r="O56">
        <v>3.4924091784237499</v>
      </c>
      <c r="P56">
        <v>38.1998211598438</v>
      </c>
      <c r="Q56">
        <v>1.2488191592916999E-2</v>
      </c>
    </row>
    <row r="57" spans="1:17" x14ac:dyDescent="0.3">
      <c r="A57" t="s">
        <v>165</v>
      </c>
      <c r="B57" t="s">
        <v>166</v>
      </c>
      <c r="C57" t="str">
        <f>IFERROR(VLOOKUP(Table1[[#This Row],[Ticker]],[1]!Table2[[Symbol]:[Industry]],2,FALSE),"-")</f>
        <v>-</v>
      </c>
      <c r="D57" t="s">
        <v>21</v>
      </c>
      <c r="E57">
        <v>158057.85496632999</v>
      </c>
      <c r="F57">
        <v>5338.3</v>
      </c>
      <c r="G57">
        <v>-18.1972673999161</v>
      </c>
      <c r="H57">
        <v>3.3946748148995902</v>
      </c>
      <c r="I57">
        <v>-12.5683080846285</v>
      </c>
      <c r="J57">
        <v>1.2824629184296299</v>
      </c>
      <c r="K57">
        <v>5366.3504956104798</v>
      </c>
      <c r="L57">
        <v>5222.3539170569102</v>
      </c>
      <c r="M57">
        <v>34.6456481735962</v>
      </c>
      <c r="N57">
        <v>0.85100341145627001</v>
      </c>
      <c r="O57">
        <v>20.6751212932956</v>
      </c>
      <c r="P57">
        <v>18.272756477717</v>
      </c>
      <c r="Q57">
        <v>-2.5980315458446E-2</v>
      </c>
    </row>
    <row r="58" spans="1:17" x14ac:dyDescent="0.3">
      <c r="A58" t="s">
        <v>167</v>
      </c>
      <c r="B58" t="s">
        <v>168</v>
      </c>
      <c r="C58" t="str">
        <f>IFERROR(VLOOKUP(Table1[[#This Row],[Ticker]],[1]!Table2[[Symbol]:[Industry]],2,FALSE),"-")</f>
        <v>-</v>
      </c>
      <c r="D58" t="s">
        <v>78</v>
      </c>
      <c r="E58">
        <v>157270.43407029999</v>
      </c>
      <c r="F58">
        <v>638.5</v>
      </c>
      <c r="G58">
        <v>13.7291966064093</v>
      </c>
      <c r="H58">
        <v>-5.0077626506286297</v>
      </c>
      <c r="I58">
        <v>2.29344951629542</v>
      </c>
      <c r="J58">
        <v>-0.983519690889752</v>
      </c>
      <c r="K58">
        <v>657.81893249997302</v>
      </c>
      <c r="L58">
        <v>589.29735974217499</v>
      </c>
      <c r="M58">
        <v>35.131486022030998</v>
      </c>
      <c r="N58">
        <v>0.76548285989134901</v>
      </c>
      <c r="O58">
        <v>10.7204385277995</v>
      </c>
      <c r="P58">
        <v>58.024996906323402</v>
      </c>
      <c r="Q58">
        <v>3.8187976443777E-2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Row],[Ticker]],[1]!Table2[[Symbol]:[Industry]],2,FALSE),"-")</f>
        <v>-</v>
      </c>
      <c r="D59" t="s">
        <v>124</v>
      </c>
      <c r="E59">
        <v>153661.78651999999</v>
      </c>
      <c r="F59">
        <v>583.54999999999995</v>
      </c>
      <c r="G59">
        <v>145.687860339266</v>
      </c>
      <c r="H59">
        <v>1.7073145242408101</v>
      </c>
      <c r="I59">
        <v>3.4088394307471099</v>
      </c>
      <c r="J59">
        <v>-4.8206563676086898</v>
      </c>
      <c r="K59">
        <v>575.083513595098</v>
      </c>
      <c r="L59">
        <v>465.89513821212699</v>
      </c>
      <c r="M59">
        <v>40.593951448779499</v>
      </c>
      <c r="N59">
        <v>0.64321638641285805</v>
      </c>
      <c r="O59">
        <v>12.072658726758601</v>
      </c>
      <c r="P59">
        <v>180.55288461538399</v>
      </c>
      <c r="Q59">
        <v>0.19944903305873299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37</v>
      </c>
      <c r="E60">
        <v>152756.470805955</v>
      </c>
      <c r="F60">
        <v>710.35</v>
      </c>
      <c r="G60">
        <v>-13.1741899646508</v>
      </c>
      <c r="H60">
        <v>14.953510577003</v>
      </c>
      <c r="I60">
        <v>9.0059989143552297</v>
      </c>
      <c r="J60">
        <v>1.09348674619028</v>
      </c>
      <c r="K60">
        <v>639.90308283057595</v>
      </c>
      <c r="L60">
        <v>613.97778655260697</v>
      </c>
      <c r="M60">
        <v>64.262091758984695</v>
      </c>
      <c r="N60">
        <v>1.06063387346702</v>
      </c>
      <c r="O60">
        <v>1.71042443865698</v>
      </c>
      <c r="P60">
        <v>38.903011341415699</v>
      </c>
      <c r="Q60">
        <v>-4.5895555664099003E-2</v>
      </c>
    </row>
    <row r="61" spans="1:17" x14ac:dyDescent="0.3">
      <c r="A61" t="s">
        <v>64</v>
      </c>
      <c r="B61" t="s">
        <v>173</v>
      </c>
      <c r="C61" t="str">
        <f>IFERROR(VLOOKUP(Table1[[#This Row],[Ticker]],[1]!Table2[[Symbol]:[Industry]],2,FALSE),"-")</f>
        <v>-</v>
      </c>
      <c r="D61" t="s">
        <v>63</v>
      </c>
      <c r="E61">
        <v>151860.11489632499</v>
      </c>
      <c r="F61">
        <v>716.45</v>
      </c>
      <c r="G61">
        <v>58.334418365711201</v>
      </c>
      <c r="H61">
        <v>3.8985805594850702</v>
      </c>
      <c r="I61">
        <v>6.2121999711454698</v>
      </c>
      <c r="J61">
        <v>-7.7804900798854897</v>
      </c>
      <c r="K61">
        <v>694.44602415591203</v>
      </c>
      <c r="L61">
        <v>598.98912365467402</v>
      </c>
      <c r="M61">
        <v>39.2687657472623</v>
      </c>
      <c r="N61">
        <v>1.70504586586895</v>
      </c>
      <c r="O61">
        <v>12.261846604787401</v>
      </c>
      <c r="P61">
        <v>82.325995673749802</v>
      </c>
      <c r="Q61">
        <v>0.108572439416318</v>
      </c>
    </row>
    <row r="62" spans="1:17" x14ac:dyDescent="0.3">
      <c r="A62" t="s">
        <v>174</v>
      </c>
      <c r="B62" t="s">
        <v>175</v>
      </c>
      <c r="C62" t="str">
        <f>IFERROR(VLOOKUP(Table1[[#This Row],[Ticker]],[1]!Table2[[Symbol]:[Industry]],2,FALSE),"-")</f>
        <v>-</v>
      </c>
      <c r="D62" t="s">
        <v>176</v>
      </c>
      <c r="E62">
        <v>149741.59129133</v>
      </c>
      <c r="F62">
        <v>1463.9</v>
      </c>
      <c r="G62">
        <v>21.790374757735599</v>
      </c>
      <c r="H62">
        <v>9.1713976919258595</v>
      </c>
      <c r="I62">
        <v>9.2263758520854395</v>
      </c>
      <c r="J62">
        <v>7.4427893280859703</v>
      </c>
      <c r="K62">
        <v>1412.5688842526799</v>
      </c>
      <c r="L62">
        <v>1255.0627135065099</v>
      </c>
      <c r="M62">
        <v>49.655798355044098</v>
      </c>
      <c r="N62">
        <v>0.98470667293932701</v>
      </c>
      <c r="O62">
        <v>4.1737823621831902</v>
      </c>
      <c r="P62">
        <v>52.5213586163784</v>
      </c>
      <c r="Q62">
        <v>2.0974919961556999E-2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179</v>
      </c>
      <c r="E63">
        <v>149458.135365033</v>
      </c>
      <c r="F63">
        <v>227.31</v>
      </c>
      <c r="G63">
        <v>72.054314802661594</v>
      </c>
      <c r="H63">
        <v>5.2139670735822499</v>
      </c>
      <c r="I63">
        <v>15.447764428000699</v>
      </c>
      <c r="J63">
        <v>-0.27211212834280701</v>
      </c>
      <c r="K63">
        <v>221.418200722726</v>
      </c>
      <c r="L63">
        <v>186.49871576743899</v>
      </c>
      <c r="M63">
        <v>46.243732954247697</v>
      </c>
      <c r="N63">
        <v>0.87853138948263498</v>
      </c>
      <c r="O63">
        <v>8.3542299062953695</v>
      </c>
      <c r="P63">
        <v>103.865470852017</v>
      </c>
      <c r="Q63">
        <v>9.6377954794671997E-2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Row],[Ticker]],[1]!Table2[[Symbol]:[Industry]],2,FALSE),"-")</f>
        <v>-</v>
      </c>
      <c r="D64" t="s">
        <v>18</v>
      </c>
      <c r="E64">
        <v>146771.64065903999</v>
      </c>
      <c r="F64">
        <v>338.3</v>
      </c>
      <c r="G64">
        <v>65.8444438522979</v>
      </c>
      <c r="H64">
        <v>13.2062706974446</v>
      </c>
      <c r="I64">
        <v>-2.0052966098019902</v>
      </c>
      <c r="J64">
        <v>1.85975600352532</v>
      </c>
      <c r="K64">
        <v>318.60867796908002</v>
      </c>
      <c r="L64">
        <v>280.01537752476202</v>
      </c>
      <c r="M64">
        <v>55.343446339350599</v>
      </c>
      <c r="N64">
        <v>1.1726823065285701</v>
      </c>
      <c r="O64">
        <v>6.1336092225834999</v>
      </c>
      <c r="P64">
        <v>104.13335344697499</v>
      </c>
      <c r="Q64">
        <v>3.6297384634214003E-2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Row],[Ticker]],[1]!Table2[[Symbol]:[Industry]],2,FALSE),"-")</f>
        <v>-</v>
      </c>
      <c r="D65" t="s">
        <v>21</v>
      </c>
      <c r="E65">
        <v>143441.28891875999</v>
      </c>
      <c r="F65">
        <v>1466.45</v>
      </c>
      <c r="G65">
        <v>-1.5724788869037301</v>
      </c>
      <c r="H65">
        <v>1.4975086097227901</v>
      </c>
      <c r="I65">
        <v>0.96048166438510096</v>
      </c>
      <c r="J65">
        <v>-1.40581323786986</v>
      </c>
      <c r="K65">
        <v>1443.6641497237799</v>
      </c>
      <c r="L65">
        <v>1321.3768864558799</v>
      </c>
      <c r="M65">
        <v>37.876097516097602</v>
      </c>
      <c r="N65">
        <v>1.22026519827212</v>
      </c>
      <c r="O65">
        <v>6.9930785229636196</v>
      </c>
      <c r="P65">
        <v>33.538223375677198</v>
      </c>
      <c r="Q65">
        <v>-2.9745057842607E-2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121</v>
      </c>
      <c r="E66">
        <v>138370.40566163999</v>
      </c>
      <c r="F66">
        <v>5744.65</v>
      </c>
      <c r="G66">
        <v>1.50942886263151</v>
      </c>
      <c r="H66">
        <v>5.7655696517924397</v>
      </c>
      <c r="I66">
        <v>6.7792887049843902</v>
      </c>
      <c r="J66">
        <v>4.5734965606240499</v>
      </c>
      <c r="K66">
        <v>5590.42230338424</v>
      </c>
      <c r="L66">
        <v>5150.9623721264697</v>
      </c>
      <c r="M66">
        <v>44.365539064405297</v>
      </c>
      <c r="N66">
        <v>1.1309057683596799</v>
      </c>
      <c r="O66">
        <v>4.5320428572672</v>
      </c>
      <c r="P66">
        <v>32.130781792671897</v>
      </c>
      <c r="Q66">
        <v>3.5005072168158E-2</v>
      </c>
    </row>
    <row r="67" spans="1:17" x14ac:dyDescent="0.3">
      <c r="A67" t="s">
        <v>186</v>
      </c>
      <c r="B67" t="s">
        <v>187</v>
      </c>
      <c r="C67" t="str">
        <f>IFERROR(VLOOKUP(Table1[[#This Row],[Ticker]],[1]!Table2[[Symbol]:[Industry]],2,FALSE),"-")</f>
        <v>-</v>
      </c>
      <c r="D67" t="s">
        <v>188</v>
      </c>
      <c r="E67">
        <v>137385.42257121499</v>
      </c>
      <c r="F67">
        <v>614.04999999999995</v>
      </c>
      <c r="G67">
        <v>11.8010460416453</v>
      </c>
      <c r="H67">
        <v>-9.4085019239326293</v>
      </c>
      <c r="I67">
        <v>-8.9259867127524508</v>
      </c>
      <c r="J67">
        <v>-4.7920856688672799</v>
      </c>
      <c r="K67">
        <v>660.43690503024197</v>
      </c>
      <c r="L67">
        <v>597.77251415320097</v>
      </c>
      <c r="M67">
        <v>30.0934455615965</v>
      </c>
      <c r="N67">
        <v>0.90721026210420197</v>
      </c>
      <c r="O67">
        <v>16.480742610536598</v>
      </c>
      <c r="P67">
        <v>40.146068697934403</v>
      </c>
      <c r="Q67">
        <v>1.6198520734867002E-2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89</v>
      </c>
      <c r="E68">
        <v>133549.216366865</v>
      </c>
      <c r="F68">
        <v>417.95</v>
      </c>
      <c r="G68">
        <v>55.458282927201502</v>
      </c>
      <c r="H68">
        <v>-1.3989131287215499</v>
      </c>
      <c r="I68">
        <v>-8.4567999621667997</v>
      </c>
      <c r="J68">
        <v>-1.6798602386629</v>
      </c>
      <c r="K68">
        <v>434.80394406221501</v>
      </c>
      <c r="L68">
        <v>383.658324563338</v>
      </c>
      <c r="M68">
        <v>33.504321578727001</v>
      </c>
      <c r="N68">
        <v>1.59471169119012</v>
      </c>
      <c r="O68">
        <v>12.692905849982001</v>
      </c>
      <c r="P68">
        <v>83.271212453409305</v>
      </c>
      <c r="Q68">
        <v>0.14014414414322601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-</v>
      </c>
      <c r="D69" t="s">
        <v>193</v>
      </c>
      <c r="E69">
        <v>132315.27660308999</v>
      </c>
      <c r="F69">
        <v>1101.45</v>
      </c>
      <c r="G69">
        <v>10.5068465591443</v>
      </c>
      <c r="H69">
        <v>12.7609282040116</v>
      </c>
      <c r="I69">
        <v>-6.1364010724579297</v>
      </c>
      <c r="J69">
        <v>2.9496463260249199</v>
      </c>
      <c r="K69">
        <v>1065.2851635766399</v>
      </c>
      <c r="L69">
        <v>1058.54272049463</v>
      </c>
      <c r="M69">
        <v>46.737676284774302</v>
      </c>
      <c r="N69">
        <v>2.6622152201610998</v>
      </c>
      <c r="O69">
        <v>22.3841300104407</v>
      </c>
      <c r="P69">
        <v>60.561224489795897</v>
      </c>
      <c r="Q69">
        <v>2.5450090129686E-2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51</v>
      </c>
      <c r="E70">
        <v>128737.5766806</v>
      </c>
      <c r="F70">
        <v>1279.4000000000001</v>
      </c>
      <c r="G70">
        <v>70.995269860122804</v>
      </c>
      <c r="H70">
        <v>10.3358932379662</v>
      </c>
      <c r="I70">
        <v>48.469847135719903</v>
      </c>
      <c r="J70">
        <v>5.2446290149682504</v>
      </c>
      <c r="K70">
        <v>1144.23106899974</v>
      </c>
      <c r="L70">
        <v>933.92759081203997</v>
      </c>
      <c r="M70">
        <v>74.127317533103295</v>
      </c>
      <c r="N70">
        <v>0.91611941026555899</v>
      </c>
      <c r="O70">
        <v>1.58668125683913</v>
      </c>
      <c r="P70">
        <v>125.345662703654</v>
      </c>
      <c r="Q70">
        <v>9.9178006999391999E-2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Row],[Ticker]],[1]!Table2[[Symbol]:[Industry]],2,FALSE),"-")</f>
        <v>-</v>
      </c>
      <c r="D71" t="s">
        <v>198</v>
      </c>
      <c r="E71">
        <v>128340.785001</v>
      </c>
      <c r="F71">
        <v>4834.5</v>
      </c>
      <c r="G71">
        <v>2.45976555484439</v>
      </c>
      <c r="H71">
        <v>7.5749198581749599</v>
      </c>
      <c r="I71">
        <v>20.169002136634202</v>
      </c>
      <c r="J71">
        <v>3.3951906088331101</v>
      </c>
      <c r="K71">
        <v>4562.62137601431</v>
      </c>
      <c r="L71">
        <v>4059.61229887728</v>
      </c>
      <c r="M71">
        <v>53.013424172224497</v>
      </c>
      <c r="N71">
        <v>1.3010314039431501</v>
      </c>
      <c r="O71">
        <v>3.9373254731616498</v>
      </c>
      <c r="P71">
        <v>46.708949109337503</v>
      </c>
      <c r="Q71">
        <v>-4.3316179782574002E-2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51</v>
      </c>
      <c r="E72">
        <v>126782.86964039999</v>
      </c>
      <c r="F72">
        <v>1569.95</v>
      </c>
      <c r="G72">
        <v>0.73543517607328401</v>
      </c>
      <c r="H72">
        <v>2.9850032430944999</v>
      </c>
      <c r="I72">
        <v>-0.50210296352798101</v>
      </c>
      <c r="J72">
        <v>3.7127648200467398</v>
      </c>
      <c r="K72">
        <v>1506.12934111302</v>
      </c>
      <c r="L72">
        <v>1394.3705646680201</v>
      </c>
      <c r="M72">
        <v>66.326676139019796</v>
      </c>
      <c r="N72">
        <v>1.1173522375602101</v>
      </c>
      <c r="O72">
        <v>1.91407369661453</v>
      </c>
      <c r="P72">
        <v>38.6881625441696</v>
      </c>
      <c r="Q72">
        <v>4.8439586655803002E-2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Row],[Ticker]],[1]!Table2[[Symbol]:[Industry]],2,FALSE),"-")</f>
        <v>-</v>
      </c>
      <c r="D73" t="s">
        <v>34</v>
      </c>
      <c r="E73">
        <v>125547.59939231499</v>
      </c>
      <c r="F73">
        <v>114.02</v>
      </c>
      <c r="G73">
        <v>60.2301821339436</v>
      </c>
      <c r="H73">
        <v>-4.1742343995892401</v>
      </c>
      <c r="I73">
        <v>-19.316706257252299</v>
      </c>
      <c r="J73">
        <v>-3.91599812282641</v>
      </c>
      <c r="K73">
        <v>121.510536753083</v>
      </c>
      <c r="L73">
        <v>110.540238063327</v>
      </c>
      <c r="M73">
        <v>34.876574453933699</v>
      </c>
      <c r="N73">
        <v>0.96586351428324402</v>
      </c>
      <c r="O73">
        <v>25.328889668479199</v>
      </c>
      <c r="P73">
        <v>89.087893864013196</v>
      </c>
      <c r="Q73">
        <v>0.12968161865702801</v>
      </c>
    </row>
    <row r="74" spans="1:17" x14ac:dyDescent="0.3">
      <c r="A74" t="s">
        <v>203</v>
      </c>
      <c r="B74" t="s">
        <v>204</v>
      </c>
      <c r="C74" t="str">
        <f>IFERROR(VLOOKUP(Table1[[#This Row],[Ticker]],[1]!Table2[[Symbol]:[Industry]],2,FALSE),"-")</f>
        <v>-</v>
      </c>
      <c r="D74" t="s">
        <v>205</v>
      </c>
      <c r="E74">
        <v>125411.87261034999</v>
      </c>
      <c r="F74">
        <v>4576.8999999999996</v>
      </c>
      <c r="G74">
        <v>12.5033126136214</v>
      </c>
      <c r="H74">
        <v>-1.83604938848443</v>
      </c>
      <c r="I74">
        <v>9.1674073054235592</v>
      </c>
      <c r="J74">
        <v>-3.8457945990170699</v>
      </c>
      <c r="K74">
        <v>4754.0274636453996</v>
      </c>
      <c r="L74">
        <v>4280.49632905621</v>
      </c>
      <c r="M74">
        <v>19.5552217313768</v>
      </c>
      <c r="N74">
        <v>1.2199630107636401</v>
      </c>
      <c r="O74">
        <v>10.5311455351875</v>
      </c>
      <c r="P74">
        <v>39.756939143179899</v>
      </c>
      <c r="Q74">
        <v>6.1448483195848003E-2</v>
      </c>
    </row>
    <row r="75" spans="1:17" x14ac:dyDescent="0.3">
      <c r="A75" t="s">
        <v>206</v>
      </c>
      <c r="B75" t="s">
        <v>207</v>
      </c>
      <c r="C75" t="str">
        <f>IFERROR(VLOOKUP(Table1[[#This Row],[Ticker]],[1]!Table2[[Symbol]:[Industry]],2,FALSE),"-")</f>
        <v>-</v>
      </c>
      <c r="D75" t="s">
        <v>34</v>
      </c>
      <c r="E75">
        <v>124810.826190165</v>
      </c>
      <c r="F75">
        <v>241.35</v>
      </c>
      <c r="G75">
        <v>0.63532081045507705</v>
      </c>
      <c r="H75">
        <v>-7.8859463729384398</v>
      </c>
      <c r="I75">
        <v>-15.688826320837199</v>
      </c>
      <c r="J75">
        <v>-1.40059737699972</v>
      </c>
      <c r="K75">
        <v>258.49389315403499</v>
      </c>
      <c r="L75">
        <v>246.43149821298499</v>
      </c>
      <c r="M75">
        <v>34.289491180871501</v>
      </c>
      <c r="N75">
        <v>1.01114643469256</v>
      </c>
      <c r="O75">
        <v>24.176507147296402</v>
      </c>
      <c r="P75">
        <v>29.932705248990501</v>
      </c>
      <c r="Q75">
        <v>0.13633396614871901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210</v>
      </c>
      <c r="E76">
        <v>123649.360665402</v>
      </c>
      <c r="F76">
        <v>182.47</v>
      </c>
      <c r="G76">
        <v>62.774887119989799</v>
      </c>
      <c r="H76">
        <v>-11.175067747267001</v>
      </c>
      <c r="I76">
        <v>41.265794478084203</v>
      </c>
      <c r="J76">
        <v>-4.6270030658781502</v>
      </c>
      <c r="K76">
        <v>180.45282179319699</v>
      </c>
      <c r="L76">
        <v>139.710944626529</v>
      </c>
      <c r="M76">
        <v>38.832309087465703</v>
      </c>
      <c r="N76">
        <v>0.84195679549716596</v>
      </c>
      <c r="O76">
        <v>14.473612100619199</v>
      </c>
      <c r="P76">
        <v>110.218894009216</v>
      </c>
      <c r="Q76">
        <v>2.9102018314841001E-2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60</v>
      </c>
      <c r="E77">
        <v>122014.19048316</v>
      </c>
      <c r="F77">
        <v>699.45</v>
      </c>
      <c r="G77">
        <v>117.255595620173</v>
      </c>
      <c r="H77">
        <v>-6.2813852344933103</v>
      </c>
      <c r="I77">
        <v>26.953015608695001</v>
      </c>
      <c r="J77">
        <v>-2.4165532525426601</v>
      </c>
      <c r="K77">
        <v>684.566555203809</v>
      </c>
      <c r="L77">
        <v>562.48525125750803</v>
      </c>
      <c r="M77">
        <v>48.437887389684803</v>
      </c>
      <c r="N77">
        <v>0.7067934822095</v>
      </c>
      <c r="O77">
        <v>7.5130459646865297</v>
      </c>
      <c r="P77">
        <v>141.94050501556501</v>
      </c>
      <c r="Q77">
        <v>0.105122618235427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104</v>
      </c>
      <c r="E78">
        <v>120151.90656617</v>
      </c>
      <c r="F78">
        <v>2529.0500000000002</v>
      </c>
      <c r="G78">
        <v>66.703594748093806</v>
      </c>
      <c r="H78">
        <v>6.1769267859670203</v>
      </c>
      <c r="I78">
        <v>13.3076333141693</v>
      </c>
      <c r="J78">
        <v>4.0896667178110304</v>
      </c>
      <c r="K78">
        <v>2404.01611985508</v>
      </c>
      <c r="L78">
        <v>2085.4726754141502</v>
      </c>
      <c r="M78">
        <v>54.451585855023502</v>
      </c>
      <c r="N78">
        <v>1.2091509367472</v>
      </c>
      <c r="O78">
        <v>3.5428322888040902</v>
      </c>
      <c r="P78">
        <v>92.031131359149597</v>
      </c>
      <c r="Q78">
        <v>0.23640580631670999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138</v>
      </c>
      <c r="E79">
        <v>118230.55246186</v>
      </c>
      <c r="F79">
        <v>1188.0999999999999</v>
      </c>
      <c r="G79">
        <v>42.232824828023801</v>
      </c>
      <c r="H79">
        <v>-20.405504124103999</v>
      </c>
      <c r="I79">
        <v>-3.89934826519469</v>
      </c>
      <c r="J79">
        <v>-2.7275596031827698</v>
      </c>
      <c r="K79">
        <v>1362.8236346188801</v>
      </c>
      <c r="L79">
        <v>1168.36464982866</v>
      </c>
      <c r="M79">
        <v>24.4135663125066</v>
      </c>
      <c r="N79">
        <v>1.02843850289621</v>
      </c>
      <c r="O79">
        <v>38.872990489015997</v>
      </c>
      <c r="P79">
        <v>85.336557210825902</v>
      </c>
      <c r="Q79">
        <v>9.5954524960734006E-2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219</v>
      </c>
      <c r="E80">
        <v>116590.700351639</v>
      </c>
      <c r="F80">
        <v>1178.3</v>
      </c>
      <c r="G80">
        <v>17.5396903435526</v>
      </c>
      <c r="H80">
        <v>7.2693020870611296</v>
      </c>
      <c r="I80">
        <v>-6.20889540431076</v>
      </c>
      <c r="J80">
        <v>4.28320205518673</v>
      </c>
      <c r="K80">
        <v>1149.84693938019</v>
      </c>
      <c r="L80">
        <v>1069.1297663835701</v>
      </c>
      <c r="M80">
        <v>44.613513771696198</v>
      </c>
      <c r="N80">
        <v>0.97447586191475499</v>
      </c>
      <c r="O80">
        <v>6.3753202769366801</v>
      </c>
      <c r="P80">
        <v>44.0321013527644</v>
      </c>
      <c r="Q80">
        <v>1.9461484852662001E-2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34</v>
      </c>
      <c r="E81">
        <v>116533.371558239</v>
      </c>
      <c r="F81">
        <v>61.65</v>
      </c>
      <c r="G81">
        <v>109.41231908198399</v>
      </c>
      <c r="H81">
        <v>-0.38909417332520302</v>
      </c>
      <c r="I81">
        <v>-27.7355816894021</v>
      </c>
      <c r="J81">
        <v>-3.9296729924415499</v>
      </c>
      <c r="K81">
        <v>64.796655395001693</v>
      </c>
      <c r="L81">
        <v>57.079245630994201</v>
      </c>
      <c r="M81">
        <v>35.8513432816004</v>
      </c>
      <c r="N81">
        <v>0.90681764916906205</v>
      </c>
      <c r="O81">
        <v>35.8475263584752</v>
      </c>
      <c r="P81">
        <v>138.95348837209301</v>
      </c>
      <c r="Q81">
        <v>0.102315409781618</v>
      </c>
    </row>
    <row r="82" spans="1:17" x14ac:dyDescent="0.3">
      <c r="A82" t="s">
        <v>222</v>
      </c>
      <c r="B82" t="s">
        <v>223</v>
      </c>
      <c r="C82" t="str">
        <f>IFERROR(VLOOKUP(Table1[[#This Row],[Ticker]],[1]!Table2[[Symbol]:[Industry]],2,FALSE),"-")</f>
        <v>-</v>
      </c>
      <c r="D82" t="s">
        <v>51</v>
      </c>
      <c r="E82">
        <v>115574.85505791</v>
      </c>
      <c r="F82">
        <v>6938.3</v>
      </c>
      <c r="G82">
        <v>-0.59996952111125501</v>
      </c>
      <c r="H82">
        <v>7.1554862937469403</v>
      </c>
      <c r="I82">
        <v>1.5874335239264601</v>
      </c>
      <c r="J82">
        <v>5.0953220554825096</v>
      </c>
      <c r="K82">
        <v>6520.0310370404804</v>
      </c>
      <c r="L82">
        <v>6050.3158693139103</v>
      </c>
      <c r="M82">
        <v>63.290724617084301</v>
      </c>
      <c r="N82">
        <v>0.77056306613858605</v>
      </c>
      <c r="O82">
        <v>1.3937131574016599</v>
      </c>
      <c r="P82">
        <v>33.286588352815698</v>
      </c>
      <c r="Q82">
        <v>1.8375324085216999E-2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54</v>
      </c>
      <c r="E83">
        <v>113465.53961655</v>
      </c>
      <c r="F83">
        <v>1350.25</v>
      </c>
      <c r="G83">
        <v>4.4178128622406296</v>
      </c>
      <c r="H83">
        <v>-2.4037164799612398</v>
      </c>
      <c r="I83">
        <v>8.0810502630319991</v>
      </c>
      <c r="J83">
        <v>0.463741921419833</v>
      </c>
      <c r="K83">
        <v>1368.8126631334201</v>
      </c>
      <c r="L83">
        <v>1240.22765221395</v>
      </c>
      <c r="M83">
        <v>39.386611896849701</v>
      </c>
      <c r="N83">
        <v>1.2297200713997101</v>
      </c>
      <c r="O83">
        <v>9.3871505276800598</v>
      </c>
      <c r="P83">
        <v>35.397342692404102</v>
      </c>
      <c r="Q83">
        <v>0.123333986322704</v>
      </c>
    </row>
    <row r="84" spans="1:17" x14ac:dyDescent="0.3">
      <c r="A84" t="s">
        <v>226</v>
      </c>
      <c r="B84" t="s">
        <v>227</v>
      </c>
      <c r="C84" t="str">
        <f>IFERROR(VLOOKUP(Table1[[#This Row],[Ticker]],[1]!Table2[[Symbol]:[Industry]],2,FALSE),"-")</f>
        <v>-</v>
      </c>
      <c r="D84" t="s">
        <v>176</v>
      </c>
      <c r="E84">
        <v>112975.988981844</v>
      </c>
      <c r="F84">
        <v>637.45000000000005</v>
      </c>
      <c r="G84">
        <v>-9.8845957573829502</v>
      </c>
      <c r="H84">
        <v>4.7324728375008096</v>
      </c>
      <c r="I84">
        <v>8.3374449377493995</v>
      </c>
      <c r="J84">
        <v>3.2223418350443298</v>
      </c>
      <c r="K84">
        <v>612.213046640475</v>
      </c>
      <c r="L84">
        <v>569.41440360492902</v>
      </c>
      <c r="M84">
        <v>53.505159367560601</v>
      </c>
      <c r="N84">
        <v>0.77083859310595404</v>
      </c>
      <c r="O84">
        <v>3.9061887206839701</v>
      </c>
      <c r="P84">
        <v>30.304578904333599</v>
      </c>
      <c r="Q84">
        <v>-6.2845379402898999E-2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Row],[Ticker]],[1]!Table2[[Symbol]:[Industry]],2,FALSE),"-")</f>
        <v>-</v>
      </c>
      <c r="D85" t="s">
        <v>51</v>
      </c>
      <c r="E85">
        <v>112817.40296960001</v>
      </c>
      <c r="F85">
        <v>3333.4</v>
      </c>
      <c r="G85">
        <v>40.144740591242901</v>
      </c>
      <c r="H85">
        <v>15.611157192875</v>
      </c>
      <c r="I85">
        <v>14.937204763478</v>
      </c>
      <c r="J85">
        <v>8.1321050137384105</v>
      </c>
      <c r="K85">
        <v>2976.44221602876</v>
      </c>
      <c r="L85">
        <v>2584.5766116599498</v>
      </c>
      <c r="M85">
        <v>72.902708884150002</v>
      </c>
      <c r="N85">
        <v>1.45338328269721</v>
      </c>
      <c r="O85">
        <v>1.18347633047337</v>
      </c>
      <c r="P85">
        <v>88.109816314438007</v>
      </c>
      <c r="Q85">
        <v>0.100882608593998</v>
      </c>
    </row>
    <row r="86" spans="1:17" x14ac:dyDescent="0.3">
      <c r="A86" t="s">
        <v>230</v>
      </c>
      <c r="B86" t="s">
        <v>231</v>
      </c>
      <c r="C86" t="str">
        <f>IFERROR(VLOOKUP(Table1[[#This Row],[Ticker]],[1]!Table2[[Symbol]:[Industry]],2,FALSE),"-")</f>
        <v>-</v>
      </c>
      <c r="D86" t="s">
        <v>232</v>
      </c>
      <c r="E86">
        <v>112340.0492409</v>
      </c>
      <c r="F86">
        <v>417</v>
      </c>
      <c r="G86">
        <v>120.06135807275901</v>
      </c>
      <c r="H86">
        <v>9.7220372593109801</v>
      </c>
      <c r="I86">
        <v>73.344498501334598</v>
      </c>
      <c r="J86">
        <v>2.1353624725280098</v>
      </c>
      <c r="K86">
        <v>389.53655283310297</v>
      </c>
      <c r="L86">
        <v>302.98831405637901</v>
      </c>
      <c r="M86">
        <v>46.095631703465003</v>
      </c>
      <c r="N86">
        <v>0.42909533423637602</v>
      </c>
      <c r="O86">
        <v>8.7050359712230296</v>
      </c>
      <c r="P86">
        <v>165.01429933269699</v>
      </c>
      <c r="Q86">
        <v>6.5429915301231004E-2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Row],[Ticker]],[1]!Table2[[Symbol]:[Industry]],2,FALSE),"-")</f>
        <v>-</v>
      </c>
      <c r="D87" t="s">
        <v>124</v>
      </c>
      <c r="E87">
        <v>112267.9072845</v>
      </c>
      <c r="F87">
        <v>538.45000000000005</v>
      </c>
      <c r="G87">
        <v>311.35515185948299</v>
      </c>
      <c r="H87">
        <v>10.4767247184267</v>
      </c>
      <c r="I87">
        <v>80.096667492687303</v>
      </c>
      <c r="J87">
        <v>-2.5983891939877202</v>
      </c>
      <c r="K87">
        <v>497.70050353071099</v>
      </c>
      <c r="L87">
        <v>330.13893891735802</v>
      </c>
      <c r="M87">
        <v>37.7361735886277</v>
      </c>
      <c r="N87">
        <v>0.49522905563020098</v>
      </c>
      <c r="O87">
        <v>20.159717708236499</v>
      </c>
      <c r="P87">
        <v>339.91013071895401</v>
      </c>
      <c r="Q87">
        <v>0.21970003417112699</v>
      </c>
    </row>
    <row r="88" spans="1:17" x14ac:dyDescent="0.3">
      <c r="A88" t="s">
        <v>235</v>
      </c>
      <c r="B88" t="s">
        <v>236</v>
      </c>
      <c r="C88" t="str">
        <f>IFERROR(VLOOKUP(Table1[[#This Row],[Ticker]],[1]!Table2[[Symbol]:[Industry]],2,FALSE),"-")</f>
        <v>-</v>
      </c>
      <c r="D88" t="s">
        <v>237</v>
      </c>
      <c r="E88">
        <v>111939.53454384999</v>
      </c>
      <c r="F88">
        <v>1785.55</v>
      </c>
      <c r="G88">
        <v>11.6769333305429</v>
      </c>
      <c r="H88">
        <v>-3.0946390821231602</v>
      </c>
      <c r="I88">
        <v>21.280283306657001</v>
      </c>
      <c r="J88">
        <v>2.0185220450622299</v>
      </c>
      <c r="K88">
        <v>1812.0361027547499</v>
      </c>
      <c r="L88">
        <v>1609.49894452064</v>
      </c>
      <c r="M88">
        <v>39.884372604397598</v>
      </c>
      <c r="N88">
        <v>0.60503056851797798</v>
      </c>
      <c r="O88">
        <v>11.1926297219344</v>
      </c>
      <c r="P88">
        <v>44.831082451230799</v>
      </c>
      <c r="Q88">
        <v>1.6879241954594001E-2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27</v>
      </c>
      <c r="E89">
        <v>110543.909191039</v>
      </c>
      <c r="F89">
        <v>15.86</v>
      </c>
      <c r="G89">
        <v>67.855146997419993</v>
      </c>
      <c r="H89">
        <v>-7.3904987033849698</v>
      </c>
      <c r="I89">
        <v>-3.8842303380507999</v>
      </c>
      <c r="J89">
        <v>0.43751035249737702</v>
      </c>
      <c r="K89">
        <v>15.8478116102772</v>
      </c>
      <c r="L89">
        <v>14.1243647183113</v>
      </c>
      <c r="M89">
        <v>49.727566488382102</v>
      </c>
      <c r="N89">
        <v>0.52988305463184204</v>
      </c>
      <c r="O89">
        <v>20.933165195460202</v>
      </c>
      <c r="P89">
        <v>111.466666666666</v>
      </c>
      <c r="Q89">
        <v>8.6132017505049993E-2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54</v>
      </c>
      <c r="E90">
        <v>107983.59022500001</v>
      </c>
      <c r="F90">
        <v>2872.2</v>
      </c>
      <c r="G90">
        <v>31.074022283672999</v>
      </c>
      <c r="H90">
        <v>3.42495224468336</v>
      </c>
      <c r="I90">
        <v>11.281595744851799</v>
      </c>
      <c r="J90">
        <v>3.1685764549400699</v>
      </c>
      <c r="K90">
        <v>2766.3535547558199</v>
      </c>
      <c r="L90">
        <v>2404.3698360267299</v>
      </c>
      <c r="M90">
        <v>48.746255347997298</v>
      </c>
      <c r="N90">
        <v>1.27307542786337</v>
      </c>
      <c r="O90">
        <v>6.5193927999442902</v>
      </c>
      <c r="P90">
        <v>63.183910005113297</v>
      </c>
      <c r="Q90">
        <v>9.3199480082818004E-2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37</v>
      </c>
      <c r="E91">
        <v>106588.178660205</v>
      </c>
      <c r="F91">
        <v>738.65</v>
      </c>
      <c r="G91">
        <v>3.8722464543547002</v>
      </c>
      <c r="H91">
        <v>13.433279529168299</v>
      </c>
      <c r="I91">
        <v>30.865230938787999</v>
      </c>
      <c r="J91">
        <v>1.4079278614514601</v>
      </c>
      <c r="K91">
        <v>653.68154688838695</v>
      </c>
      <c r="L91">
        <v>587.16612295801303</v>
      </c>
      <c r="M91">
        <v>68.545294703635406</v>
      </c>
      <c r="N91">
        <v>1.0073625412613101</v>
      </c>
      <c r="O91">
        <v>0.72429432072023103</v>
      </c>
      <c r="P91">
        <v>59.380731470492996</v>
      </c>
      <c r="Q91">
        <v>-3.1659655863111001E-2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246</v>
      </c>
      <c r="E92">
        <v>106178.67752093999</v>
      </c>
      <c r="F92">
        <v>1459.8</v>
      </c>
      <c r="G92">
        <v>20.2318011647193</v>
      </c>
      <c r="H92">
        <v>17.205946269127899</v>
      </c>
      <c r="I92">
        <v>23.988989767027199</v>
      </c>
      <c r="J92">
        <v>7.5342619273652902</v>
      </c>
      <c r="K92">
        <v>1318.36035680495</v>
      </c>
      <c r="L92">
        <v>1174.77869027713</v>
      </c>
      <c r="M92">
        <v>75.307397132043704</v>
      </c>
      <c r="N92">
        <v>0.91004390148809999</v>
      </c>
      <c r="O92">
        <v>0.72612686669408699</v>
      </c>
      <c r="P92">
        <v>49.562010142923</v>
      </c>
      <c r="Q92">
        <v>9.7587272299288E-2</v>
      </c>
    </row>
    <row r="93" spans="1:17" x14ac:dyDescent="0.3">
      <c r="A93" t="s">
        <v>247</v>
      </c>
      <c r="B93" t="s">
        <v>248</v>
      </c>
      <c r="C93" t="str">
        <f>IFERROR(VLOOKUP(Table1[[#This Row],[Ticker]],[1]!Table2[[Symbol]:[Industry]],2,FALSE),"-")</f>
        <v>-</v>
      </c>
      <c r="D93" t="s">
        <v>24</v>
      </c>
      <c r="E93">
        <v>104923.04186303999</v>
      </c>
      <c r="F93">
        <v>1347.3</v>
      </c>
      <c r="G93">
        <v>-27.2642343350254</v>
      </c>
      <c r="H93">
        <v>-4.8249461570568997</v>
      </c>
      <c r="I93">
        <v>-19.846230041673699</v>
      </c>
      <c r="J93">
        <v>-2.6132841874814301</v>
      </c>
      <c r="K93">
        <v>1434.95393754514</v>
      </c>
      <c r="L93">
        <v>1450.9685046121799</v>
      </c>
      <c r="M93">
        <v>22.494849416419999</v>
      </c>
      <c r="N93">
        <v>1.0011334671543799</v>
      </c>
      <c r="O93">
        <v>25.770058635790001</v>
      </c>
      <c r="P93">
        <v>1.3617213361420299</v>
      </c>
      <c r="Q93">
        <v>4.4112994353139997E-3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251</v>
      </c>
      <c r="E94">
        <v>104630.92402385001</v>
      </c>
      <c r="F94">
        <v>9401.35</v>
      </c>
      <c r="G94">
        <v>2.7900449283414601</v>
      </c>
      <c r="H94">
        <v>-3.37120970430633</v>
      </c>
      <c r="I94">
        <v>-2.6616126107725901</v>
      </c>
      <c r="J94">
        <v>-0.29193766363225798</v>
      </c>
      <c r="K94">
        <v>9130.6485165683007</v>
      </c>
      <c r="L94">
        <v>8328.4013498973909</v>
      </c>
      <c r="M94">
        <v>47.8600253515785</v>
      </c>
      <c r="N94">
        <v>0.493131359452464</v>
      </c>
      <c r="O94">
        <v>7.1654602796406897</v>
      </c>
      <c r="P94">
        <v>41.845079135170998</v>
      </c>
      <c r="Q94">
        <v>9.2497219821119997E-2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Row],[Ticker]],[1]!Table2[[Symbol]:[Industry]],2,FALSE),"-")</f>
        <v>-</v>
      </c>
      <c r="D95" t="s">
        <v>46</v>
      </c>
      <c r="E95">
        <v>104206.533670288</v>
      </c>
      <c r="F95">
        <v>98.69</v>
      </c>
      <c r="G95">
        <v>66.194993909058894</v>
      </c>
      <c r="H95">
        <v>1.5021467242039099</v>
      </c>
      <c r="I95">
        <v>-1.5732921119711401</v>
      </c>
      <c r="J95">
        <v>-1.2719461181709</v>
      </c>
      <c r="K95">
        <v>94.189926768715495</v>
      </c>
      <c r="L95">
        <v>81.640151893899699</v>
      </c>
      <c r="M95">
        <v>56.511651229004997</v>
      </c>
      <c r="N95">
        <v>0.69696346869381898</v>
      </c>
      <c r="O95">
        <v>5.1271658729354401</v>
      </c>
      <c r="P95">
        <v>92.003891050583604</v>
      </c>
      <c r="Q95">
        <v>0.16278357446068301</v>
      </c>
    </row>
    <row r="96" spans="1:17" x14ac:dyDescent="0.3">
      <c r="A96" t="s">
        <v>254</v>
      </c>
      <c r="B96" t="s">
        <v>255</v>
      </c>
      <c r="C96" t="str">
        <f>IFERROR(VLOOKUP(Table1[[#This Row],[Ticker]],[1]!Table2[[Symbol]:[Industry]],2,FALSE),"-")</f>
        <v>-</v>
      </c>
      <c r="D96" t="s">
        <v>153</v>
      </c>
      <c r="E96">
        <v>103725.61889431</v>
      </c>
      <c r="F96">
        <v>678.65</v>
      </c>
      <c r="G96">
        <v>43.126980747421797</v>
      </c>
      <c r="H96">
        <v>-10.930272751770699</v>
      </c>
      <c r="I96">
        <v>46.066699292818598</v>
      </c>
      <c r="J96">
        <v>-2.8674672022488701</v>
      </c>
      <c r="K96">
        <v>686.81905022942499</v>
      </c>
      <c r="L96">
        <v>561.05112534328396</v>
      </c>
      <c r="M96">
        <v>35.784472989894397</v>
      </c>
      <c r="N96">
        <v>0.79515646647589999</v>
      </c>
      <c r="O96">
        <v>15.486627864141999</v>
      </c>
      <c r="P96">
        <v>88.933741648106903</v>
      </c>
      <c r="Q96">
        <v>0.24227567744293699</v>
      </c>
    </row>
    <row r="97" spans="1:17" x14ac:dyDescent="0.3">
      <c r="A97" t="s">
        <v>256</v>
      </c>
      <c r="B97" t="s">
        <v>257</v>
      </c>
      <c r="C97" t="str">
        <f>IFERROR(VLOOKUP(Table1[[#This Row],[Ticker]],[1]!Table2[[Symbol]:[Industry]],2,FALSE),"-")</f>
        <v>-</v>
      </c>
      <c r="D97" t="s">
        <v>153</v>
      </c>
      <c r="E97">
        <v>103713.257028675</v>
      </c>
      <c r="F97">
        <v>297.85000000000002</v>
      </c>
      <c r="G97">
        <v>178.08593357316099</v>
      </c>
      <c r="H97">
        <v>-2.4878488476065401</v>
      </c>
      <c r="I97">
        <v>18.004734016251501</v>
      </c>
      <c r="J97">
        <v>0.79052016540130499</v>
      </c>
      <c r="K97">
        <v>301.62989406378301</v>
      </c>
      <c r="L97">
        <v>243.75971016577401</v>
      </c>
      <c r="M97">
        <v>42.443965223386797</v>
      </c>
      <c r="N97">
        <v>0.69776830753709296</v>
      </c>
      <c r="O97">
        <v>12.5902299815343</v>
      </c>
      <c r="P97">
        <v>206.272493573264</v>
      </c>
      <c r="Q97">
        <v>0.17757573823726999</v>
      </c>
    </row>
    <row r="98" spans="1:17" x14ac:dyDescent="0.3">
      <c r="A98" t="s">
        <v>258</v>
      </c>
      <c r="B98" t="s">
        <v>259</v>
      </c>
      <c r="C98" t="str">
        <f>IFERROR(VLOOKUP(Table1[[#This Row],[Ticker]],[1]!Table2[[Symbol]:[Industry]],2,FALSE),"-")</f>
        <v>-</v>
      </c>
      <c r="D98" t="s">
        <v>260</v>
      </c>
      <c r="E98">
        <v>103354.02</v>
      </c>
      <c r="F98">
        <v>3728.5</v>
      </c>
      <c r="G98">
        <v>91.843490774003001</v>
      </c>
      <c r="H98">
        <v>-8.5318249118295402</v>
      </c>
      <c r="I98">
        <v>33.175636317116101</v>
      </c>
      <c r="J98">
        <v>0.77172596942101002</v>
      </c>
      <c r="K98">
        <v>3701.5664987002501</v>
      </c>
      <c r="L98">
        <v>3010.5010495490901</v>
      </c>
      <c r="M98">
        <v>52.837022815991197</v>
      </c>
      <c r="N98">
        <v>1.3639859837980699</v>
      </c>
      <c r="O98">
        <v>11.892181842564</v>
      </c>
      <c r="P98">
        <v>125.518659650396</v>
      </c>
      <c r="Q98">
        <v>0.19524068623655999</v>
      </c>
    </row>
    <row r="99" spans="1:17" x14ac:dyDescent="0.3">
      <c r="A99" t="s">
        <v>261</v>
      </c>
      <c r="B99" t="s">
        <v>262</v>
      </c>
      <c r="C99" t="str">
        <f>IFERROR(VLOOKUP(Table1[[#This Row],[Ticker]],[1]!Table2[[Symbol]:[Industry]],2,FALSE),"-")</f>
        <v>-</v>
      </c>
      <c r="D99" t="s">
        <v>104</v>
      </c>
      <c r="E99">
        <v>103142.4603379</v>
      </c>
      <c r="F99">
        <v>5158.8999999999996</v>
      </c>
      <c r="G99">
        <v>44.983010893579802</v>
      </c>
      <c r="H99">
        <v>-4.3937151058293802</v>
      </c>
      <c r="I99">
        <v>-3.74590788114849</v>
      </c>
      <c r="J99">
        <v>-0.36732007734102301</v>
      </c>
      <c r="K99">
        <v>5346.4837911857203</v>
      </c>
      <c r="L99">
        <v>4629.6744007698799</v>
      </c>
      <c r="M99">
        <v>29.126775338234101</v>
      </c>
      <c r="N99">
        <v>0.68657604564156904</v>
      </c>
      <c r="O99">
        <v>14.2598228304483</v>
      </c>
      <c r="P99">
        <v>78.508650519031093</v>
      </c>
      <c r="Q99">
        <v>6.5620479669109E-2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Row],[Ticker]],[1]!Table2[[Symbol]:[Industry]],2,FALSE),"-")</f>
        <v>-</v>
      </c>
      <c r="D100" t="s">
        <v>265</v>
      </c>
      <c r="E100">
        <v>101384.400108075</v>
      </c>
      <c r="F100">
        <v>94.29</v>
      </c>
      <c r="G100">
        <v>22.730561970003802</v>
      </c>
      <c r="H100">
        <v>12.9253817744128</v>
      </c>
      <c r="I100">
        <v>-8.8350103863918097</v>
      </c>
      <c r="J100">
        <v>-4.9186088730238096</v>
      </c>
      <c r="K100">
        <v>91.006860468884696</v>
      </c>
      <c r="L100">
        <v>81.258583584826198</v>
      </c>
      <c r="M100">
        <v>45.230748462484101</v>
      </c>
      <c r="N100">
        <v>2.4063879739469098</v>
      </c>
      <c r="O100">
        <v>14.434192385194599</v>
      </c>
      <c r="P100">
        <v>59.139240506329102</v>
      </c>
      <c r="Q100">
        <v>8.6370193311632995E-2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237</v>
      </c>
      <c r="E101">
        <v>99741.330818999995</v>
      </c>
      <c r="F101">
        <v>6632.4</v>
      </c>
      <c r="G101">
        <v>18.743581289430001</v>
      </c>
      <c r="H101">
        <v>1.80116645019914</v>
      </c>
      <c r="I101">
        <v>42.495602128919302</v>
      </c>
      <c r="J101">
        <v>0.73082482097919599</v>
      </c>
      <c r="K101">
        <v>6539.2370747834602</v>
      </c>
      <c r="L101">
        <v>5681.1674702754699</v>
      </c>
      <c r="M101">
        <v>52.189853441965802</v>
      </c>
      <c r="N101">
        <v>0.59863713066233804</v>
      </c>
      <c r="O101">
        <v>10.5399252156082</v>
      </c>
      <c r="P101">
        <v>74.490923441199598</v>
      </c>
      <c r="Q101">
        <v>0.15552539352258499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Row],[Ticker]],[1]!Table2[[Symbol]:[Industry]],2,FALSE),"-")</f>
        <v>-</v>
      </c>
      <c r="D102" t="s">
        <v>57</v>
      </c>
      <c r="E102">
        <v>99686.658471435003</v>
      </c>
      <c r="F102">
        <v>612.85</v>
      </c>
      <c r="G102">
        <v>212.70174332242399</v>
      </c>
      <c r="H102">
        <v>26.095717318658401</v>
      </c>
      <c r="I102">
        <v>68.097132784791398</v>
      </c>
      <c r="J102">
        <v>7.4526251916727597</v>
      </c>
      <c r="K102">
        <v>523.64952912296201</v>
      </c>
      <c r="L102">
        <v>392.52149491959699</v>
      </c>
      <c r="M102">
        <v>63.758749608654398</v>
      </c>
      <c r="N102">
        <v>1.4846164665080399</v>
      </c>
      <c r="O102">
        <v>6.5513584074406301</v>
      </c>
      <c r="P102">
        <v>251.471993882622</v>
      </c>
      <c r="Q102">
        <v>0.16658120641464599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Row],[Ticker]],[1]!Table2[[Symbol]:[Industry]],2,FALSE),"-")</f>
        <v>-</v>
      </c>
      <c r="D103" t="s">
        <v>272</v>
      </c>
      <c r="E103">
        <v>99426.923395927995</v>
      </c>
      <c r="F103">
        <v>72.92</v>
      </c>
      <c r="G103">
        <v>268.81382040070997</v>
      </c>
      <c r="H103">
        <v>25.240776725056701</v>
      </c>
      <c r="I103">
        <v>36.7144990904658</v>
      </c>
      <c r="J103">
        <v>3.5596718370810398</v>
      </c>
      <c r="K103">
        <v>57.089167033077203</v>
      </c>
      <c r="L103">
        <v>44.028189418306603</v>
      </c>
      <c r="M103">
        <v>73.893154440216605</v>
      </c>
      <c r="N103">
        <v>1.8386789706039499</v>
      </c>
      <c r="O103">
        <v>0.17827756445418699</v>
      </c>
      <c r="P103">
        <v>297.38419618528599</v>
      </c>
      <c r="Q103">
        <v>0.21342468446205301</v>
      </c>
    </row>
    <row r="104" spans="1:17" x14ac:dyDescent="0.3">
      <c r="A104" t="s">
        <v>273</v>
      </c>
      <c r="B104" t="s">
        <v>274</v>
      </c>
      <c r="C104" t="str">
        <f>IFERROR(VLOOKUP(Table1[[#This Row],[Ticker]],[1]!Table2[[Symbol]:[Industry]],2,FALSE),"-")</f>
        <v>-</v>
      </c>
      <c r="D104" t="s">
        <v>101</v>
      </c>
      <c r="E104">
        <v>99224.85380379</v>
      </c>
      <c r="F104">
        <v>98.78</v>
      </c>
      <c r="G104">
        <v>77.135921209888494</v>
      </c>
      <c r="H104">
        <v>-3.50044886412745</v>
      </c>
      <c r="I104">
        <v>-13.7261954558779</v>
      </c>
      <c r="J104">
        <v>-1.81732831334748</v>
      </c>
      <c r="K104">
        <v>102.44287728333499</v>
      </c>
      <c r="L104">
        <v>86.908389053654304</v>
      </c>
      <c r="M104">
        <v>34.314368690600098</v>
      </c>
      <c r="N104">
        <v>0.44413465309085798</v>
      </c>
      <c r="O104">
        <v>19.862320307754601</v>
      </c>
      <c r="P104">
        <v>104.09090909090899</v>
      </c>
      <c r="Q104">
        <v>0.156610751641692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Row],[Ticker]],[1]!Table2[[Symbol]:[Industry]],2,FALSE),"-")</f>
        <v>-</v>
      </c>
      <c r="D105" t="s">
        <v>277</v>
      </c>
      <c r="E105">
        <v>98527.581900000005</v>
      </c>
      <c r="F105">
        <v>4885.1000000000004</v>
      </c>
      <c r="G105">
        <v>145.315694481181</v>
      </c>
      <c r="H105">
        <v>-14.9627030867592</v>
      </c>
      <c r="I105">
        <v>112.51263090779101</v>
      </c>
      <c r="J105">
        <v>-4.5698976761283499</v>
      </c>
      <c r="K105">
        <v>4473.9040554089297</v>
      </c>
      <c r="L105">
        <v>3031.5627372417598</v>
      </c>
      <c r="M105">
        <v>44.536790498516602</v>
      </c>
      <c r="N105">
        <v>0.45864109945757597</v>
      </c>
      <c r="O105">
        <v>19.9566027307526</v>
      </c>
      <c r="P105">
        <v>185.00335462792799</v>
      </c>
      <c r="Q105">
        <v>0.268404192459888</v>
      </c>
    </row>
    <row r="106" spans="1:17" x14ac:dyDescent="0.3">
      <c r="A106" t="s">
        <v>278</v>
      </c>
      <c r="B106" t="s">
        <v>279</v>
      </c>
      <c r="C106" t="str">
        <f>IFERROR(VLOOKUP(Table1[[#This Row],[Ticker]],[1]!Table2[[Symbol]:[Industry]],2,FALSE),"-")</f>
        <v>-</v>
      </c>
      <c r="D106" t="s">
        <v>37</v>
      </c>
      <c r="E106">
        <v>97291.301378000004</v>
      </c>
      <c r="F106">
        <v>1970</v>
      </c>
      <c r="G106">
        <v>15.90492928924</v>
      </c>
      <c r="H106">
        <v>4.9321962821255001</v>
      </c>
      <c r="I106">
        <v>10.506023122666001</v>
      </c>
      <c r="J106">
        <v>-0.65785954607063302</v>
      </c>
      <c r="K106">
        <v>1843.6814324817001</v>
      </c>
      <c r="L106">
        <v>1641.4153823188699</v>
      </c>
      <c r="M106">
        <v>59.299479187416502</v>
      </c>
      <c r="N106">
        <v>0.93719423232904497</v>
      </c>
      <c r="O106">
        <v>3.09644670050761</v>
      </c>
      <c r="P106">
        <v>55.608214849920998</v>
      </c>
      <c r="Q106">
        <v>-2.5104607463130001E-3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-</v>
      </c>
      <c r="D107" t="s">
        <v>34</v>
      </c>
      <c r="E107">
        <v>97192.028250899995</v>
      </c>
      <c r="F107">
        <v>107.15</v>
      </c>
      <c r="G107">
        <v>34.925791197837903</v>
      </c>
      <c r="H107">
        <v>-6.8525259456271099</v>
      </c>
      <c r="I107">
        <v>-16.9313288199318</v>
      </c>
      <c r="J107">
        <v>-2.5025879631875698</v>
      </c>
      <c r="K107">
        <v>114.368166684036</v>
      </c>
      <c r="L107">
        <v>104.616864599838</v>
      </c>
      <c r="M107">
        <v>35.031060150661503</v>
      </c>
      <c r="N107">
        <v>0.86689469634934502</v>
      </c>
      <c r="O107">
        <v>20.2986467568828</v>
      </c>
      <c r="P107">
        <v>67.815191855912204</v>
      </c>
      <c r="Q107">
        <v>0.15238086609302301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Row],[Ticker]],[1]!Table2[[Symbol]:[Industry]],2,FALSE),"-")</f>
        <v>-</v>
      </c>
      <c r="D108" t="s">
        <v>179</v>
      </c>
      <c r="E108">
        <v>96233.382262500003</v>
      </c>
      <c r="F108">
        <v>875</v>
      </c>
      <c r="G108">
        <v>10.901261092799</v>
      </c>
      <c r="H108">
        <v>-0.91546152544839599</v>
      </c>
      <c r="I108">
        <v>-25.522005832243</v>
      </c>
      <c r="J108">
        <v>1.5760508706182701</v>
      </c>
      <c r="K108">
        <v>905.07967978873796</v>
      </c>
      <c r="L108">
        <v>948.82198762904704</v>
      </c>
      <c r="M108">
        <v>42.494351393104502</v>
      </c>
      <c r="N108">
        <v>1.17573499210111</v>
      </c>
      <c r="O108">
        <v>43.931428571428498</v>
      </c>
      <c r="P108">
        <v>67.624521072796895</v>
      </c>
      <c r="Q108">
        <v>2.0629352444287999E-2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-</v>
      </c>
      <c r="D109" t="s">
        <v>176</v>
      </c>
      <c r="E109">
        <v>94304.218948649999</v>
      </c>
      <c r="F109">
        <v>3467.25</v>
      </c>
      <c r="G109">
        <v>52.150172318735599</v>
      </c>
      <c r="H109">
        <v>18.4393147715138</v>
      </c>
      <c r="I109">
        <v>27.740758505491002</v>
      </c>
      <c r="J109">
        <v>4.95686988150959</v>
      </c>
      <c r="K109">
        <v>3070.19016330465</v>
      </c>
      <c r="L109">
        <v>2654.1076838990198</v>
      </c>
      <c r="M109">
        <v>86.329739094951194</v>
      </c>
      <c r="N109">
        <v>1.59069181851733</v>
      </c>
      <c r="O109">
        <v>0.53644819381353204</v>
      </c>
      <c r="P109">
        <v>81.626506024096301</v>
      </c>
      <c r="Q109">
        <v>9.5367418148865998E-2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Row],[Ticker]],[1]!Table2[[Symbol]:[Industry]],2,FALSE),"-")</f>
        <v>-</v>
      </c>
      <c r="D110" t="s">
        <v>288</v>
      </c>
      <c r="E110">
        <v>94062.484762830005</v>
      </c>
      <c r="F110">
        <v>6541.9</v>
      </c>
      <c r="G110">
        <v>7.0006363572901398</v>
      </c>
      <c r="H110">
        <v>6.4771566621642602</v>
      </c>
      <c r="I110">
        <v>-6.05682421261867</v>
      </c>
      <c r="J110">
        <v>4.8597355478371904</v>
      </c>
      <c r="K110">
        <v>6370.5161602891003</v>
      </c>
      <c r="L110">
        <v>5969.0366542845204</v>
      </c>
      <c r="M110">
        <v>44.5732828798211</v>
      </c>
      <c r="N110">
        <v>1.0730633393694</v>
      </c>
      <c r="O110">
        <v>5.08338556076981</v>
      </c>
      <c r="P110">
        <v>38.423614049936504</v>
      </c>
      <c r="Q110">
        <v>3.4684231329618002E-2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Row],[Ticker]],[1]!Table2[[Symbol]:[Industry]],2,FALSE),"-")</f>
        <v>-</v>
      </c>
      <c r="D111" t="s">
        <v>210</v>
      </c>
      <c r="E111">
        <v>93894.920026599997</v>
      </c>
      <c r="F111">
        <v>31835.65</v>
      </c>
      <c r="G111">
        <v>52.1120116484189</v>
      </c>
      <c r="H111">
        <v>-6.9247413077224502</v>
      </c>
      <c r="I111">
        <v>14.790941312716701</v>
      </c>
      <c r="J111">
        <v>-3.9382939257815499</v>
      </c>
      <c r="K111">
        <v>33244.833426448698</v>
      </c>
      <c r="L111">
        <v>28512.653599245401</v>
      </c>
      <c r="M111">
        <v>20.042857962081101</v>
      </c>
      <c r="N111">
        <v>0.52620611581416898</v>
      </c>
      <c r="O111">
        <v>15.2104637411204</v>
      </c>
      <c r="P111">
        <v>77.543827361881398</v>
      </c>
      <c r="Q111">
        <v>0.115257538389631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Row],[Ticker]],[1]!Table2[[Symbol]:[Industry]],2,FALSE),"-")</f>
        <v>-</v>
      </c>
      <c r="D112" t="s">
        <v>51</v>
      </c>
      <c r="E112">
        <v>93519.816446519995</v>
      </c>
      <c r="F112">
        <v>2050.8000000000002</v>
      </c>
      <c r="G112">
        <v>66.011374379959307</v>
      </c>
      <c r="H112">
        <v>13.0686199119568</v>
      </c>
      <c r="I112">
        <v>16.617950129269101</v>
      </c>
      <c r="J112">
        <v>6.9186013033032596</v>
      </c>
      <c r="K112">
        <v>1774.3886115740499</v>
      </c>
      <c r="L112">
        <v>1529.70229893136</v>
      </c>
      <c r="M112">
        <v>80.403686844870094</v>
      </c>
      <c r="N112">
        <v>1.4367553773939901</v>
      </c>
      <c r="O112">
        <v>0.78505948897991096</v>
      </c>
      <c r="P112">
        <v>92.726247533126596</v>
      </c>
      <c r="Q112">
        <v>8.3607786231437997E-2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Row],[Ticker]],[1]!Table2[[Symbol]:[Industry]],2,FALSE),"-")</f>
        <v>-</v>
      </c>
      <c r="D113" t="s">
        <v>295</v>
      </c>
      <c r="E113">
        <v>93014.275084224995</v>
      </c>
      <c r="F113">
        <v>10278.950000000001</v>
      </c>
      <c r="G113">
        <v>140.90931665046301</v>
      </c>
      <c r="H113">
        <v>-15.6153579540159</v>
      </c>
      <c r="I113">
        <v>37.696471671235003</v>
      </c>
      <c r="J113">
        <v>-1.94628513878248</v>
      </c>
      <c r="K113">
        <v>10420.5751414031</v>
      </c>
      <c r="L113">
        <v>8376.4551357951295</v>
      </c>
      <c r="M113">
        <v>33.720807382168502</v>
      </c>
      <c r="N113">
        <v>0.479327799912731</v>
      </c>
      <c r="O113">
        <v>29.3711906371759</v>
      </c>
      <c r="P113">
        <v>166.829774806931</v>
      </c>
      <c r="Q113">
        <v>0.185415047863978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Row],[Ticker]],[1]!Table2[[Symbol]:[Industry]],2,FALSE),"-")</f>
        <v>-</v>
      </c>
      <c r="D114" t="s">
        <v>133</v>
      </c>
      <c r="E114">
        <v>92997.705205469902</v>
      </c>
      <c r="F114">
        <v>919.15</v>
      </c>
      <c r="G114">
        <v>16.459259496046698</v>
      </c>
      <c r="H114">
        <v>-9.3739898397265708</v>
      </c>
      <c r="I114">
        <v>7.2559435574483997</v>
      </c>
      <c r="J114">
        <v>-1.7682455428885699</v>
      </c>
      <c r="K114">
        <v>983.03044618302397</v>
      </c>
      <c r="L114">
        <v>870.29425249146698</v>
      </c>
      <c r="M114">
        <v>34.708322011997303</v>
      </c>
      <c r="N114">
        <v>1.06705595727812</v>
      </c>
      <c r="O114">
        <v>19.349398901158601</v>
      </c>
      <c r="P114">
        <v>58.038170563961401</v>
      </c>
      <c r="Q114">
        <v>8.1878985128755993E-2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-</v>
      </c>
      <c r="D115" t="s">
        <v>34</v>
      </c>
      <c r="E115">
        <v>91908.664399999994</v>
      </c>
      <c r="F115">
        <v>120.4</v>
      </c>
      <c r="G115">
        <v>12.364594331707201</v>
      </c>
      <c r="H115">
        <v>-8.7024243913984805</v>
      </c>
      <c r="I115">
        <v>-30.484331610283199</v>
      </c>
      <c r="J115">
        <v>-5.9279532578059202</v>
      </c>
      <c r="K115">
        <v>137.18479755190901</v>
      </c>
      <c r="L115">
        <v>130.903567120524</v>
      </c>
      <c r="M115">
        <v>16.271490183968599</v>
      </c>
      <c r="N115">
        <v>0.69190819550233496</v>
      </c>
      <c r="O115">
        <v>43.272425249169402</v>
      </c>
      <c r="P115">
        <v>41.897466116676497</v>
      </c>
      <c r="Q115">
        <v>0.135022421426544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Row],[Ticker]],[1]!Table2[[Symbol]:[Industry]],2,FALSE),"-")</f>
        <v>-</v>
      </c>
      <c r="D116" t="s">
        <v>127</v>
      </c>
      <c r="E116">
        <v>89292.311855159904</v>
      </c>
      <c r="F116">
        <v>6912.6</v>
      </c>
      <c r="G116">
        <v>23.382614776445099</v>
      </c>
      <c r="H116">
        <v>3.4073965626379001</v>
      </c>
      <c r="I116">
        <v>14.682963629288601</v>
      </c>
      <c r="J116">
        <v>3.3834535158583798</v>
      </c>
      <c r="K116">
        <v>6669.1260064488497</v>
      </c>
      <c r="L116">
        <v>5752.9618123085402</v>
      </c>
      <c r="M116">
        <v>47.571436625518999</v>
      </c>
      <c r="N116">
        <v>1.0355395678066801</v>
      </c>
      <c r="O116">
        <v>6.0056997367126499</v>
      </c>
      <c r="P116">
        <v>74.031041905313302</v>
      </c>
      <c r="Q116">
        <v>5.2903719720249999E-3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Row],[Ticker]],[1]!Table2[[Symbol]:[Industry]],2,FALSE),"-")</f>
        <v>-</v>
      </c>
      <c r="D117" t="s">
        <v>251</v>
      </c>
      <c r="E117">
        <v>87767.301703874997</v>
      </c>
      <c r="F117">
        <v>4108.75</v>
      </c>
      <c r="G117">
        <v>41.516198581462596</v>
      </c>
      <c r="H117">
        <v>-3.34488214853832</v>
      </c>
      <c r="I117">
        <v>1.7275655329158901</v>
      </c>
      <c r="J117">
        <v>1.5039300835187199</v>
      </c>
      <c r="K117">
        <v>4022.7571139300098</v>
      </c>
      <c r="L117">
        <v>3577.1800328896902</v>
      </c>
      <c r="M117">
        <v>53.061430734111397</v>
      </c>
      <c r="N117">
        <v>1.04860408682904</v>
      </c>
      <c r="O117">
        <v>4.5670824459993904</v>
      </c>
      <c r="P117">
        <v>70.060636162330994</v>
      </c>
      <c r="Q117">
        <v>1.2361628817106E-2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Row],[Ticker]],[1]!Table2[[Symbol]:[Industry]],2,FALSE),"-")</f>
        <v>-</v>
      </c>
      <c r="D118" t="s">
        <v>306</v>
      </c>
      <c r="E118">
        <v>87427.207382339999</v>
      </c>
      <c r="F118">
        <v>614.20000000000005</v>
      </c>
      <c r="G118">
        <v>34.805030669506998</v>
      </c>
      <c r="H118">
        <v>1.71707038354951</v>
      </c>
      <c r="I118">
        <v>5.9218040337805702</v>
      </c>
      <c r="J118">
        <v>0.48029171781104701</v>
      </c>
      <c r="K118">
        <v>608.41474380786406</v>
      </c>
      <c r="L118">
        <v>540.60966295414698</v>
      </c>
      <c r="M118">
        <v>46.040802444901601</v>
      </c>
      <c r="N118">
        <v>0.74978535912506905</v>
      </c>
      <c r="O118">
        <v>7.9371540214913701</v>
      </c>
      <c r="P118">
        <v>65.285252960172201</v>
      </c>
      <c r="Q118">
        <v>0.20060121767955799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-</v>
      </c>
      <c r="D119" t="s">
        <v>309</v>
      </c>
      <c r="E119">
        <v>87245.925997359998</v>
      </c>
      <c r="F119">
        <v>10061.35</v>
      </c>
      <c r="G119">
        <v>131.43695321388199</v>
      </c>
      <c r="H119">
        <v>-2.0702900171482099</v>
      </c>
      <c r="I119">
        <v>28.054137697557</v>
      </c>
      <c r="J119">
        <v>-5.8067344144795401</v>
      </c>
      <c r="K119">
        <v>9905.9836971527893</v>
      </c>
      <c r="L119">
        <v>7673.1089745397603</v>
      </c>
      <c r="M119">
        <v>33.762027183531998</v>
      </c>
      <c r="N119">
        <v>0.97130443738932004</v>
      </c>
      <c r="O119">
        <v>13.738216044566499</v>
      </c>
      <c r="P119">
        <v>160.06384408602099</v>
      </c>
      <c r="Q119">
        <v>7.6110629031363994E-2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Row],[Ticker]],[1]!Table2[[Symbol]:[Industry]],2,FALSE),"-")</f>
        <v>-</v>
      </c>
      <c r="D120" t="s">
        <v>78</v>
      </c>
      <c r="E120">
        <v>87111.193126319995</v>
      </c>
      <c r="F120">
        <v>24143.4</v>
      </c>
      <c r="G120">
        <v>-23.751026936574601</v>
      </c>
      <c r="H120">
        <v>-8.1356958991553192</v>
      </c>
      <c r="I120">
        <v>-22.835856954254201</v>
      </c>
      <c r="J120">
        <v>-6.0208102212858803</v>
      </c>
      <c r="K120">
        <v>26904.722685161702</v>
      </c>
      <c r="L120">
        <v>26321.000872247601</v>
      </c>
      <c r="M120">
        <v>13.1123290104787</v>
      </c>
      <c r="N120">
        <v>1.7806160391892101</v>
      </c>
      <c r="O120">
        <v>27.313261595301402</v>
      </c>
      <c r="P120">
        <v>2.9525393373416899</v>
      </c>
      <c r="Q120">
        <v>-6.8909139640324996E-2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Row],[Ticker]],[1]!Table2[[Symbol]:[Industry]],2,FALSE),"-")</f>
        <v>-</v>
      </c>
      <c r="D121" t="s">
        <v>51</v>
      </c>
      <c r="E121">
        <v>86677.898429369903</v>
      </c>
      <c r="F121">
        <v>1479.3</v>
      </c>
      <c r="G121">
        <v>47.236354704486999</v>
      </c>
      <c r="H121">
        <v>12.4111476963873</v>
      </c>
      <c r="I121">
        <v>36.499986913311801</v>
      </c>
      <c r="J121">
        <v>5.4766425207434803</v>
      </c>
      <c r="K121">
        <v>1314.8805017869799</v>
      </c>
      <c r="L121">
        <v>1124.39093976149</v>
      </c>
      <c r="M121">
        <v>74.823593983309095</v>
      </c>
      <c r="N121">
        <v>0.86863651061716096</v>
      </c>
      <c r="O121">
        <v>0.58473602379505096</v>
      </c>
      <c r="P121">
        <v>81.331208629566007</v>
      </c>
      <c r="Q121">
        <v>6.5158488451280999E-2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288</v>
      </c>
      <c r="E122">
        <v>85038.662045189994</v>
      </c>
      <c r="F122">
        <v>874.95</v>
      </c>
      <c r="G122">
        <v>33.151506698960702</v>
      </c>
      <c r="H122">
        <v>-6.2379865724456902</v>
      </c>
      <c r="I122">
        <v>-9.5793856580466397</v>
      </c>
      <c r="J122">
        <v>-3.7893787097424001</v>
      </c>
      <c r="K122">
        <v>889.14053581347105</v>
      </c>
      <c r="L122">
        <v>784.55911608768201</v>
      </c>
      <c r="M122">
        <v>37.4691292597943</v>
      </c>
      <c r="N122">
        <v>0.62061141968977396</v>
      </c>
      <c r="O122">
        <v>11.994971141208</v>
      </c>
      <c r="P122">
        <v>72.064896755162195</v>
      </c>
      <c r="Q122">
        <v>0.11016018929112099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176</v>
      </c>
      <c r="E123">
        <v>84442.545894174997</v>
      </c>
      <c r="F123">
        <v>652.25</v>
      </c>
      <c r="G123">
        <v>-10.2365528465639</v>
      </c>
      <c r="H123">
        <v>3.4033993911934601</v>
      </c>
      <c r="I123">
        <v>13.810039352773201</v>
      </c>
      <c r="J123">
        <v>-0.788497824600492</v>
      </c>
      <c r="K123">
        <v>636.04669375658102</v>
      </c>
      <c r="L123">
        <v>576.98584814533001</v>
      </c>
      <c r="M123">
        <v>45.482657148013097</v>
      </c>
      <c r="N123">
        <v>0.95841242014195505</v>
      </c>
      <c r="O123">
        <v>5.9409735530854704</v>
      </c>
      <c r="P123">
        <v>34.125025704297698</v>
      </c>
      <c r="Q123">
        <v>-1.6168589514931001E-2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89</v>
      </c>
      <c r="E124">
        <v>83982.97683616</v>
      </c>
      <c r="F124">
        <v>1747.4</v>
      </c>
      <c r="G124">
        <v>142.51485953016001</v>
      </c>
      <c r="H124">
        <v>17.516803436295099</v>
      </c>
      <c r="I124">
        <v>34.050344193301903</v>
      </c>
      <c r="J124">
        <v>0.15055940716475</v>
      </c>
      <c r="K124">
        <v>1571.31034737348</v>
      </c>
      <c r="L124">
        <v>1269.2703501651199</v>
      </c>
      <c r="M124">
        <v>59.898501814360102</v>
      </c>
      <c r="N124">
        <v>1.8694814473689001</v>
      </c>
      <c r="O124">
        <v>9.19079775666704</v>
      </c>
      <c r="P124">
        <v>181.158487530168</v>
      </c>
      <c r="Q124">
        <v>0.157203379537348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51</v>
      </c>
      <c r="E125">
        <v>83025.622823430007</v>
      </c>
      <c r="F125">
        <v>2072.35</v>
      </c>
      <c r="G125">
        <v>-6.7690481732144701</v>
      </c>
      <c r="H125">
        <v>-3.0134823913287798</v>
      </c>
      <c r="I125">
        <v>-18.9317130913897</v>
      </c>
      <c r="J125">
        <v>5.6375849604509902</v>
      </c>
      <c r="K125">
        <v>2114.0917981145799</v>
      </c>
      <c r="L125">
        <v>2053.4368483200601</v>
      </c>
      <c r="M125">
        <v>54.631202988140203</v>
      </c>
      <c r="N125">
        <v>1.20291947990473</v>
      </c>
      <c r="O125">
        <v>20.153448983038501</v>
      </c>
      <c r="P125">
        <v>23.1306259469415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18</v>
      </c>
      <c r="E126">
        <v>82804.213249054999</v>
      </c>
      <c r="F126">
        <v>389.15</v>
      </c>
      <c r="G126">
        <v>97.002841340155996</v>
      </c>
      <c r="H126">
        <v>20.386061578276198</v>
      </c>
      <c r="I126">
        <v>0.107563512354886</v>
      </c>
      <c r="J126">
        <v>4.8753941036237496</v>
      </c>
      <c r="K126">
        <v>358.08268861445998</v>
      </c>
      <c r="L126">
        <v>309.39479089244998</v>
      </c>
      <c r="M126">
        <v>62.118773369684298</v>
      </c>
      <c r="N126">
        <v>1.45323881631291</v>
      </c>
      <c r="O126">
        <v>4.4841320827444502</v>
      </c>
      <c r="P126">
        <v>144.032190635451</v>
      </c>
      <c r="Q126">
        <v>8.6360828799356998E-2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138</v>
      </c>
      <c r="E127">
        <v>79984.476267075006</v>
      </c>
      <c r="F127">
        <v>2876.55</v>
      </c>
      <c r="G127">
        <v>61.117771965376903</v>
      </c>
      <c r="H127">
        <v>-8.7554869116441196</v>
      </c>
      <c r="I127">
        <v>18.717902075178898</v>
      </c>
      <c r="J127">
        <v>-4.8044198206504998</v>
      </c>
      <c r="K127">
        <v>3039.4888765863402</v>
      </c>
      <c r="L127">
        <v>2535.5249371971599</v>
      </c>
      <c r="M127">
        <v>32.253156929319601</v>
      </c>
      <c r="N127">
        <v>1.6544411192128801</v>
      </c>
      <c r="O127">
        <v>18.291008325945899</v>
      </c>
      <c r="P127">
        <v>92.372768006420102</v>
      </c>
      <c r="Q127">
        <v>6.1654229146409001E-2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328</v>
      </c>
      <c r="E128">
        <v>77517.214783279996</v>
      </c>
      <c r="F128">
        <v>4007.8</v>
      </c>
      <c r="G128">
        <v>10.1840351269592</v>
      </c>
      <c r="H128">
        <v>-1.59406943860974</v>
      </c>
      <c r="I128">
        <v>3.21895697020003</v>
      </c>
      <c r="J128">
        <v>1.85606777534878</v>
      </c>
      <c r="K128">
        <v>4062.7446257718502</v>
      </c>
      <c r="L128">
        <v>3720.2085551236</v>
      </c>
      <c r="M128">
        <v>40.918704819113799</v>
      </c>
      <c r="N128">
        <v>0.83701438624468505</v>
      </c>
      <c r="O128">
        <v>16.8147113129397</v>
      </c>
      <c r="P128">
        <v>45.315445975344403</v>
      </c>
      <c r="Q128">
        <v>0.13145345252990001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164</v>
      </c>
      <c r="E129">
        <v>75205.942350750003</v>
      </c>
      <c r="F129">
        <v>2537.1</v>
      </c>
      <c r="G129">
        <v>-11.8527334499384</v>
      </c>
      <c r="H129">
        <v>8.8734900851997693</v>
      </c>
      <c r="I129">
        <v>-0.54070845474059903</v>
      </c>
      <c r="J129">
        <v>1.46281520473389</v>
      </c>
      <c r="K129">
        <v>2438.8334628013099</v>
      </c>
      <c r="L129">
        <v>2402.1596352738202</v>
      </c>
      <c r="M129">
        <v>55.160604458177701</v>
      </c>
      <c r="N129">
        <v>1.42887911311817</v>
      </c>
      <c r="O129">
        <v>6.1822553308895802</v>
      </c>
      <c r="P129">
        <v>21.844158962660501</v>
      </c>
      <c r="Q129">
        <v>1.5807656785616998E-2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24</v>
      </c>
      <c r="E130">
        <v>74963.713431359996</v>
      </c>
      <c r="F130">
        <v>23.92</v>
      </c>
      <c r="G130">
        <v>19.5007799744319</v>
      </c>
      <c r="H130">
        <v>-9.4766073535530193</v>
      </c>
      <c r="I130">
        <v>-31.313059166879601</v>
      </c>
      <c r="J130">
        <v>-5.80682132158858</v>
      </c>
      <c r="K130">
        <v>24.570577227133398</v>
      </c>
      <c r="L130">
        <v>22.948323657171802</v>
      </c>
      <c r="M130">
        <v>39.944184612230799</v>
      </c>
      <c r="N130">
        <v>1.0893609970446001</v>
      </c>
      <c r="O130">
        <v>37.332775919732399</v>
      </c>
      <c r="P130">
        <v>52.356687898089099</v>
      </c>
      <c r="Q130">
        <v>6.4949959234488999E-2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34</v>
      </c>
      <c r="E131">
        <v>74850.788424169994</v>
      </c>
      <c r="F131">
        <v>555.70000000000005</v>
      </c>
      <c r="G131">
        <v>18.296341291980099</v>
      </c>
      <c r="H131">
        <v>6.2894088241809296</v>
      </c>
      <c r="I131">
        <v>-10.3396146821629</v>
      </c>
      <c r="J131">
        <v>-2.6811158989574002</v>
      </c>
      <c r="K131">
        <v>559.68965000167702</v>
      </c>
      <c r="L131">
        <v>500.10248998872999</v>
      </c>
      <c r="M131">
        <v>35.882559762338303</v>
      </c>
      <c r="N131">
        <v>0.79012614352152399</v>
      </c>
      <c r="O131">
        <v>13.8563973366924</v>
      </c>
      <c r="P131">
        <v>60.537339303769997</v>
      </c>
      <c r="Q131">
        <v>0.17000880976423199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133</v>
      </c>
      <c r="E132">
        <v>74747.926924440006</v>
      </c>
      <c r="F132">
        <v>1605.45</v>
      </c>
      <c r="G132">
        <v>54.021706694668801</v>
      </c>
      <c r="H132">
        <v>-6.8198966682093802</v>
      </c>
      <c r="I132">
        <v>14.1544185424447</v>
      </c>
      <c r="J132">
        <v>-8.0363597420429702</v>
      </c>
      <c r="K132">
        <v>1598.21914294565</v>
      </c>
      <c r="L132">
        <v>1349.7618382293999</v>
      </c>
      <c r="M132">
        <v>46.405055615788903</v>
      </c>
      <c r="N132">
        <v>0.97524904273963098</v>
      </c>
      <c r="O132">
        <v>12.3983929739325</v>
      </c>
      <c r="P132">
        <v>80.956943192064898</v>
      </c>
      <c r="Q132">
        <v>7.5430918278176995E-2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54</v>
      </c>
      <c r="E133">
        <v>74192.534376255004</v>
      </c>
      <c r="F133">
        <v>1848.05</v>
      </c>
      <c r="G133">
        <v>12.1491702076884</v>
      </c>
      <c r="H133">
        <v>2.8347554833519899</v>
      </c>
      <c r="I133">
        <v>24.8646205536572</v>
      </c>
      <c r="J133">
        <v>4.4967417722476197</v>
      </c>
      <c r="K133">
        <v>1776.7385243061201</v>
      </c>
      <c r="L133">
        <v>1573.5993680942199</v>
      </c>
      <c r="M133">
        <v>56.746888866370703</v>
      </c>
      <c r="N133">
        <v>0.98425992501346204</v>
      </c>
      <c r="O133">
        <v>2.5405156786883598</v>
      </c>
      <c r="P133">
        <v>56.303125132151997</v>
      </c>
      <c r="Q133">
        <v>-9.7149716227970008E-3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127</v>
      </c>
      <c r="E134">
        <v>74064</v>
      </c>
      <c r="F134">
        <v>925.8</v>
      </c>
      <c r="G134">
        <v>20.841771366042899</v>
      </c>
      <c r="H134">
        <v>-8.44064826431479</v>
      </c>
      <c r="I134">
        <v>-13.010706578679599</v>
      </c>
      <c r="J134">
        <v>-2.0253114255081401</v>
      </c>
      <c r="K134">
        <v>991.91021462844196</v>
      </c>
      <c r="L134">
        <v>924.87986296339398</v>
      </c>
      <c r="M134">
        <v>26.627800174108099</v>
      </c>
      <c r="N134">
        <v>0.475054088030546</v>
      </c>
      <c r="O134">
        <v>23.017930438539601</v>
      </c>
      <c r="P134">
        <v>45.772319319792103</v>
      </c>
      <c r="Q134">
        <v>5.1702762854087002E-2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205</v>
      </c>
      <c r="E135">
        <v>72324.203807879996</v>
      </c>
      <c r="F135">
        <v>246.3</v>
      </c>
      <c r="G135">
        <v>10.8481095935858</v>
      </c>
      <c r="H135">
        <v>8.2557191974713007</v>
      </c>
      <c r="I135">
        <v>28.8967893179688</v>
      </c>
      <c r="J135">
        <v>-0.189608828210792</v>
      </c>
      <c r="K135">
        <v>231.78491571925099</v>
      </c>
      <c r="L135">
        <v>200.208264954778</v>
      </c>
      <c r="M135">
        <v>55.192133456984898</v>
      </c>
      <c r="N135">
        <v>1.0436375922541199</v>
      </c>
      <c r="O135">
        <v>5.1563134388956398</v>
      </c>
      <c r="P135">
        <v>56.331323389400097</v>
      </c>
      <c r="Q135">
        <v>6.9200762343015004E-2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309</v>
      </c>
      <c r="E136">
        <v>70551.934916540005</v>
      </c>
      <c r="F136">
        <v>4611.3999999999996</v>
      </c>
      <c r="G136">
        <v>66.659525817635</v>
      </c>
      <c r="H136">
        <v>-1.1588539445572099</v>
      </c>
      <c r="I136">
        <v>-4.1754735387014597</v>
      </c>
      <c r="J136">
        <v>6.8436255708505603E-2</v>
      </c>
      <c r="K136">
        <v>4391.1513915083597</v>
      </c>
      <c r="L136">
        <v>3813.7232245518298</v>
      </c>
      <c r="M136">
        <v>45.200433873546302</v>
      </c>
      <c r="N136">
        <v>0.59660855494965004</v>
      </c>
      <c r="O136">
        <v>7.6636162553671499</v>
      </c>
      <c r="P136">
        <v>93.837746952501007</v>
      </c>
      <c r="Q136">
        <v>0.13148258192294199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37</v>
      </c>
      <c r="E137">
        <v>68605.812000000005</v>
      </c>
      <c r="F137">
        <v>391.05</v>
      </c>
      <c r="G137">
        <v>68.744300075121103</v>
      </c>
      <c r="H137">
        <v>-2.69301303632328</v>
      </c>
      <c r="I137">
        <v>-22.3930259166718</v>
      </c>
      <c r="J137">
        <v>-6.3046411244766496</v>
      </c>
      <c r="K137">
        <v>387.43749061911302</v>
      </c>
      <c r="L137">
        <v>337.75158296175999</v>
      </c>
      <c r="M137">
        <v>46.421210638841899</v>
      </c>
      <c r="N137">
        <v>2.03377080783677</v>
      </c>
      <c r="O137">
        <v>19.626646208924601</v>
      </c>
      <c r="P137">
        <v>101.053984575835</v>
      </c>
      <c r="Q137">
        <v>8.7995283174472999E-2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Row],[Ticker]],[1]!Table2[[Symbol]:[Industry]],2,FALSE),"-")</f>
        <v>-</v>
      </c>
      <c r="D138" t="s">
        <v>349</v>
      </c>
      <c r="E138">
        <v>68533.621935624993</v>
      </c>
      <c r="F138">
        <v>11453.75</v>
      </c>
      <c r="G138">
        <v>112.454376873011</v>
      </c>
      <c r="H138">
        <v>-5.6783910774234796</v>
      </c>
      <c r="I138">
        <v>72.980632138481099</v>
      </c>
      <c r="J138">
        <v>-6.2021383188022297E-3</v>
      </c>
      <c r="K138">
        <v>11093.6353952507</v>
      </c>
      <c r="L138">
        <v>8443.7970666343008</v>
      </c>
      <c r="M138">
        <v>47.234849279770501</v>
      </c>
      <c r="N138">
        <v>1.1841735587904301</v>
      </c>
      <c r="O138">
        <v>12.4435228636909</v>
      </c>
      <c r="P138">
        <v>149.809160305343</v>
      </c>
      <c r="Q138">
        <v>0.11144155213613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352</v>
      </c>
      <c r="E139">
        <v>68059.358793039995</v>
      </c>
      <c r="F139">
        <v>715.6</v>
      </c>
      <c r="G139">
        <v>-42.026353472544898</v>
      </c>
      <c r="H139">
        <v>0.297215813355106</v>
      </c>
      <c r="I139">
        <v>-11.8572595041633</v>
      </c>
      <c r="J139">
        <v>2.5385591829497902</v>
      </c>
      <c r="K139">
        <v>721.27176835825105</v>
      </c>
      <c r="L139">
        <v>739.055294934774</v>
      </c>
      <c r="M139">
        <v>48.404514472583401</v>
      </c>
      <c r="N139">
        <v>1.3419756218962999</v>
      </c>
      <c r="O139">
        <v>24.769424259362701</v>
      </c>
      <c r="P139">
        <v>10.4406204182421</v>
      </c>
      <c r="Q139">
        <v>-0.13558337361662101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Row],[Ticker]],[1]!Table2[[Symbol]:[Industry]],2,FALSE),"-")</f>
        <v>-</v>
      </c>
      <c r="D140" t="s">
        <v>51</v>
      </c>
      <c r="E140">
        <v>67997.213325000004</v>
      </c>
      <c r="F140">
        <v>5687.05</v>
      </c>
      <c r="G140">
        <v>14.410123756714601</v>
      </c>
      <c r="H140">
        <v>9.3462691326783798</v>
      </c>
      <c r="I140">
        <v>-3.96882926061323</v>
      </c>
      <c r="J140">
        <v>6.3630756165897804</v>
      </c>
      <c r="K140">
        <v>5194.9096412712697</v>
      </c>
      <c r="L140">
        <v>4835.9010600708998</v>
      </c>
      <c r="M140">
        <v>83.216855258020999</v>
      </c>
      <c r="N140">
        <v>0.92348200841901695</v>
      </c>
      <c r="O140">
        <v>1.0471158157568401</v>
      </c>
      <c r="P140">
        <v>64.985494633014198</v>
      </c>
      <c r="Q140">
        <v>2.8376864987843999E-2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Row],[Ticker]],[1]!Table2[[Symbol]:[Industry]],2,FALSE),"-")</f>
        <v>-</v>
      </c>
      <c r="D141" t="s">
        <v>164</v>
      </c>
      <c r="E141">
        <v>67616.907721650001</v>
      </c>
      <c r="F141">
        <v>4457.25</v>
      </c>
      <c r="G141">
        <v>-7.4790118153288603</v>
      </c>
      <c r="H141">
        <v>18.773582521672498</v>
      </c>
      <c r="I141">
        <v>17.934291866422299</v>
      </c>
      <c r="J141">
        <v>3.6157257528256301</v>
      </c>
      <c r="K141">
        <v>3971.9083511113099</v>
      </c>
      <c r="L141">
        <v>3713.0401596838401</v>
      </c>
      <c r="M141">
        <v>71.849820529130994</v>
      </c>
      <c r="N141">
        <v>1.15094009528691</v>
      </c>
      <c r="O141">
        <v>2.08087946603847</v>
      </c>
      <c r="P141">
        <v>38.423913043478201</v>
      </c>
      <c r="Q141">
        <v>1.5233928314495999E-2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Row],[Ticker]],[1]!Table2[[Symbol]:[Industry]],2,FALSE),"-")</f>
        <v>-</v>
      </c>
      <c r="D142" t="s">
        <v>127</v>
      </c>
      <c r="E142">
        <v>66939.278349600005</v>
      </c>
      <c r="F142">
        <v>1476</v>
      </c>
      <c r="G142">
        <v>70.943012502722098</v>
      </c>
      <c r="H142">
        <v>9.2106907642562295</v>
      </c>
      <c r="I142">
        <v>49.501820911436504</v>
      </c>
      <c r="J142">
        <v>9.1541733838390993</v>
      </c>
      <c r="K142">
        <v>1400.8467150589099</v>
      </c>
      <c r="L142">
        <v>1145.3684989137901</v>
      </c>
      <c r="M142">
        <v>51.775981278907501</v>
      </c>
      <c r="N142">
        <v>0.48200327588995301</v>
      </c>
      <c r="O142">
        <v>5.1456639566395701</v>
      </c>
      <c r="P142">
        <v>123.196733706336</v>
      </c>
      <c r="Q142">
        <v>1.0964572563559E-2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Row],[Ticker]],[1]!Table2[[Symbol]:[Industry]],2,FALSE),"-")</f>
        <v>-</v>
      </c>
      <c r="D143" t="s">
        <v>138</v>
      </c>
      <c r="E143">
        <v>66903.810052600005</v>
      </c>
      <c r="F143">
        <v>1669</v>
      </c>
      <c r="G143">
        <v>154.24379385417299</v>
      </c>
      <c r="H143">
        <v>-8.5156061964957797</v>
      </c>
      <c r="I143">
        <v>26.608768537355601</v>
      </c>
      <c r="J143">
        <v>-4.9594321298787998</v>
      </c>
      <c r="K143">
        <v>1731.0902170383999</v>
      </c>
      <c r="L143">
        <v>1368.9166083387199</v>
      </c>
      <c r="M143">
        <v>36.330908742986701</v>
      </c>
      <c r="N143">
        <v>0.90685424132959602</v>
      </c>
      <c r="O143">
        <v>24.313960455362398</v>
      </c>
      <c r="P143">
        <v>207.36648250460399</v>
      </c>
      <c r="Q143">
        <v>0.179519700951801</v>
      </c>
    </row>
    <row r="144" spans="1:17" hidden="1" x14ac:dyDescent="0.3">
      <c r="A144" t="s">
        <v>361</v>
      </c>
      <c r="B144" t="s">
        <v>362</v>
      </c>
      <c r="C144" t="str">
        <f>IFERROR(VLOOKUP(Table1[[#This Row],[Ticker]],[1]!Table2[[Symbol]:[Industry]],2,FALSE),"-")</f>
        <v>-</v>
      </c>
      <c r="D144" t="s">
        <v>124</v>
      </c>
      <c r="E144">
        <v>66602.809414679999</v>
      </c>
      <c r="F144">
        <v>247.8</v>
      </c>
      <c r="G144">
        <v>289.77080964802201</v>
      </c>
      <c r="H144">
        <v>7.7773278609745198</v>
      </c>
      <c r="I144">
        <v>20.030042305394002</v>
      </c>
      <c r="J144">
        <v>-2.2493653534689599</v>
      </c>
      <c r="K144">
        <v>228.716910370791</v>
      </c>
      <c r="M144">
        <v>45.342800609345602</v>
      </c>
      <c r="N144">
        <v>0.44690845321380201</v>
      </c>
      <c r="O144">
        <v>25.100887812752202</v>
      </c>
      <c r="P144">
        <v>429.48717948717899</v>
      </c>
    </row>
    <row r="145" spans="1:17" x14ac:dyDescent="0.3">
      <c r="A145" t="s">
        <v>363</v>
      </c>
      <c r="B145" t="s">
        <v>364</v>
      </c>
      <c r="C145" t="str">
        <f>IFERROR(VLOOKUP(Table1[[#This Row],[Ticker]],[1]!Table2[[Symbol]:[Industry]],2,FALSE),"-")</f>
        <v>-</v>
      </c>
      <c r="D145" t="s">
        <v>75</v>
      </c>
      <c r="E145">
        <v>65348.346771694902</v>
      </c>
      <c r="F145">
        <v>316.55</v>
      </c>
      <c r="G145">
        <v>78.010479069509998</v>
      </c>
      <c r="H145">
        <v>-8.8708903434917197</v>
      </c>
      <c r="I145">
        <v>38.516565212992802</v>
      </c>
      <c r="J145">
        <v>-2.1619840357739601</v>
      </c>
      <c r="K145">
        <v>316.649528703236</v>
      </c>
      <c r="L145">
        <v>251.452378015367</v>
      </c>
      <c r="M145">
        <v>37.573500974535598</v>
      </c>
      <c r="N145">
        <v>0.42131672498311801</v>
      </c>
      <c r="O145">
        <v>14.0262201863844</v>
      </c>
      <c r="P145">
        <v>122.60900140646901</v>
      </c>
    </row>
    <row r="146" spans="1:17" x14ac:dyDescent="0.3">
      <c r="A146" t="s">
        <v>365</v>
      </c>
      <c r="B146" t="s">
        <v>366</v>
      </c>
      <c r="C146" t="str">
        <f>IFERROR(VLOOKUP(Table1[[#This Row],[Ticker]],[1]!Table2[[Symbol]:[Industry]],2,FALSE),"-")</f>
        <v>-</v>
      </c>
      <c r="D146" t="s">
        <v>295</v>
      </c>
      <c r="E146">
        <v>65338.375345875</v>
      </c>
      <c r="F146">
        <v>7661.25</v>
      </c>
      <c r="G146">
        <v>28.8868834698612</v>
      </c>
      <c r="H146">
        <v>-12.8219173733637</v>
      </c>
      <c r="I146">
        <v>25.9047082032004</v>
      </c>
      <c r="J146">
        <v>-1.60009911255265</v>
      </c>
      <c r="K146">
        <v>8231.8689579012407</v>
      </c>
      <c r="L146">
        <v>7135.8291250227703</v>
      </c>
      <c r="M146">
        <v>26.690694087453501</v>
      </c>
      <c r="N146">
        <v>0.63276455566780698</v>
      </c>
      <c r="O146">
        <v>29.679229890683601</v>
      </c>
      <c r="P146">
        <v>57.250615763546797</v>
      </c>
      <c r="Q146">
        <v>0.15592166169112201</v>
      </c>
    </row>
    <row r="147" spans="1:17" x14ac:dyDescent="0.3">
      <c r="A147" t="s">
        <v>367</v>
      </c>
      <c r="B147" t="s">
        <v>368</v>
      </c>
      <c r="C147" t="str">
        <f>IFERROR(VLOOKUP(Table1[[#This Row],[Ticker]],[1]!Table2[[Symbol]:[Industry]],2,FALSE),"-")</f>
        <v>-</v>
      </c>
      <c r="D147" t="s">
        <v>369</v>
      </c>
      <c r="E147">
        <v>65203.049556650003</v>
      </c>
      <c r="F147">
        <v>222.49</v>
      </c>
      <c r="G147">
        <v>76.671977662398007</v>
      </c>
      <c r="H147">
        <v>-8.5163656061782405</v>
      </c>
      <c r="I147">
        <v>-20.011204284173601</v>
      </c>
      <c r="J147">
        <v>-2.3710177327834598</v>
      </c>
      <c r="K147">
        <v>243.21036097206101</v>
      </c>
      <c r="L147">
        <v>220.80098700117099</v>
      </c>
      <c r="M147">
        <v>32.225544486686303</v>
      </c>
      <c r="N147">
        <v>0.70988598782585499</v>
      </c>
      <c r="O147">
        <v>28.702413591622101</v>
      </c>
      <c r="P147">
        <v>100.62218214607699</v>
      </c>
      <c r="Q147">
        <v>5.9078338212443002E-2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Row],[Ticker]],[1]!Table2[[Symbol]:[Industry]],2,FALSE),"-")</f>
        <v>-</v>
      </c>
      <c r="D148" t="s">
        <v>372</v>
      </c>
      <c r="E148">
        <v>64882.147477455001</v>
      </c>
      <c r="F148">
        <v>1792.35</v>
      </c>
      <c r="G148">
        <v>9.8035417789509491</v>
      </c>
      <c r="H148">
        <v>10.482921917182001</v>
      </c>
      <c r="I148">
        <v>-3.3654072193478299</v>
      </c>
      <c r="J148">
        <v>8.6900770088455896</v>
      </c>
      <c r="K148">
        <v>1603.5876815341301</v>
      </c>
      <c r="L148">
        <v>1478.87261958767</v>
      </c>
      <c r="M148">
        <v>72.800227916514203</v>
      </c>
      <c r="N148">
        <v>1.0577174221919501</v>
      </c>
      <c r="O148">
        <v>2.6027282617792298</v>
      </c>
      <c r="P148">
        <v>53.1988546519081</v>
      </c>
      <c r="Q148">
        <v>3.9947564348450003E-2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375</v>
      </c>
      <c r="E149">
        <v>64606.50121635</v>
      </c>
      <c r="F149">
        <v>5086.05</v>
      </c>
      <c r="G149">
        <v>8.7423190281309004</v>
      </c>
      <c r="H149">
        <v>-13.212756632578699</v>
      </c>
      <c r="I149">
        <v>12.721356657196299</v>
      </c>
      <c r="J149">
        <v>-0.25380235832063103</v>
      </c>
      <c r="K149">
        <v>5475.1224310651596</v>
      </c>
      <c r="L149">
        <v>4787.5741040747998</v>
      </c>
      <c r="M149">
        <v>35.356466804440302</v>
      </c>
      <c r="N149">
        <v>0.69400381368463804</v>
      </c>
      <c r="O149">
        <v>27.014087553209201</v>
      </c>
      <c r="P149">
        <v>41.239933351846702</v>
      </c>
      <c r="Q149">
        <v>0.100912473569487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Row],[Ticker]],[1]!Table2[[Symbol]:[Industry]],2,FALSE),"-")</f>
        <v>-</v>
      </c>
      <c r="D150" t="s">
        <v>138</v>
      </c>
      <c r="E150">
        <v>63434.046267019898</v>
      </c>
      <c r="F150">
        <v>1744.6</v>
      </c>
      <c r="G150">
        <v>34.424885194742103</v>
      </c>
      <c r="H150">
        <v>-0.52181720067342197</v>
      </c>
      <c r="I150">
        <v>18.634719519410901</v>
      </c>
      <c r="J150">
        <v>-1.1141303251997099</v>
      </c>
      <c r="K150">
        <v>1747.40171368693</v>
      </c>
      <c r="L150">
        <v>1528.8332767090201</v>
      </c>
      <c r="M150">
        <v>46.454167726505602</v>
      </c>
      <c r="N150">
        <v>0.83567992462747998</v>
      </c>
      <c r="O150">
        <v>11.9482976040353</v>
      </c>
      <c r="P150">
        <v>65.978498715631204</v>
      </c>
      <c r="Q150">
        <v>0.10646492394436199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-</v>
      </c>
      <c r="D151" t="s">
        <v>380</v>
      </c>
      <c r="E151">
        <v>62083.320545429997</v>
      </c>
      <c r="F151">
        <v>959.45</v>
      </c>
      <c r="G151">
        <v>79.271864945616301</v>
      </c>
      <c r="H151">
        <v>-4.8743247575613902</v>
      </c>
      <c r="I151">
        <v>11.747489882842</v>
      </c>
      <c r="J151">
        <v>-2.0789797246840802</v>
      </c>
      <c r="K151">
        <v>946.01935799692296</v>
      </c>
      <c r="L151">
        <v>772.14548984262399</v>
      </c>
      <c r="M151">
        <v>38.553367584236497</v>
      </c>
      <c r="N151">
        <v>0.21305558200152999</v>
      </c>
      <c r="O151">
        <v>23.716712699984299</v>
      </c>
      <c r="P151">
        <v>132.22800435677101</v>
      </c>
      <c r="Q151">
        <v>0.14587846853001599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Row],[Ticker]],[1]!Table2[[Symbol]:[Industry]],2,FALSE),"-")</f>
        <v>-</v>
      </c>
      <c r="D152" t="s">
        <v>34</v>
      </c>
      <c r="E152">
        <v>61537.316731872001</v>
      </c>
      <c r="F152">
        <v>51.47</v>
      </c>
      <c r="G152">
        <v>62.2482871254999</v>
      </c>
      <c r="H152">
        <v>-4.0472672140702901</v>
      </c>
      <c r="I152">
        <v>-29.735176070513099</v>
      </c>
      <c r="J152">
        <v>-4.4739639299122098</v>
      </c>
      <c r="K152">
        <v>54.8969852823734</v>
      </c>
      <c r="L152">
        <v>49.588694924302601</v>
      </c>
      <c r="M152">
        <v>31.950414965181299</v>
      </c>
      <c r="N152">
        <v>0.82512033970876097</v>
      </c>
      <c r="O152">
        <v>37.264425879152903</v>
      </c>
      <c r="P152">
        <v>90.629629629629605</v>
      </c>
      <c r="Q152">
        <v>0.116114323968808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Row],[Ticker]],[1]!Table2[[Symbol]:[Industry]],2,FALSE),"-")</f>
        <v>-</v>
      </c>
      <c r="D153" t="s">
        <v>210</v>
      </c>
      <c r="E153">
        <v>60909.195643949999</v>
      </c>
      <c r="F153">
        <v>3896.85</v>
      </c>
      <c r="G153">
        <v>5.5901680057355199</v>
      </c>
      <c r="H153">
        <v>-13.1233040548306</v>
      </c>
      <c r="I153">
        <v>18.080303657647701</v>
      </c>
      <c r="J153">
        <v>-3.8116832728221399</v>
      </c>
      <c r="K153">
        <v>4136.8634152341501</v>
      </c>
      <c r="L153">
        <v>3645.8651846723201</v>
      </c>
      <c r="M153">
        <v>38.407119163969</v>
      </c>
      <c r="N153">
        <v>0.58505412068485396</v>
      </c>
      <c r="O153">
        <v>27.0513363357583</v>
      </c>
      <c r="P153">
        <v>49.1788530740372</v>
      </c>
      <c r="Q153">
        <v>0.113469979854949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Row],[Ticker]],[1]!Table2[[Symbol]:[Industry]],2,FALSE),"-")</f>
        <v>-</v>
      </c>
      <c r="D154" t="s">
        <v>277</v>
      </c>
      <c r="E154">
        <v>60828.222547700003</v>
      </c>
      <c r="F154">
        <v>2312.15</v>
      </c>
      <c r="G154">
        <v>571.05802532252096</v>
      </c>
      <c r="H154">
        <v>-17.175427512565498</v>
      </c>
      <c r="I154">
        <v>142.64572950988099</v>
      </c>
      <c r="J154">
        <v>-7.8302617929477298</v>
      </c>
      <c r="K154">
        <v>2293.48985347179</v>
      </c>
      <c r="L154">
        <v>1452.8517698438</v>
      </c>
      <c r="M154">
        <v>32.593157545679702</v>
      </c>
      <c r="N154">
        <v>0.35146133109459798</v>
      </c>
      <c r="O154">
        <v>28.8605843046515</v>
      </c>
      <c r="P154">
        <v>631.46156279658305</v>
      </c>
      <c r="Q154">
        <v>0.23276288625719899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Row],[Ticker]],[1]!Table2[[Symbol]:[Industry]],2,FALSE),"-")</f>
        <v>-</v>
      </c>
      <c r="D155" t="s">
        <v>389</v>
      </c>
      <c r="E155">
        <v>60798.436515180001</v>
      </c>
      <c r="F155">
        <v>997.85</v>
      </c>
      <c r="G155">
        <v>17.184515410352699</v>
      </c>
      <c r="H155">
        <v>-4.5085250531475598</v>
      </c>
      <c r="I155">
        <v>-6.1034467148629998</v>
      </c>
      <c r="J155">
        <v>0.15950114616324501</v>
      </c>
      <c r="K155">
        <v>1033.4061722824599</v>
      </c>
      <c r="L155">
        <v>941.99780819298405</v>
      </c>
      <c r="M155">
        <v>38.7925486765428</v>
      </c>
      <c r="N155">
        <v>0.65260031527363405</v>
      </c>
      <c r="O155">
        <v>18.254246630255</v>
      </c>
      <c r="P155">
        <v>54.4898591113175</v>
      </c>
      <c r="Q155">
        <v>2.6932536046498999E-2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Row],[Ticker]],[1]!Table2[[Symbol]:[Industry]],2,FALSE),"-")</f>
        <v>-</v>
      </c>
      <c r="D156" t="s">
        <v>392</v>
      </c>
      <c r="E156">
        <v>60474.449961749997</v>
      </c>
      <c r="F156">
        <v>3128.25</v>
      </c>
      <c r="G156">
        <v>8.6309512767528194</v>
      </c>
      <c r="H156">
        <v>1.54994966367737</v>
      </c>
      <c r="I156">
        <v>24.287806072142601</v>
      </c>
      <c r="J156">
        <v>-0.86009001871590296</v>
      </c>
      <c r="K156">
        <v>3110.09639369458</v>
      </c>
      <c r="L156">
        <v>2738.4461857190399</v>
      </c>
      <c r="M156">
        <v>38.832392831478401</v>
      </c>
      <c r="N156">
        <v>0.72749005594310501</v>
      </c>
      <c r="O156">
        <v>7.8877966914408999</v>
      </c>
      <c r="P156">
        <v>42.595040568875902</v>
      </c>
      <c r="Q156">
        <v>1.0255456627121001E-2</v>
      </c>
    </row>
    <row r="157" spans="1:17" x14ac:dyDescent="0.3">
      <c r="A157" t="s">
        <v>393</v>
      </c>
      <c r="B157" t="s">
        <v>394</v>
      </c>
      <c r="C157" t="str">
        <f>IFERROR(VLOOKUP(Table1[[#This Row],[Ticker]],[1]!Table2[[Symbol]:[Industry]],2,FALSE),"-")</f>
        <v>-</v>
      </c>
      <c r="D157" t="s">
        <v>98</v>
      </c>
      <c r="E157">
        <v>60405.722278934998</v>
      </c>
      <c r="F157">
        <v>518.15</v>
      </c>
      <c r="G157">
        <v>-35.568116053373302</v>
      </c>
      <c r="H157">
        <v>4.88129786925197</v>
      </c>
      <c r="I157">
        <v>-16.665700332635499</v>
      </c>
      <c r="J157">
        <v>-0.45973781682195403</v>
      </c>
      <c r="K157">
        <v>522.38773892089898</v>
      </c>
      <c r="L157">
        <v>535.13938145176803</v>
      </c>
      <c r="M157">
        <v>28.387588351180099</v>
      </c>
      <c r="N157">
        <v>0.41356531819193798</v>
      </c>
      <c r="O157">
        <v>31.187879957541199</v>
      </c>
      <c r="P157">
        <v>18.0296127562642</v>
      </c>
      <c r="Q157">
        <v>-0.109540148065943</v>
      </c>
    </row>
    <row r="158" spans="1:17" x14ac:dyDescent="0.3">
      <c r="A158" t="s">
        <v>395</v>
      </c>
      <c r="B158" t="s">
        <v>396</v>
      </c>
      <c r="C158" t="str">
        <f>IFERROR(VLOOKUP(Table1[[#This Row],[Ticker]],[1]!Table2[[Symbol]:[Industry]],2,FALSE),"-")</f>
        <v>-</v>
      </c>
      <c r="D158" t="s">
        <v>392</v>
      </c>
      <c r="E158">
        <v>59542.063954165002</v>
      </c>
      <c r="F158">
        <v>140391.54999999999</v>
      </c>
      <c r="G158">
        <v>7.2039825469487404</v>
      </c>
      <c r="H158">
        <v>5.1770687727723601</v>
      </c>
      <c r="I158">
        <v>-12.5143209773446</v>
      </c>
      <c r="J158">
        <v>-1.57415102782134</v>
      </c>
      <c r="K158">
        <v>132771.87160220899</v>
      </c>
      <c r="L158">
        <v>126850.229978309</v>
      </c>
      <c r="M158">
        <v>63.509145614586998</v>
      </c>
      <c r="N158">
        <v>1.29243012507315</v>
      </c>
      <c r="O158">
        <v>7.8733014914359201</v>
      </c>
      <c r="P158">
        <v>33.952455465760799</v>
      </c>
      <c r="Q158">
        <v>5.7412800682046003E-2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Row],[Ticker]],[1]!Table2[[Symbol]:[Industry]],2,FALSE),"-")</f>
        <v>-</v>
      </c>
      <c r="D159" t="s">
        <v>138</v>
      </c>
      <c r="E159">
        <v>59073.174593759999</v>
      </c>
      <c r="F159">
        <v>3305.2</v>
      </c>
      <c r="G159">
        <v>72.304279047850798</v>
      </c>
      <c r="H159">
        <v>-12.2901200425386</v>
      </c>
      <c r="I159">
        <v>6.7146792210255102</v>
      </c>
      <c r="J159">
        <v>-4.4433603953026903</v>
      </c>
      <c r="K159">
        <v>3517.3030817097901</v>
      </c>
      <c r="L159">
        <v>2909.6198265418402</v>
      </c>
      <c r="M159">
        <v>30.6210755727293</v>
      </c>
      <c r="N159">
        <v>0.70428441575094902</v>
      </c>
      <c r="O159">
        <v>25.1664044535882</v>
      </c>
      <c r="P159">
        <v>100.06052902366601</v>
      </c>
      <c r="Q159">
        <v>0.17379085773870701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Row],[Ticker]],[1]!Table2[[Symbol]:[Industry]],2,FALSE),"-")</f>
        <v>-</v>
      </c>
      <c r="D160" t="s">
        <v>124</v>
      </c>
      <c r="E160">
        <v>57914.966999999997</v>
      </c>
      <c r="F160">
        <v>289.3</v>
      </c>
      <c r="G160">
        <v>296.95962591527001</v>
      </c>
      <c r="H160">
        <v>-8.9934483205973201</v>
      </c>
      <c r="I160">
        <v>34.9909623710641</v>
      </c>
      <c r="J160">
        <v>-1.63396082267799</v>
      </c>
      <c r="K160">
        <v>291.70317827903898</v>
      </c>
      <c r="L160">
        <v>210.62071860664</v>
      </c>
      <c r="M160">
        <v>34.133540319159202</v>
      </c>
      <c r="N160">
        <v>0.50973275771181503</v>
      </c>
      <c r="O160">
        <v>22.2606291047355</v>
      </c>
      <c r="P160">
        <v>348.52713178294499</v>
      </c>
      <c r="Q160">
        <v>0.18176804849212799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51</v>
      </c>
      <c r="E161">
        <v>57839.962564939997</v>
      </c>
      <c r="F161">
        <v>27219.7</v>
      </c>
      <c r="G161">
        <v>-8.7373114993485608</v>
      </c>
      <c r="H161">
        <v>0.87991865694721905</v>
      </c>
      <c r="I161">
        <v>-14.7217728309476</v>
      </c>
      <c r="J161">
        <v>1.7784788047166999</v>
      </c>
      <c r="K161">
        <v>27632.505366335899</v>
      </c>
      <c r="L161">
        <v>26158.624096158899</v>
      </c>
      <c r="M161">
        <v>33.903910121898697</v>
      </c>
      <c r="N161">
        <v>1.19514632896937</v>
      </c>
      <c r="O161">
        <v>8.8878643041620595</v>
      </c>
      <c r="P161">
        <v>23.725909090909099</v>
      </c>
      <c r="Q161">
        <v>1.1602567231123E-2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133</v>
      </c>
      <c r="E162">
        <v>56774.070097304997</v>
      </c>
      <c r="F162">
        <v>137.44999999999999</v>
      </c>
      <c r="G162">
        <v>25.204934918000799</v>
      </c>
      <c r="H162">
        <v>-7.5497470942874099</v>
      </c>
      <c r="I162">
        <v>-12.197057728548099</v>
      </c>
      <c r="J162">
        <v>-4.6907926001956399</v>
      </c>
      <c r="K162">
        <v>148.118112303461</v>
      </c>
      <c r="L162">
        <v>133.77723490319701</v>
      </c>
      <c r="M162">
        <v>37.863025514177203</v>
      </c>
      <c r="N162">
        <v>0.86560190159220296</v>
      </c>
      <c r="O162">
        <v>27.573663150236399</v>
      </c>
      <c r="P162">
        <v>68.031784841075705</v>
      </c>
      <c r="Q162">
        <v>-2.4565728407388E-2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210</v>
      </c>
      <c r="E163">
        <v>56586.717743975001</v>
      </c>
      <c r="F163">
        <v>985.55</v>
      </c>
      <c r="G163">
        <v>46.875404984099198</v>
      </c>
      <c r="H163">
        <v>-14.475427928411399</v>
      </c>
      <c r="I163">
        <v>39.810794090939602</v>
      </c>
      <c r="J163">
        <v>-0.96399915333929598</v>
      </c>
      <c r="K163">
        <v>983.28501145987605</v>
      </c>
      <c r="L163">
        <v>800.18662850483702</v>
      </c>
      <c r="M163">
        <v>37.930696785769499</v>
      </c>
      <c r="N163">
        <v>0.66145433299916601</v>
      </c>
      <c r="O163">
        <v>22.500126832732899</v>
      </c>
      <c r="P163">
        <v>79.648195406489194</v>
      </c>
      <c r="Q163">
        <v>0.113249826712114</v>
      </c>
    </row>
    <row r="164" spans="1:17" hidden="1" x14ac:dyDescent="0.3">
      <c r="A164" t="s">
        <v>407</v>
      </c>
      <c r="B164" t="s">
        <v>408</v>
      </c>
      <c r="C164" t="str">
        <f>IFERROR(VLOOKUP(Table1[[#This Row],[Ticker]],[1]!Table2[[Symbol]:[Industry]],2,FALSE),"-")</f>
        <v>-</v>
      </c>
      <c r="D164" t="s">
        <v>27</v>
      </c>
      <c r="E164">
        <v>56507.5</v>
      </c>
      <c r="F164">
        <v>1130.1500000000001</v>
      </c>
      <c r="G164">
        <v>15.7293735235911</v>
      </c>
      <c r="H164">
        <v>3.4298559995595101</v>
      </c>
      <c r="I164">
        <v>27.912171375355701</v>
      </c>
      <c r="J164">
        <v>1.50345961076585</v>
      </c>
      <c r="K164">
        <v>1082.63714086921</v>
      </c>
      <c r="M164">
        <v>50.127685238721703</v>
      </c>
      <c r="N164">
        <v>0.52847255218956202</v>
      </c>
      <c r="O164">
        <v>21.098969163385298</v>
      </c>
      <c r="P164">
        <v>49.688741721854299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411</v>
      </c>
      <c r="E165">
        <v>55933.515813979997</v>
      </c>
      <c r="F165">
        <v>2082.1999999999998</v>
      </c>
      <c r="G165">
        <v>-17.291769848288901</v>
      </c>
      <c r="H165">
        <v>-10.967815838578099</v>
      </c>
      <c r="I165">
        <v>9.6152003243224302E-2</v>
      </c>
      <c r="J165">
        <v>0.71859445570790703</v>
      </c>
      <c r="K165">
        <v>2207.3510681515099</v>
      </c>
      <c r="L165">
        <v>2060.0986874803898</v>
      </c>
      <c r="M165">
        <v>25.887831336545101</v>
      </c>
      <c r="N165">
        <v>0.55482220885742495</v>
      </c>
      <c r="O165">
        <v>17.856113725866798</v>
      </c>
      <c r="P165">
        <v>19.6666666666666</v>
      </c>
      <c r="Q165">
        <v>1.2088471917466001E-2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Row],[Ticker]],[1]!Table2[[Symbol]:[Industry]],2,FALSE),"-")</f>
        <v>-</v>
      </c>
      <c r="D166" t="s">
        <v>176</v>
      </c>
      <c r="E166">
        <v>55340.198858559997</v>
      </c>
      <c r="F166">
        <v>17048.349999999999</v>
      </c>
      <c r="G166">
        <v>-14.4958806170127</v>
      </c>
      <c r="H166">
        <v>4.7532105293352398</v>
      </c>
      <c r="I166">
        <v>-8.2321454688470599</v>
      </c>
      <c r="J166">
        <v>5.1646089828535597</v>
      </c>
      <c r="K166">
        <v>16713.093970226899</v>
      </c>
      <c r="L166">
        <v>16411.1631242679</v>
      </c>
      <c r="M166">
        <v>52.379378291541002</v>
      </c>
      <c r="N166">
        <v>1.01001313354998</v>
      </c>
      <c r="O166">
        <v>12.9141529825467</v>
      </c>
      <c r="P166">
        <v>12.4891541382529</v>
      </c>
      <c r="Q166">
        <v>-1.3295758760087E-2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95</v>
      </c>
      <c r="E167">
        <v>55297.561869689998</v>
      </c>
      <c r="F167">
        <v>536.54999999999995</v>
      </c>
      <c r="G167">
        <v>178.797266163643</v>
      </c>
      <c r="H167">
        <v>9.4402853939407496</v>
      </c>
      <c r="I167">
        <v>41.3609360042608</v>
      </c>
      <c r="J167">
        <v>-4.3262899430444799</v>
      </c>
      <c r="K167">
        <v>498.88612487313299</v>
      </c>
      <c r="L167">
        <v>395.04445225034198</v>
      </c>
      <c r="M167">
        <v>39.337029211602903</v>
      </c>
      <c r="N167">
        <v>0.933891975983968</v>
      </c>
      <c r="O167">
        <v>18.087783058428801</v>
      </c>
      <c r="P167">
        <v>212.492719860221</v>
      </c>
      <c r="Q167">
        <v>0.22043064382698699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Row],[Ticker]],[1]!Table2[[Symbol]:[Industry]],2,FALSE),"-")</f>
        <v>-</v>
      </c>
      <c r="D168" t="s">
        <v>101</v>
      </c>
      <c r="E168">
        <v>54954.255727199998</v>
      </c>
      <c r="F168">
        <v>139.84</v>
      </c>
      <c r="G168">
        <v>126.931811436931</v>
      </c>
      <c r="H168">
        <v>-1.20649079101719</v>
      </c>
      <c r="I168">
        <v>-18.221965019296899</v>
      </c>
      <c r="J168">
        <v>-2.1507657813519798</v>
      </c>
      <c r="K168">
        <v>140.00272998505</v>
      </c>
      <c r="L168">
        <v>117.234736669168</v>
      </c>
      <c r="M168">
        <v>42.055648669825203</v>
      </c>
      <c r="N168">
        <v>0.952503743227882</v>
      </c>
      <c r="O168">
        <v>21.925057208237899</v>
      </c>
      <c r="P168">
        <v>165.09952606634999</v>
      </c>
      <c r="Q168">
        <v>0.18594644304142999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Row],[Ticker]],[1]!Table2[[Symbol]:[Industry]],2,FALSE),"-")</f>
        <v>-</v>
      </c>
      <c r="D169" t="s">
        <v>420</v>
      </c>
      <c r="E169">
        <v>54801.426039272999</v>
      </c>
      <c r="F169">
        <v>210.59</v>
      </c>
      <c r="G169">
        <v>-9.7953093931841302</v>
      </c>
      <c r="H169">
        <v>-9.8526257602271592</v>
      </c>
      <c r="I169">
        <v>1.59869977044765</v>
      </c>
      <c r="J169">
        <v>-3.4067917620553199</v>
      </c>
      <c r="K169">
        <v>221.75228166911401</v>
      </c>
      <c r="L169">
        <v>202.612124951597</v>
      </c>
      <c r="M169">
        <v>39.224604627062</v>
      </c>
      <c r="N169">
        <v>0.99326947936436405</v>
      </c>
      <c r="O169">
        <v>17.242034284628801</v>
      </c>
      <c r="P169">
        <v>35.864516129032197</v>
      </c>
      <c r="Q169">
        <v>5.9267060174684999E-2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Row],[Ticker]],[1]!Table2[[Symbol]:[Industry]],2,FALSE),"-")</f>
        <v>-</v>
      </c>
      <c r="D170" t="s">
        <v>133</v>
      </c>
      <c r="E170">
        <v>54651.353605559998</v>
      </c>
      <c r="F170">
        <v>663.7</v>
      </c>
      <c r="G170">
        <v>45.458063428680703</v>
      </c>
      <c r="H170">
        <v>-17.2345387261072</v>
      </c>
      <c r="I170">
        <v>-5.3027455632257601</v>
      </c>
      <c r="J170">
        <v>-5.4638004722050599</v>
      </c>
      <c r="K170">
        <v>749.60990234853</v>
      </c>
      <c r="L170">
        <v>652.87547839232195</v>
      </c>
      <c r="M170">
        <v>24.499145428971602</v>
      </c>
      <c r="N170">
        <v>0.539313598083205</v>
      </c>
      <c r="O170">
        <v>27.7685701371101</v>
      </c>
      <c r="P170">
        <v>71.056701030927798</v>
      </c>
      <c r="Q170">
        <v>0.15469736780434001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Row],[Ticker]],[1]!Table2[[Symbol]:[Industry]],2,FALSE),"-")</f>
        <v>-</v>
      </c>
      <c r="D171" t="s">
        <v>425</v>
      </c>
      <c r="E171">
        <v>54600.003203200002</v>
      </c>
      <c r="F171">
        <v>364</v>
      </c>
      <c r="G171">
        <v>38.297323959094101</v>
      </c>
      <c r="H171">
        <v>9.0187568682088397</v>
      </c>
      <c r="I171">
        <v>19.7712175626801</v>
      </c>
      <c r="J171">
        <v>1.52910696737381</v>
      </c>
      <c r="K171">
        <v>337.45282702327103</v>
      </c>
      <c r="L171">
        <v>289.37871353622103</v>
      </c>
      <c r="M171">
        <v>58.912579808516803</v>
      </c>
      <c r="N171">
        <v>1.02688492935222</v>
      </c>
      <c r="O171">
        <v>3.8324175824175599</v>
      </c>
      <c r="P171">
        <v>89.880020865936302</v>
      </c>
      <c r="Q171">
        <v>5.4367504915867997E-2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Row],[Ticker]],[1]!Table2[[Symbol]:[Industry]],2,FALSE),"-")</f>
        <v>-</v>
      </c>
      <c r="D172" t="s">
        <v>34</v>
      </c>
      <c r="E172">
        <v>54349.748984307997</v>
      </c>
      <c r="F172">
        <v>119.38</v>
      </c>
      <c r="G172">
        <v>15.6655158725715</v>
      </c>
      <c r="H172">
        <v>-0.241056926008204</v>
      </c>
      <c r="I172">
        <v>-26.7682421295811</v>
      </c>
      <c r="J172">
        <v>-2.05194877347264</v>
      </c>
      <c r="K172">
        <v>123.854294096251</v>
      </c>
      <c r="L172">
        <v>121.25950286643599</v>
      </c>
      <c r="M172">
        <v>37.238324467035902</v>
      </c>
      <c r="N172">
        <v>0.76828150688005303</v>
      </c>
      <c r="O172">
        <v>32.308594404422799</v>
      </c>
      <c r="P172">
        <v>43.658243080625702</v>
      </c>
      <c r="Q172">
        <v>5.2161169756712998E-2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Row],[Ticker]],[1]!Table2[[Symbol]:[Industry]],2,FALSE),"-")</f>
        <v>-</v>
      </c>
      <c r="D173" t="s">
        <v>430</v>
      </c>
      <c r="E173">
        <v>54223.424392565998</v>
      </c>
      <c r="F173">
        <v>189.78</v>
      </c>
      <c r="G173">
        <v>5.9167776643545302</v>
      </c>
      <c r="H173">
        <v>8.8127009790545099</v>
      </c>
      <c r="I173">
        <v>14.0145630187326</v>
      </c>
      <c r="J173">
        <v>2.8546172573793802</v>
      </c>
      <c r="K173">
        <v>179.93034887327599</v>
      </c>
      <c r="L173">
        <v>168.915490238926</v>
      </c>
      <c r="M173">
        <v>52.533046074409299</v>
      </c>
      <c r="N173">
        <v>2.0600427264379202</v>
      </c>
      <c r="O173">
        <v>7.7247339024133197</v>
      </c>
      <c r="P173">
        <v>45.872405841660203</v>
      </c>
      <c r="Q173">
        <v>-8.2589409151143003E-2</v>
      </c>
    </row>
    <row r="174" spans="1:17" x14ac:dyDescent="0.3">
      <c r="A174" t="s">
        <v>431</v>
      </c>
      <c r="B174" t="s">
        <v>432</v>
      </c>
      <c r="C174" t="str">
        <f>IFERROR(VLOOKUP(Table1[[#This Row],[Ticker]],[1]!Table2[[Symbol]:[Industry]],2,FALSE),"-")</f>
        <v>-</v>
      </c>
      <c r="D174" t="s">
        <v>24</v>
      </c>
      <c r="E174">
        <v>53869.928791140002</v>
      </c>
      <c r="F174">
        <v>72.03</v>
      </c>
      <c r="G174">
        <v>-40.8621234566087</v>
      </c>
      <c r="H174">
        <v>-9.64981656504653</v>
      </c>
      <c r="I174">
        <v>-22.120466574287001</v>
      </c>
      <c r="J174">
        <v>-1.08475093310759</v>
      </c>
      <c r="K174">
        <v>77.230668995693094</v>
      </c>
      <c r="L174">
        <v>79.407903173390494</v>
      </c>
      <c r="M174">
        <v>26.971122038398001</v>
      </c>
      <c r="N174">
        <v>0.93334047524062802</v>
      </c>
      <c r="O174">
        <v>39.802859919478003</v>
      </c>
      <c r="P174">
        <v>1.7372881355932099</v>
      </c>
      <c r="Q174">
        <v>3.8044125573407001E-2</v>
      </c>
    </row>
    <row r="175" spans="1:17" x14ac:dyDescent="0.3">
      <c r="A175" t="s">
        <v>433</v>
      </c>
      <c r="B175" t="s">
        <v>434</v>
      </c>
      <c r="C175" t="str">
        <f>IFERROR(VLOOKUP(Table1[[#This Row],[Ticker]],[1]!Table2[[Symbol]:[Industry]],2,FALSE),"-")</f>
        <v>-</v>
      </c>
      <c r="D175" t="s">
        <v>27</v>
      </c>
      <c r="E175">
        <v>52853.25</v>
      </c>
      <c r="F175">
        <v>1854.5</v>
      </c>
      <c r="G175">
        <v>-13.0848653534623</v>
      </c>
      <c r="H175">
        <v>0.54346767807186103</v>
      </c>
      <c r="I175">
        <v>-5.6680932133419004</v>
      </c>
      <c r="J175">
        <v>-2.46924227410129</v>
      </c>
      <c r="K175">
        <v>1858.4211521827101</v>
      </c>
      <c r="L175">
        <v>1791.11016056484</v>
      </c>
      <c r="M175">
        <v>44.235506374804103</v>
      </c>
      <c r="N175">
        <v>1.3481315438899899</v>
      </c>
      <c r="O175">
        <v>12.410353194931201</v>
      </c>
      <c r="P175">
        <v>20.156796682648601</v>
      </c>
      <c r="Q175">
        <v>1.765064961882E-3</v>
      </c>
    </row>
    <row r="176" spans="1:17" x14ac:dyDescent="0.3">
      <c r="A176" t="s">
        <v>435</v>
      </c>
      <c r="B176" t="s">
        <v>436</v>
      </c>
      <c r="C176" t="str">
        <f>IFERROR(VLOOKUP(Table1[[#This Row],[Ticker]],[1]!Table2[[Symbol]:[Industry]],2,FALSE),"-")</f>
        <v>-</v>
      </c>
      <c r="D176" t="s">
        <v>34</v>
      </c>
      <c r="E176">
        <v>51972.784379384</v>
      </c>
      <c r="F176">
        <v>59.87</v>
      </c>
      <c r="G176">
        <v>70.838880960826302</v>
      </c>
      <c r="H176">
        <v>-3.2360155418098699</v>
      </c>
      <c r="I176">
        <v>-25.3341519848228</v>
      </c>
      <c r="J176">
        <v>-3.3257397370750001</v>
      </c>
      <c r="K176">
        <v>62.858264935699303</v>
      </c>
      <c r="L176">
        <v>57.237450200970599</v>
      </c>
      <c r="M176">
        <v>34.166292239331298</v>
      </c>
      <c r="N176">
        <v>0.59164363927482699</v>
      </c>
      <c r="O176">
        <v>28.444964088859201</v>
      </c>
      <c r="P176">
        <v>100.569514237855</v>
      </c>
      <c r="Q176">
        <v>0.105531705151927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-</v>
      </c>
      <c r="D177" t="s">
        <v>92</v>
      </c>
      <c r="E177">
        <v>51841.1015625</v>
      </c>
      <c r="F177">
        <v>1414.25</v>
      </c>
      <c r="G177">
        <v>130.436564546905</v>
      </c>
      <c r="H177">
        <v>-18.929049869138101</v>
      </c>
      <c r="I177">
        <v>36.837433604929103</v>
      </c>
      <c r="J177">
        <v>-0.30513592389525301</v>
      </c>
      <c r="K177">
        <v>1440.8507467890199</v>
      </c>
      <c r="L177">
        <v>1089.2771546249801</v>
      </c>
      <c r="M177">
        <v>44.0521419811556</v>
      </c>
      <c r="N177">
        <v>0.40059618688583198</v>
      </c>
      <c r="O177">
        <v>26.901184373342701</v>
      </c>
      <c r="P177">
        <v>214.277777777777</v>
      </c>
      <c r="Q177">
        <v>0.19747600236733201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309</v>
      </c>
      <c r="E178">
        <v>51817.733222579998</v>
      </c>
      <c r="F178">
        <v>4896.3500000000004</v>
      </c>
      <c r="G178">
        <v>-8.7361995065530902</v>
      </c>
      <c r="H178">
        <v>-2.6772808612703498</v>
      </c>
      <c r="I178">
        <v>-23.018166512528101</v>
      </c>
      <c r="J178">
        <v>-1.67367169682309</v>
      </c>
      <c r="K178">
        <v>4976.1876902434597</v>
      </c>
      <c r="L178">
        <v>4880.5558584722903</v>
      </c>
      <c r="M178">
        <v>34.250878796536199</v>
      </c>
      <c r="N178">
        <v>0.62874376675258803</v>
      </c>
      <c r="O178">
        <v>19.953638935125099</v>
      </c>
      <c r="P178">
        <v>19.103624422281602</v>
      </c>
      <c r="Q178">
        <v>7.2752518461670001E-3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246</v>
      </c>
      <c r="E179">
        <v>51436.055660714999</v>
      </c>
      <c r="F179">
        <v>1945.35</v>
      </c>
      <c r="G179">
        <v>1.5367152406340201</v>
      </c>
      <c r="H179">
        <v>-4.6263737994684897</v>
      </c>
      <c r="I179">
        <v>-0.27282532201064802</v>
      </c>
      <c r="J179">
        <v>0.67681997749529199</v>
      </c>
      <c r="K179">
        <v>2002.76791498322</v>
      </c>
      <c r="L179">
        <v>1850.76979975057</v>
      </c>
      <c r="M179">
        <v>33.371288061854301</v>
      </c>
      <c r="N179">
        <v>1.3911139652537701</v>
      </c>
      <c r="O179">
        <v>12.1880381422366</v>
      </c>
      <c r="P179">
        <v>30.372281607076999</v>
      </c>
      <c r="Q179">
        <v>8.2306113158290006E-3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121</v>
      </c>
      <c r="E180">
        <v>50362.545943750003</v>
      </c>
      <c r="F180">
        <v>387.5</v>
      </c>
      <c r="G180">
        <v>-24.616135255909299</v>
      </c>
      <c r="H180">
        <v>12.9046893164153</v>
      </c>
      <c r="I180">
        <v>9.6587565755788404E-2</v>
      </c>
      <c r="J180">
        <v>14.3615901326725</v>
      </c>
      <c r="K180">
        <v>345.14530276250002</v>
      </c>
      <c r="L180">
        <v>355.50848406239999</v>
      </c>
      <c r="M180">
        <v>72.982438439803303</v>
      </c>
      <c r="N180">
        <v>3.4015204904810599</v>
      </c>
      <c r="O180">
        <v>5.9354838709677296</v>
      </c>
      <c r="P180">
        <v>35.5843247025892</v>
      </c>
      <c r="Q180">
        <v>4.571674112497E-3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21</v>
      </c>
      <c r="E181">
        <v>50023.749711650002</v>
      </c>
      <c r="F181">
        <v>2645.5</v>
      </c>
      <c r="G181">
        <v>-10.1808814828879</v>
      </c>
      <c r="H181">
        <v>4.1388559290203499</v>
      </c>
      <c r="I181">
        <v>-9.1984617976142999</v>
      </c>
      <c r="J181">
        <v>-3.2561288651854601</v>
      </c>
      <c r="K181">
        <v>2640.0899053231301</v>
      </c>
      <c r="L181">
        <v>2475.1823099171102</v>
      </c>
      <c r="M181">
        <v>36.2452000225814</v>
      </c>
      <c r="N181">
        <v>0.71602081095582104</v>
      </c>
      <c r="O181">
        <v>16.460026460026398</v>
      </c>
      <c r="P181">
        <v>27.857522594364699</v>
      </c>
      <c r="Q181">
        <v>-4.5692666585324997E-2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260</v>
      </c>
      <c r="E182">
        <v>49085.0238585599</v>
      </c>
      <c r="F182">
        <v>4358.3999999999996</v>
      </c>
      <c r="G182">
        <v>48.024247761971303</v>
      </c>
      <c r="H182">
        <v>-20.9139763411502</v>
      </c>
      <c r="I182">
        <v>24.7822011889183</v>
      </c>
      <c r="J182">
        <v>-9.3577728871621897</v>
      </c>
      <c r="K182">
        <v>4973.15502691037</v>
      </c>
      <c r="L182">
        <v>4179.1755529003303</v>
      </c>
      <c r="M182">
        <v>16.705044917703098</v>
      </c>
      <c r="N182">
        <v>0.354918051242538</v>
      </c>
      <c r="O182">
        <v>33.992979074889803</v>
      </c>
      <c r="P182">
        <v>74.318568143185601</v>
      </c>
      <c r="Q182">
        <v>0.123545234188398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51</v>
      </c>
      <c r="E183">
        <v>48681.364960409999</v>
      </c>
      <c r="F183">
        <v>2873.65</v>
      </c>
      <c r="G183">
        <v>81.9362685421073</v>
      </c>
      <c r="H183">
        <v>12.2178763790464</v>
      </c>
      <c r="I183">
        <v>7.6602334085775201</v>
      </c>
      <c r="J183">
        <v>7.1352039932930298</v>
      </c>
      <c r="K183">
        <v>2590.5087859387299</v>
      </c>
      <c r="L183">
        <v>2182.1007754626398</v>
      </c>
      <c r="M183">
        <v>74.783203324583695</v>
      </c>
      <c r="N183">
        <v>0.74910576918831095</v>
      </c>
      <c r="O183">
        <v>2.3089102709098199</v>
      </c>
      <c r="P183">
        <v>107.47626439478699</v>
      </c>
      <c r="Q183">
        <v>5.7595944832911999E-2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380</v>
      </c>
      <c r="E184">
        <v>48321.655002320003</v>
      </c>
      <c r="F184">
        <v>1640.8</v>
      </c>
      <c r="G184">
        <v>32.0760628425326</v>
      </c>
      <c r="H184">
        <v>3.1681764760086599</v>
      </c>
      <c r="I184">
        <v>41.593265158282698</v>
      </c>
      <c r="J184">
        <v>2.3473798615830299</v>
      </c>
      <c r="K184">
        <v>1534.3821199679901</v>
      </c>
      <c r="L184">
        <v>1293.1042851468101</v>
      </c>
      <c r="M184">
        <v>56.937785977442097</v>
      </c>
      <c r="N184">
        <v>1.0819913990416601</v>
      </c>
      <c r="O184">
        <v>3.26669917113604</v>
      </c>
      <c r="P184">
        <v>61.0127079142338</v>
      </c>
      <c r="Q184">
        <v>8.2748156514930005E-2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349</v>
      </c>
      <c r="E185">
        <v>47515.048664000002</v>
      </c>
      <c r="F185">
        <v>1436</v>
      </c>
      <c r="G185">
        <v>56.871287530634802</v>
      </c>
      <c r="H185">
        <v>1.9969624984001799</v>
      </c>
      <c r="I185">
        <v>23.833615013993501</v>
      </c>
      <c r="J185">
        <v>-1.01873827635067</v>
      </c>
      <c r="K185">
        <v>1452.3457024986401</v>
      </c>
      <c r="L185">
        <v>1227.14473596111</v>
      </c>
      <c r="M185">
        <v>32.474574467026201</v>
      </c>
      <c r="N185">
        <v>0.70014497140064202</v>
      </c>
      <c r="O185">
        <v>8.6350974930362092</v>
      </c>
      <c r="P185">
        <v>80.810878871820606</v>
      </c>
      <c r="Q185">
        <v>2.3748317240663001E-2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24</v>
      </c>
      <c r="E186">
        <v>47460.586302625998</v>
      </c>
      <c r="F186">
        <v>193.78</v>
      </c>
      <c r="G186">
        <v>19.834670851418501</v>
      </c>
      <c r="H186">
        <v>4.4330395775855598</v>
      </c>
      <c r="I186">
        <v>21.091350425119401</v>
      </c>
      <c r="J186">
        <v>-0.24252486117550801</v>
      </c>
      <c r="K186">
        <v>185.07546400205899</v>
      </c>
      <c r="L186">
        <v>163.240585852831</v>
      </c>
      <c r="M186">
        <v>44.643905074893901</v>
      </c>
      <c r="N186">
        <v>0.97041497155908696</v>
      </c>
      <c r="O186">
        <v>5.8674785839611898</v>
      </c>
      <c r="P186">
        <v>48.490421455938602</v>
      </c>
      <c r="Q186">
        <v>0.104407075290568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153</v>
      </c>
      <c r="E187">
        <v>46620.6901335</v>
      </c>
      <c r="F187">
        <v>11000.2</v>
      </c>
      <c r="G187">
        <v>132.54480255623599</v>
      </c>
      <c r="H187">
        <v>-20.832045629085901</v>
      </c>
      <c r="I187">
        <v>64.959623596044594</v>
      </c>
      <c r="J187">
        <v>-3.7803165456458099</v>
      </c>
      <c r="K187">
        <v>11425.262993021801</v>
      </c>
      <c r="L187">
        <v>8515.6630954935699</v>
      </c>
      <c r="M187">
        <v>35.4051114697561</v>
      </c>
      <c r="N187">
        <v>0.55331640553558503</v>
      </c>
      <c r="O187">
        <v>30.7430773985927</v>
      </c>
      <c r="P187">
        <v>182.353243153058</v>
      </c>
      <c r="Q187">
        <v>0.17555645160804301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54</v>
      </c>
      <c r="E188">
        <v>46536.15129165</v>
      </c>
      <c r="F188">
        <v>626.1</v>
      </c>
      <c r="G188">
        <v>-36.367370152199499</v>
      </c>
      <c r="H188">
        <v>-3.9125681849121401</v>
      </c>
      <c r="I188">
        <v>-5.9255059992055603</v>
      </c>
      <c r="J188">
        <v>1.08904402585843</v>
      </c>
      <c r="K188">
        <v>645.09728368558899</v>
      </c>
      <c r="L188">
        <v>655.58031839791897</v>
      </c>
      <c r="M188">
        <v>32.841593400434803</v>
      </c>
      <c r="N188">
        <v>0.72981324494820998</v>
      </c>
      <c r="O188">
        <v>29.915348985784998</v>
      </c>
      <c r="P188">
        <v>13.075672746974799</v>
      </c>
      <c r="Q188">
        <v>-4.5912997254778001E-2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21</v>
      </c>
      <c r="E189">
        <v>46355.378024669997</v>
      </c>
      <c r="F189">
        <v>1708.3</v>
      </c>
      <c r="G189">
        <v>25.694181629540999</v>
      </c>
      <c r="H189">
        <v>4.5418712669069796</v>
      </c>
      <c r="I189">
        <v>-11.204194954917799</v>
      </c>
      <c r="J189">
        <v>-3.2177342633422499</v>
      </c>
      <c r="K189">
        <v>1689.3721779403199</v>
      </c>
      <c r="L189">
        <v>1493.6980086495901</v>
      </c>
      <c r="M189">
        <v>37.426076154386401</v>
      </c>
      <c r="N189">
        <v>0.83003360078334898</v>
      </c>
      <c r="O189">
        <v>12.9017151554176</v>
      </c>
      <c r="P189">
        <v>64.576107899807297</v>
      </c>
      <c r="Q189">
        <v>0.17876239962608401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130</v>
      </c>
      <c r="E190">
        <v>45514.524722244998</v>
      </c>
      <c r="F190">
        <v>51478.15</v>
      </c>
      <c r="G190">
        <v>-1.1118201448948299</v>
      </c>
      <c r="H190">
        <v>-10.287685746488</v>
      </c>
      <c r="I190">
        <v>22.163464555401799</v>
      </c>
      <c r="J190">
        <v>-2.1304590918242998</v>
      </c>
      <c r="K190">
        <v>53342.225454954903</v>
      </c>
      <c r="L190">
        <v>46319.910958938402</v>
      </c>
      <c r="M190">
        <v>26.1640818693275</v>
      </c>
      <c r="N190">
        <v>0.74560544869810697</v>
      </c>
      <c r="O190">
        <v>16.542649648443</v>
      </c>
      <c r="P190">
        <v>47.174199561434797</v>
      </c>
      <c r="Q190">
        <v>-8.8113235490680005E-3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Row],[Ticker]],[1]!Table2[[Symbol]:[Industry]],2,FALSE),"-")</f>
        <v>-</v>
      </c>
      <c r="D191" t="s">
        <v>467</v>
      </c>
      <c r="E191">
        <v>45434.190351600002</v>
      </c>
      <c r="F191">
        <v>40734</v>
      </c>
      <c r="G191">
        <v>-19.288481516864199</v>
      </c>
      <c r="H191">
        <v>5.2565890573608796</v>
      </c>
      <c r="I191">
        <v>-0.17767044091911899</v>
      </c>
      <c r="J191">
        <v>0.772407146462192</v>
      </c>
      <c r="K191">
        <v>39714.059338331099</v>
      </c>
      <c r="L191">
        <v>38078.640083841499</v>
      </c>
      <c r="M191">
        <v>42.552981211032296</v>
      </c>
      <c r="N191">
        <v>0.77797418198619495</v>
      </c>
      <c r="O191">
        <v>5.3714341827465901</v>
      </c>
      <c r="P191">
        <v>23.174896923348999</v>
      </c>
      <c r="Q191">
        <v>-7.0383493956239999E-3</v>
      </c>
    </row>
    <row r="192" spans="1:17" hidden="1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153</v>
      </c>
      <c r="E192">
        <v>44290.929624299999</v>
      </c>
      <c r="F192">
        <v>1729.8</v>
      </c>
      <c r="G192">
        <v>513.07759647899502</v>
      </c>
      <c r="H192">
        <v>4.3464852294022496</v>
      </c>
      <c r="I192">
        <v>102.31160934992501</v>
      </c>
      <c r="J192">
        <v>9.1980277780165398</v>
      </c>
      <c r="K192">
        <v>1525.0778653720499</v>
      </c>
      <c r="L192">
        <v>1050.3027525344</v>
      </c>
      <c r="M192">
        <v>62.525749000681998</v>
      </c>
      <c r="N192">
        <v>1.29256561231608</v>
      </c>
      <c r="O192">
        <v>4.7693374956642298</v>
      </c>
      <c r="P192">
        <v>550.30075187969896</v>
      </c>
      <c r="Q192">
        <v>0.232187827139618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78</v>
      </c>
      <c r="E193">
        <v>44265.21363436</v>
      </c>
      <c r="F193">
        <v>2357.1999999999998</v>
      </c>
      <c r="G193">
        <v>-5.4251472724403502</v>
      </c>
      <c r="H193">
        <v>-9.3296153696520996</v>
      </c>
      <c r="I193">
        <v>-17.165834123567599</v>
      </c>
      <c r="J193">
        <v>-3.47798588550756</v>
      </c>
      <c r="K193">
        <v>2563.9218814073001</v>
      </c>
      <c r="L193">
        <v>2422.5756506994499</v>
      </c>
      <c r="M193">
        <v>24.259802852324299</v>
      </c>
      <c r="N193">
        <v>1.1399704558964701</v>
      </c>
      <c r="O193">
        <v>20.651620566774099</v>
      </c>
      <c r="P193">
        <v>30.737659456461401</v>
      </c>
      <c r="Q193">
        <v>-4.0739261453388E-2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34</v>
      </c>
      <c r="E194">
        <v>43968.248924551001</v>
      </c>
      <c r="F194">
        <v>62.09</v>
      </c>
      <c r="G194">
        <v>48.053568268712098</v>
      </c>
      <c r="H194">
        <v>-0.65198858000809901</v>
      </c>
      <c r="I194">
        <v>-13.8789433609328</v>
      </c>
      <c r="J194">
        <v>-2.8986423676996398</v>
      </c>
      <c r="K194">
        <v>65.196811001175504</v>
      </c>
      <c r="L194">
        <v>57.968468504206697</v>
      </c>
      <c r="M194">
        <v>32.7877192780402</v>
      </c>
      <c r="N194">
        <v>0.69531937506435804</v>
      </c>
      <c r="O194">
        <v>18.376550169109301</v>
      </c>
      <c r="P194">
        <v>84.2433234421365</v>
      </c>
      <c r="Q194">
        <v>0.12527811836663499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260</v>
      </c>
      <c r="E195">
        <v>43324.175552100001</v>
      </c>
      <c r="F195">
        <v>4593.3</v>
      </c>
      <c r="G195">
        <v>5.7652913026835497</v>
      </c>
      <c r="H195">
        <v>6.0107726263160597</v>
      </c>
      <c r="I195">
        <v>5.6666463380688601</v>
      </c>
      <c r="J195">
        <v>0.162930007944143</v>
      </c>
      <c r="K195">
        <v>4232.5747857836895</v>
      </c>
      <c r="L195">
        <v>3860.5244417618901</v>
      </c>
      <c r="M195">
        <v>63.156685338151199</v>
      </c>
      <c r="N195">
        <v>0.83390857113549299</v>
      </c>
      <c r="O195">
        <v>4.3911784555765898</v>
      </c>
      <c r="P195">
        <v>37.521893384829497</v>
      </c>
      <c r="Q195">
        <v>9.9634778940173002E-2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37</v>
      </c>
      <c r="E196">
        <v>42897.440000000002</v>
      </c>
      <c r="F196">
        <v>260.3</v>
      </c>
      <c r="G196">
        <v>81.570180222373295</v>
      </c>
      <c r="H196">
        <v>-3.3914069917679601</v>
      </c>
      <c r="I196">
        <v>-25.5339089259685</v>
      </c>
      <c r="J196">
        <v>-6.8808123215643802</v>
      </c>
      <c r="K196">
        <v>259.461433987796</v>
      </c>
      <c r="L196">
        <v>226.35237554965801</v>
      </c>
      <c r="M196">
        <v>42.1443519285436</v>
      </c>
      <c r="N196">
        <v>2.24627658008525</v>
      </c>
      <c r="O196">
        <v>24.7406838263541</v>
      </c>
      <c r="P196">
        <v>112.31647634584</v>
      </c>
      <c r="Q196">
        <v>5.0622894958313E-2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179</v>
      </c>
      <c r="E197">
        <v>42793.772120624999</v>
      </c>
      <c r="F197">
        <v>621.65</v>
      </c>
      <c r="G197">
        <v>9.0086313880777293</v>
      </c>
      <c r="H197">
        <v>-0.70018556535785503</v>
      </c>
      <c r="I197">
        <v>-7.5329464923867899</v>
      </c>
      <c r="J197">
        <v>-3.1904483775668</v>
      </c>
      <c r="K197">
        <v>624.637392238654</v>
      </c>
      <c r="L197">
        <v>559.80856446943699</v>
      </c>
      <c r="M197">
        <v>30.737418673958501</v>
      </c>
      <c r="N197">
        <v>0.91823792689684103</v>
      </c>
      <c r="O197">
        <v>10.5606048419528</v>
      </c>
      <c r="P197">
        <v>56.567182974436399</v>
      </c>
      <c r="Q197">
        <v>-6.9431619630978006E-2</v>
      </c>
    </row>
    <row r="198" spans="1:17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309</v>
      </c>
      <c r="E198">
        <v>42469.418257999998</v>
      </c>
      <c r="F198">
        <v>6819.5</v>
      </c>
      <c r="G198">
        <v>-28.011374099534098</v>
      </c>
      <c r="H198">
        <v>-2.2368866247142001</v>
      </c>
      <c r="I198">
        <v>-22.784071108620399</v>
      </c>
      <c r="J198">
        <v>1.7870510101627199</v>
      </c>
      <c r="K198">
        <v>7038.0028124566197</v>
      </c>
      <c r="L198">
        <v>7378.9994543840203</v>
      </c>
      <c r="M198">
        <v>42.085924664449799</v>
      </c>
      <c r="N198">
        <v>0.61399406044451499</v>
      </c>
      <c r="O198">
        <v>34.907251264755402</v>
      </c>
      <c r="P198">
        <v>6.36854255053656</v>
      </c>
      <c r="Q198">
        <v>3.3534742134261997E-2</v>
      </c>
    </row>
    <row r="199" spans="1:17" x14ac:dyDescent="0.3">
      <c r="A199" t="s">
        <v>482</v>
      </c>
      <c r="B199" t="s">
        <v>483</v>
      </c>
      <c r="C199" t="str">
        <f>IFERROR(VLOOKUP(Table1[[#This Row],[Ticker]],[1]!Table2[[Symbol]:[Industry]],2,FALSE),"-")</f>
        <v>-</v>
      </c>
      <c r="D199" t="s">
        <v>484</v>
      </c>
      <c r="E199">
        <v>41818.418155400002</v>
      </c>
      <c r="F199">
        <v>37122.199999999997</v>
      </c>
      <c r="G199">
        <v>11.7920509550902</v>
      </c>
      <c r="H199">
        <v>-1.85337993102655</v>
      </c>
      <c r="I199">
        <v>1.0642860734806401</v>
      </c>
      <c r="J199">
        <v>-2.07015327493664</v>
      </c>
      <c r="K199">
        <v>36999.958317561803</v>
      </c>
      <c r="L199">
        <v>33081.372836944</v>
      </c>
      <c r="M199">
        <v>30.0976602728724</v>
      </c>
      <c r="N199">
        <v>0.68791551433442999</v>
      </c>
      <c r="O199">
        <v>10.059479233450601</v>
      </c>
      <c r="P199">
        <v>39.4103950728556</v>
      </c>
      <c r="Q199">
        <v>3.5955946423178002E-2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295</v>
      </c>
      <c r="E200">
        <v>41672.165816729997</v>
      </c>
      <c r="F200">
        <v>3055.3</v>
      </c>
      <c r="G200">
        <v>22.8211454591078</v>
      </c>
      <c r="H200">
        <v>15.6933897391469</v>
      </c>
      <c r="I200">
        <v>27.632317528609398</v>
      </c>
      <c r="J200">
        <v>3.3007869318338301</v>
      </c>
      <c r="K200">
        <v>2738.0411785476199</v>
      </c>
      <c r="L200">
        <v>2416.6511816797802</v>
      </c>
      <c r="M200">
        <v>59.721455687667799</v>
      </c>
      <c r="N200">
        <v>1.11447297324288</v>
      </c>
      <c r="O200">
        <v>3.7214021536346502</v>
      </c>
      <c r="P200">
        <v>58.977027343445101</v>
      </c>
      <c r="Q200">
        <v>2.2783684432299001E-2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54</v>
      </c>
      <c r="E201">
        <v>41541.582875</v>
      </c>
      <c r="F201">
        <v>3770</v>
      </c>
      <c r="G201">
        <v>20.6804176184007</v>
      </c>
      <c r="H201">
        <v>-14.892867607857401</v>
      </c>
      <c r="I201">
        <v>-10.557274378853</v>
      </c>
      <c r="J201">
        <v>-7.3579666623650297</v>
      </c>
      <c r="K201">
        <v>4374.1553114327198</v>
      </c>
      <c r="L201">
        <v>4011.6072775767302</v>
      </c>
      <c r="M201">
        <v>21.0082174324153</v>
      </c>
      <c r="N201">
        <v>0.33332682785231199</v>
      </c>
      <c r="O201">
        <v>32.572944297082202</v>
      </c>
      <c r="P201">
        <v>51.217359913360802</v>
      </c>
      <c r="Q201">
        <v>2.4013919531706E-2</v>
      </c>
    </row>
    <row r="202" spans="1:17" x14ac:dyDescent="0.3">
      <c r="A202" t="s">
        <v>489</v>
      </c>
      <c r="B202" t="s">
        <v>490</v>
      </c>
      <c r="C202" t="str">
        <f>IFERROR(VLOOKUP(Table1[[#This Row],[Ticker]],[1]!Table2[[Symbol]:[Industry]],2,FALSE),"-")</f>
        <v>-</v>
      </c>
      <c r="D202" t="s">
        <v>491</v>
      </c>
      <c r="E202">
        <v>41322.75</v>
      </c>
      <c r="F202">
        <v>486.15</v>
      </c>
      <c r="G202">
        <v>62.821326295553902</v>
      </c>
      <c r="H202">
        <v>-11.851356033261601</v>
      </c>
      <c r="I202">
        <v>29.846231757140998</v>
      </c>
      <c r="J202">
        <v>-1.9288045819991999</v>
      </c>
      <c r="K202">
        <v>521.18599433141299</v>
      </c>
      <c r="L202">
        <v>414.83257628225101</v>
      </c>
      <c r="M202">
        <v>26.526589288277901</v>
      </c>
      <c r="N202">
        <v>0.73050689141851499</v>
      </c>
      <c r="O202">
        <v>27.6046487709554</v>
      </c>
      <c r="P202">
        <v>101.13777410012401</v>
      </c>
      <c r="Q202">
        <v>0.138914896200451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Row],[Ticker]],[1]!Table2[[Symbol]:[Industry]],2,FALSE),"-")</f>
        <v>-</v>
      </c>
      <c r="D203" t="s">
        <v>54</v>
      </c>
      <c r="E203">
        <v>41291.458749879901</v>
      </c>
      <c r="F203">
        <v>165.65</v>
      </c>
      <c r="G203">
        <v>7.1525491206709999</v>
      </c>
      <c r="H203">
        <v>-10.196940587069101</v>
      </c>
      <c r="I203">
        <v>-15.2395677460197</v>
      </c>
      <c r="J203">
        <v>-3.2756501835974001</v>
      </c>
      <c r="K203">
        <v>174.58387264232601</v>
      </c>
      <c r="L203">
        <v>160.22463690391601</v>
      </c>
      <c r="M203">
        <v>27.305685505833399</v>
      </c>
      <c r="N203">
        <v>0.53696627309364797</v>
      </c>
      <c r="O203">
        <v>17.265318442499201</v>
      </c>
      <c r="P203">
        <v>42.188841201716698</v>
      </c>
      <c r="Q203">
        <v>7.5885755394166005E-2</v>
      </c>
    </row>
    <row r="204" spans="1:17" hidden="1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34</v>
      </c>
      <c r="E204">
        <v>41256.386102889002</v>
      </c>
      <c r="F204">
        <v>60.87</v>
      </c>
      <c r="G204">
        <v>67.885409334050607</v>
      </c>
      <c r="H204">
        <v>2.8697066403837201</v>
      </c>
      <c r="I204">
        <v>-25.1930779727094</v>
      </c>
      <c r="J204">
        <v>-5.8018869597520997</v>
      </c>
      <c r="K204">
        <v>62.065508073578101</v>
      </c>
      <c r="L204">
        <v>55.321298108874899</v>
      </c>
      <c r="M204">
        <v>39.127924525580497</v>
      </c>
      <c r="N204">
        <v>1.5166501581891201</v>
      </c>
      <c r="O204">
        <v>27.320519139148999</v>
      </c>
      <c r="P204">
        <v>96.990291262135898</v>
      </c>
      <c r="Q204">
        <v>0.115266121490384</v>
      </c>
    </row>
    <row r="205" spans="1:17" x14ac:dyDescent="0.3">
      <c r="A205" t="s">
        <v>496</v>
      </c>
      <c r="B205" t="s">
        <v>497</v>
      </c>
      <c r="C205" t="str">
        <f>IFERROR(VLOOKUP(Table1[[#This Row],[Ticker]],[1]!Table2[[Symbol]:[Industry]],2,FALSE),"-")</f>
        <v>-</v>
      </c>
      <c r="D205" t="s">
        <v>380</v>
      </c>
      <c r="E205">
        <v>41118.286573979902</v>
      </c>
      <c r="F205">
        <v>547.79999999999995</v>
      </c>
      <c r="G205">
        <v>-32.768364671494297</v>
      </c>
      <c r="H205">
        <v>-3.22026865682313</v>
      </c>
      <c r="I205">
        <v>6.7980734565472698</v>
      </c>
      <c r="J205">
        <v>-1.11753082780147</v>
      </c>
      <c r="K205">
        <v>544.09238500365302</v>
      </c>
      <c r="L205">
        <v>548.40958511175597</v>
      </c>
      <c r="M205">
        <v>50.335382394593601</v>
      </c>
      <c r="N205">
        <v>0.91692070960417504</v>
      </c>
      <c r="O205">
        <v>16.657539247900701</v>
      </c>
      <c r="P205">
        <v>22.331397945511299</v>
      </c>
      <c r="Q205">
        <v>-0.12895080137564699</v>
      </c>
    </row>
    <row r="206" spans="1:17" x14ac:dyDescent="0.3">
      <c r="A206" t="s">
        <v>498</v>
      </c>
      <c r="B206" t="s">
        <v>499</v>
      </c>
      <c r="C206" t="str">
        <f>IFERROR(VLOOKUP(Table1[[#This Row],[Ticker]],[1]!Table2[[Symbol]:[Industry]],2,FALSE),"-")</f>
        <v>-</v>
      </c>
      <c r="D206" t="s">
        <v>51</v>
      </c>
      <c r="E206">
        <v>40966.665547299999</v>
      </c>
      <c r="F206">
        <v>1451.75</v>
      </c>
      <c r="G206">
        <v>52.772506926315401</v>
      </c>
      <c r="H206">
        <v>9.9962953932918204</v>
      </c>
      <c r="I206">
        <v>58.046846099752102</v>
      </c>
      <c r="J206">
        <v>3.1573609359417198</v>
      </c>
      <c r="K206">
        <v>1318.47650620685</v>
      </c>
      <c r="L206">
        <v>1052.18190396706</v>
      </c>
      <c r="M206">
        <v>61.151845698663998</v>
      </c>
      <c r="N206">
        <v>0.70711387637356204</v>
      </c>
      <c r="O206">
        <v>2.1594627174100101</v>
      </c>
      <c r="P206">
        <v>101.045561556571</v>
      </c>
      <c r="Q206">
        <v>0.11477446960113501</v>
      </c>
    </row>
    <row r="207" spans="1:17" x14ac:dyDescent="0.3">
      <c r="A207" t="s">
        <v>500</v>
      </c>
      <c r="B207" t="s">
        <v>501</v>
      </c>
      <c r="C207" t="str">
        <f>IFERROR(VLOOKUP(Table1[[#This Row],[Ticker]],[1]!Table2[[Symbol]:[Industry]],2,FALSE),"-")</f>
        <v>-</v>
      </c>
      <c r="D207" t="s">
        <v>251</v>
      </c>
      <c r="E207">
        <v>40625.554954140003</v>
      </c>
      <c r="F207">
        <v>643.04999999999995</v>
      </c>
      <c r="G207">
        <v>84.273229783549993</v>
      </c>
      <c r="H207">
        <v>-2.2771914383628298</v>
      </c>
      <c r="I207">
        <v>18.888947972609799</v>
      </c>
      <c r="J207">
        <v>0.13730205844363999</v>
      </c>
      <c r="K207">
        <v>630.57761647258997</v>
      </c>
      <c r="L207">
        <v>531.720187642631</v>
      </c>
      <c r="M207">
        <v>53.490011876324601</v>
      </c>
      <c r="N207">
        <v>1.0796578304703399</v>
      </c>
      <c r="O207">
        <v>6.6635564886089602</v>
      </c>
      <c r="P207">
        <v>109.326171875</v>
      </c>
      <c r="Q207">
        <v>4.6367786851839003E-2</v>
      </c>
    </row>
    <row r="208" spans="1:17" x14ac:dyDescent="0.3">
      <c r="A208" t="s">
        <v>502</v>
      </c>
      <c r="B208" t="s">
        <v>503</v>
      </c>
      <c r="C208" t="str">
        <f>IFERROR(VLOOKUP(Table1[[#This Row],[Ticker]],[1]!Table2[[Symbol]:[Industry]],2,FALSE),"-")</f>
        <v>-</v>
      </c>
      <c r="D208" t="s">
        <v>504</v>
      </c>
      <c r="E208">
        <v>40604.856861450004</v>
      </c>
      <c r="F208">
        <v>339.15</v>
      </c>
      <c r="G208">
        <v>0.93335769854412798</v>
      </c>
      <c r="H208">
        <v>-5.47310588188952</v>
      </c>
      <c r="I208">
        <v>8.0790026525794492</v>
      </c>
      <c r="J208">
        <v>-0.63401567733244701</v>
      </c>
      <c r="K208">
        <v>340.61853391712799</v>
      </c>
      <c r="L208">
        <v>300.19058997372503</v>
      </c>
      <c r="M208">
        <v>40.068435588640398</v>
      </c>
      <c r="N208">
        <v>0.63494095648850901</v>
      </c>
      <c r="O208">
        <v>11.1012826183104</v>
      </c>
      <c r="P208">
        <v>55.931034482758598</v>
      </c>
      <c r="Q208">
        <v>-4.7615334600417003E-2</v>
      </c>
    </row>
    <row r="209" spans="1:17" hidden="1" x14ac:dyDescent="0.3">
      <c r="A209" t="s">
        <v>505</v>
      </c>
      <c r="B209" t="s">
        <v>506</v>
      </c>
      <c r="C209" t="str">
        <f>IFERROR(VLOOKUP(Table1[[#This Row],[Ticker]],[1]!Table2[[Symbol]:[Industry]],2,FALSE),"-")</f>
        <v>-</v>
      </c>
      <c r="D209" t="s">
        <v>21</v>
      </c>
      <c r="E209">
        <v>40518.172776400002</v>
      </c>
      <c r="F209">
        <v>998.8</v>
      </c>
      <c r="G209">
        <v>-47.159121806661403</v>
      </c>
      <c r="H209">
        <v>-0.25718527317887202</v>
      </c>
      <c r="I209">
        <v>-21.375431419277401</v>
      </c>
      <c r="J209">
        <v>3.2848802859633999</v>
      </c>
      <c r="K209">
        <v>1015.45917613899</v>
      </c>
      <c r="M209">
        <v>52.956753645125097</v>
      </c>
      <c r="N209">
        <v>0.62145250683611797</v>
      </c>
      <c r="O209">
        <v>40.1682018422106</v>
      </c>
      <c r="P209">
        <v>2.9584578909390702</v>
      </c>
    </row>
    <row r="210" spans="1:17" x14ac:dyDescent="0.3">
      <c r="A210" t="s">
        <v>507</v>
      </c>
      <c r="B210" t="s">
        <v>508</v>
      </c>
      <c r="C210" t="str">
        <f>IFERROR(VLOOKUP(Table1[[#This Row],[Ticker]],[1]!Table2[[Symbol]:[Industry]],2,FALSE),"-")</f>
        <v>-</v>
      </c>
      <c r="D210" t="s">
        <v>509</v>
      </c>
      <c r="E210">
        <v>40064.741318549997</v>
      </c>
      <c r="F210">
        <v>3689.5</v>
      </c>
      <c r="G210">
        <v>19.087922803531701</v>
      </c>
      <c r="H210">
        <v>-8.9334679167284001</v>
      </c>
      <c r="I210">
        <v>14.759179157304001</v>
      </c>
      <c r="J210">
        <v>-7.4835877375080102</v>
      </c>
      <c r="K210">
        <v>3937.2924423463101</v>
      </c>
      <c r="L210">
        <v>3412.5717328411802</v>
      </c>
      <c r="M210">
        <v>24.054322629755902</v>
      </c>
      <c r="N210">
        <v>1.1779084045913799</v>
      </c>
      <c r="O210">
        <v>19.516194606315199</v>
      </c>
      <c r="P210">
        <v>45.499359163955397</v>
      </c>
      <c r="Q210">
        <v>0.12375700792007099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411</v>
      </c>
      <c r="E211">
        <v>39837.263539380001</v>
      </c>
      <c r="F211">
        <v>1435.45</v>
      </c>
      <c r="G211">
        <v>-25.847826083465598</v>
      </c>
      <c r="H211">
        <v>-9.0318881174831702</v>
      </c>
      <c r="I211">
        <v>-7.62407901629782</v>
      </c>
      <c r="J211">
        <v>-1.45276793366349</v>
      </c>
      <c r="K211">
        <v>1522.4790083595999</v>
      </c>
      <c r="L211">
        <v>1523.9367759706799</v>
      </c>
      <c r="M211">
        <v>37.0152661686122</v>
      </c>
      <c r="N211">
        <v>0.65387246760552298</v>
      </c>
      <c r="O211">
        <v>25.396217214113999</v>
      </c>
      <c r="P211">
        <v>9.9961685823754802</v>
      </c>
      <c r="Q211">
        <v>5.3960132132816002E-2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Row],[Ticker]],[1]!Table2[[Symbol]:[Industry]],2,FALSE),"-")</f>
        <v>-</v>
      </c>
      <c r="D212" t="s">
        <v>514</v>
      </c>
      <c r="E212">
        <v>39265.936070880001</v>
      </c>
      <c r="F212">
        <v>597.20000000000005</v>
      </c>
      <c r="G212">
        <v>-5.2054749369577902</v>
      </c>
      <c r="H212">
        <v>7.58384678930648</v>
      </c>
      <c r="I212">
        <v>14.759379566355401</v>
      </c>
      <c r="J212">
        <v>4.9749756737816799</v>
      </c>
      <c r="K212">
        <v>559.66802160173097</v>
      </c>
      <c r="L212">
        <v>519.20725450884299</v>
      </c>
      <c r="M212">
        <v>54.959043737395902</v>
      </c>
      <c r="N212">
        <v>0.73414750272097995</v>
      </c>
      <c r="O212">
        <v>3.0559276624246401</v>
      </c>
      <c r="P212">
        <v>41.835886474290398</v>
      </c>
      <c r="Q212">
        <v>-8.0768455122895003E-2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21</v>
      </c>
      <c r="E213">
        <v>38983.18017878</v>
      </c>
      <c r="F213">
        <v>5845.1</v>
      </c>
      <c r="G213">
        <v>-5.87891228977995</v>
      </c>
      <c r="H213">
        <v>2.5743692584772799</v>
      </c>
      <c r="I213">
        <v>-22.5961742157697</v>
      </c>
      <c r="J213">
        <v>-1.23074885272822</v>
      </c>
      <c r="K213">
        <v>5767.2528566548599</v>
      </c>
      <c r="L213">
        <v>5533.2338755166302</v>
      </c>
      <c r="M213">
        <v>33.826698494059201</v>
      </c>
      <c r="N213">
        <v>0.47301080119083899</v>
      </c>
      <c r="O213">
        <v>17.1485517784126</v>
      </c>
      <c r="P213">
        <v>36.336812642136501</v>
      </c>
      <c r="Q213">
        <v>-1.994879509741E-3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369</v>
      </c>
      <c r="E214">
        <v>38590.818513519996</v>
      </c>
      <c r="F214">
        <v>738.4</v>
      </c>
      <c r="G214">
        <v>-12.5743124859502</v>
      </c>
      <c r="H214">
        <v>-1.9923225779856</v>
      </c>
      <c r="I214">
        <v>18.690935093567202</v>
      </c>
      <c r="J214">
        <v>3.1791022975017702</v>
      </c>
      <c r="K214">
        <v>725.07791659768202</v>
      </c>
      <c r="L214">
        <v>638.45600342708701</v>
      </c>
      <c r="M214">
        <v>50.118710026589604</v>
      </c>
      <c r="N214">
        <v>1.5163020869672801</v>
      </c>
      <c r="O214">
        <v>8.2069339111592701</v>
      </c>
      <c r="P214">
        <v>50.081300813008099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46</v>
      </c>
      <c r="E215">
        <v>38492.586000000003</v>
      </c>
      <c r="F215">
        <v>63.74</v>
      </c>
      <c r="G215">
        <v>125.269834989153</v>
      </c>
      <c r="H215">
        <v>-6.3841467572932302</v>
      </c>
      <c r="I215">
        <v>-19.793708176662399</v>
      </c>
      <c r="J215">
        <v>-1.7508680294813801</v>
      </c>
      <c r="K215">
        <v>66.128358244163394</v>
      </c>
      <c r="L215">
        <v>57.608592227380498</v>
      </c>
      <c r="M215">
        <v>44.462179247314303</v>
      </c>
      <c r="N215">
        <v>0.356882479895476</v>
      </c>
      <c r="O215">
        <v>22.607467838092202</v>
      </c>
      <c r="P215">
        <v>149.471624266144</v>
      </c>
      <c r="Q215">
        <v>0.13038118380654301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-</v>
      </c>
      <c r="D216" t="s">
        <v>210</v>
      </c>
      <c r="E216">
        <v>38431.541745459901</v>
      </c>
      <c r="F216">
        <v>655.29999999999995</v>
      </c>
      <c r="G216">
        <v>-5.4753718434420797</v>
      </c>
      <c r="H216">
        <v>0.89495615336774403</v>
      </c>
      <c r="I216">
        <v>-3.1869570628003898</v>
      </c>
      <c r="J216">
        <v>0.735904245527219</v>
      </c>
      <c r="K216">
        <v>668.84553240785999</v>
      </c>
      <c r="L216">
        <v>630.34679539747901</v>
      </c>
      <c r="M216">
        <v>34.5123747535999</v>
      </c>
      <c r="N216">
        <v>0.90947577641933897</v>
      </c>
      <c r="O216">
        <v>16.664123302304201</v>
      </c>
      <c r="P216">
        <v>34.255275558287202</v>
      </c>
      <c r="Q216">
        <v>9.9022153930230002E-3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Row],[Ticker]],[1]!Table2[[Symbol]:[Industry]],2,FALSE),"-")</f>
        <v>-</v>
      </c>
      <c r="D217" t="s">
        <v>37</v>
      </c>
      <c r="E217">
        <v>38190.400558859998</v>
      </c>
      <c r="F217">
        <v>1106.5999999999999</v>
      </c>
      <c r="G217">
        <v>13.228051154897001</v>
      </c>
      <c r="H217">
        <v>9.8063446711615008</v>
      </c>
      <c r="I217">
        <v>5.80251704697669E-2</v>
      </c>
      <c r="J217">
        <v>1.48592687149448</v>
      </c>
      <c r="K217">
        <v>1032.7078004964401</v>
      </c>
      <c r="L217">
        <v>967.77796481369705</v>
      </c>
      <c r="M217">
        <v>62.6241816348074</v>
      </c>
      <c r="N217">
        <v>0.55475191522637501</v>
      </c>
      <c r="O217">
        <v>2.3405024399060199</v>
      </c>
      <c r="P217">
        <v>40.941221422658003</v>
      </c>
      <c r="Q217">
        <v>-4.2343330598653001E-2</v>
      </c>
    </row>
    <row r="218" spans="1:17" x14ac:dyDescent="0.3">
      <c r="A218" t="s">
        <v>525</v>
      </c>
      <c r="B218" t="s">
        <v>526</v>
      </c>
      <c r="C218" t="str">
        <f>IFERROR(VLOOKUP(Table1[[#This Row],[Ticker]],[1]!Table2[[Symbol]:[Industry]],2,FALSE),"-")</f>
        <v>-</v>
      </c>
      <c r="D218" t="s">
        <v>179</v>
      </c>
      <c r="E218">
        <v>37936.543356000002</v>
      </c>
      <c r="F218">
        <v>541.95000000000005</v>
      </c>
      <c r="G218">
        <v>-4.88657652950784</v>
      </c>
      <c r="H218">
        <v>5.1514554310279603</v>
      </c>
      <c r="I218">
        <v>12.152061693922001</v>
      </c>
      <c r="J218">
        <v>2.6878055087316399</v>
      </c>
      <c r="K218">
        <v>511.88594935573798</v>
      </c>
      <c r="L218">
        <v>466.343183527375</v>
      </c>
      <c r="M218">
        <v>53.3148719907133</v>
      </c>
      <c r="N218">
        <v>0.47738117283165599</v>
      </c>
      <c r="O218">
        <v>3.2198542300950002</v>
      </c>
      <c r="P218">
        <v>44.250731966994898</v>
      </c>
      <c r="Q218">
        <v>-3.8875016534624003E-2</v>
      </c>
    </row>
    <row r="219" spans="1:17" x14ac:dyDescent="0.3">
      <c r="A219" t="s">
        <v>527</v>
      </c>
      <c r="B219" t="s">
        <v>528</v>
      </c>
      <c r="C219" t="str">
        <f>IFERROR(VLOOKUP(Table1[[#This Row],[Ticker]],[1]!Table2[[Symbol]:[Industry]],2,FALSE),"-")</f>
        <v>-</v>
      </c>
      <c r="D219" t="s">
        <v>529</v>
      </c>
      <c r="E219">
        <v>37455.716874315003</v>
      </c>
      <c r="F219">
        <v>1030.3499999999999</v>
      </c>
      <c r="G219">
        <v>78.2865538295205</v>
      </c>
      <c r="H219">
        <v>8.7778495336880896E-2</v>
      </c>
      <c r="I219">
        <v>45.9832501119946</v>
      </c>
      <c r="J219">
        <v>-8.8560526547859606</v>
      </c>
      <c r="K219">
        <v>943.15947731504002</v>
      </c>
      <c r="L219">
        <v>762.72335816504801</v>
      </c>
      <c r="M219">
        <v>51.3679944090389</v>
      </c>
      <c r="N219">
        <v>1.2321692492866601</v>
      </c>
      <c r="O219">
        <v>17.921094773620599</v>
      </c>
      <c r="P219">
        <v>116.915789473684</v>
      </c>
      <c r="Q219">
        <v>0.125549259841544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Row],[Ticker]],[1]!Table2[[Symbol]:[Industry]],2,FALSE),"-")</f>
        <v>-</v>
      </c>
      <c r="D220" t="s">
        <v>532</v>
      </c>
      <c r="E220">
        <v>37297.688739780002</v>
      </c>
      <c r="F220">
        <v>4133.1000000000004</v>
      </c>
      <c r="G220">
        <v>47.457794718951</v>
      </c>
      <c r="H220">
        <v>-11.4205437429725</v>
      </c>
      <c r="I220">
        <v>16.978759667302899</v>
      </c>
      <c r="J220">
        <v>-1.2120443555671501</v>
      </c>
      <c r="K220">
        <v>4267.2894703328602</v>
      </c>
      <c r="L220">
        <v>3639.9921190968998</v>
      </c>
      <c r="M220">
        <v>41.687881759105302</v>
      </c>
      <c r="N220">
        <v>0.82572553517517799</v>
      </c>
      <c r="O220">
        <v>21.935109240037701</v>
      </c>
      <c r="P220">
        <v>85.924426450742203</v>
      </c>
      <c r="Q220">
        <v>0.22266604410879301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Row],[Ticker]],[1]!Table2[[Symbol]:[Industry]],2,FALSE),"-")</f>
        <v>-</v>
      </c>
      <c r="D221" t="s">
        <v>535</v>
      </c>
      <c r="E221">
        <v>37251.233500000002</v>
      </c>
      <c r="F221">
        <v>3391.1</v>
      </c>
      <c r="G221">
        <v>0.64208375673079399</v>
      </c>
      <c r="H221">
        <v>2.19856582598862</v>
      </c>
      <c r="I221">
        <v>-14.369129945511</v>
      </c>
      <c r="J221">
        <v>0.35953703181647301</v>
      </c>
      <c r="K221">
        <v>3269.3242876911299</v>
      </c>
      <c r="L221">
        <v>3258.2356718697501</v>
      </c>
      <c r="M221">
        <v>63.013389977078603</v>
      </c>
      <c r="N221">
        <v>0.79884177852046101</v>
      </c>
      <c r="O221">
        <v>15.596709032467301</v>
      </c>
      <c r="P221">
        <v>36.958804523424803</v>
      </c>
      <c r="Q221">
        <v>6.4899930405018999E-2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Row],[Ticker]],[1]!Table2[[Symbol]:[Industry]],2,FALSE),"-")</f>
        <v>-</v>
      </c>
      <c r="D222" t="s">
        <v>51</v>
      </c>
      <c r="E222">
        <v>36995.216360829902</v>
      </c>
      <c r="F222">
        <v>2961.7</v>
      </c>
      <c r="G222">
        <v>45.986635958549499</v>
      </c>
      <c r="H222">
        <v>32.376296127779597</v>
      </c>
      <c r="I222">
        <v>23.402162780446101</v>
      </c>
      <c r="J222">
        <v>13.4641516079209</v>
      </c>
      <c r="K222">
        <v>2445.12692939723</v>
      </c>
      <c r="L222">
        <v>2171.5113917019098</v>
      </c>
      <c r="M222">
        <v>87.943691920115796</v>
      </c>
      <c r="N222">
        <v>2.0722806524154098</v>
      </c>
      <c r="O222">
        <v>0.95384407603740196</v>
      </c>
      <c r="P222">
        <v>79.491530559680001</v>
      </c>
      <c r="Q222">
        <v>6.6633132352039007E-2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Row],[Ticker]],[1]!Table2[[Symbol]:[Industry]],2,FALSE),"-")</f>
        <v>-</v>
      </c>
      <c r="D223" t="s">
        <v>288</v>
      </c>
      <c r="E223">
        <v>36928.777809419997</v>
      </c>
      <c r="F223">
        <v>489.15</v>
      </c>
      <c r="G223">
        <v>27.0934894267563</v>
      </c>
      <c r="H223">
        <v>5.9282837745201498</v>
      </c>
      <c r="I223">
        <v>-0.10286789145813301</v>
      </c>
      <c r="J223">
        <v>0.96378069170842695</v>
      </c>
      <c r="K223">
        <v>479.69654963403201</v>
      </c>
      <c r="L223">
        <v>429.54448359290899</v>
      </c>
      <c r="M223">
        <v>43.260495024642402</v>
      </c>
      <c r="N223">
        <v>1.3012794822551501</v>
      </c>
      <c r="O223">
        <v>8.8112031074312593</v>
      </c>
      <c r="P223">
        <v>58.5575364667747</v>
      </c>
      <c r="Q223">
        <v>7.6505320770996005E-2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54</v>
      </c>
      <c r="E224">
        <v>36526.483420680001</v>
      </c>
      <c r="F224">
        <v>295.89999999999998</v>
      </c>
      <c r="G224">
        <v>-21.702341835936998</v>
      </c>
      <c r="H224">
        <v>1.17760538389248</v>
      </c>
      <c r="I224">
        <v>-9.6586933396852999</v>
      </c>
      <c r="J224">
        <v>2.8045590721005</v>
      </c>
      <c r="K224">
        <v>294.13178282736601</v>
      </c>
      <c r="L224">
        <v>283.51615319043799</v>
      </c>
      <c r="M224">
        <v>45.769903835709897</v>
      </c>
      <c r="N224">
        <v>0.75703433303378598</v>
      </c>
      <c r="O224">
        <v>6.9111186211557998</v>
      </c>
      <c r="P224">
        <v>24.668211502001199</v>
      </c>
      <c r="Q224">
        <v>7.1705787762573997E-2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156</v>
      </c>
      <c r="E225">
        <v>36496.275548879901</v>
      </c>
      <c r="F225">
        <v>263.2</v>
      </c>
      <c r="G225">
        <v>88.943320732262606</v>
      </c>
      <c r="H225">
        <v>0.74132919188838298</v>
      </c>
      <c r="I225">
        <v>-12.266133539807599</v>
      </c>
      <c r="J225">
        <v>-4.3583604204886601</v>
      </c>
      <c r="K225">
        <v>260.43797725158299</v>
      </c>
      <c r="L225">
        <v>220.87945938631299</v>
      </c>
      <c r="M225">
        <v>41.272233840878997</v>
      </c>
      <c r="N225">
        <v>0.72154662086118704</v>
      </c>
      <c r="O225">
        <v>18.465045592705099</v>
      </c>
      <c r="P225">
        <v>125.34246575342399</v>
      </c>
      <c r="Q225">
        <v>0.16047776585460399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546</v>
      </c>
      <c r="E226">
        <v>36411.808520580002</v>
      </c>
      <c r="F226">
        <v>1338.95</v>
      </c>
      <c r="G226">
        <v>1.58553814953723</v>
      </c>
      <c r="H226">
        <v>0.98305772955747395</v>
      </c>
      <c r="I226">
        <v>10.2792689713347</v>
      </c>
      <c r="J226">
        <v>-0.36250352308202</v>
      </c>
      <c r="K226">
        <v>1264.42805066497</v>
      </c>
      <c r="L226">
        <v>1169.3570111853401</v>
      </c>
      <c r="M226">
        <v>57.947231367072803</v>
      </c>
      <c r="N226">
        <v>0.57957417001788802</v>
      </c>
      <c r="O226">
        <v>7.6365809029463403</v>
      </c>
      <c r="P226">
        <v>35.858150271421998</v>
      </c>
      <c r="Q226">
        <v>0.128770170462015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Row],[Ticker]],[1]!Table2[[Symbol]:[Industry]],2,FALSE),"-")</f>
        <v>-</v>
      </c>
      <c r="D227" t="s">
        <v>210</v>
      </c>
      <c r="E227">
        <v>36392.29203456</v>
      </c>
      <c r="F227">
        <v>2587.1999999999998</v>
      </c>
      <c r="G227">
        <v>31.609519325441699</v>
      </c>
      <c r="H227">
        <v>-8.4080514000882296</v>
      </c>
      <c r="I227">
        <v>23.0262612801674</v>
      </c>
      <c r="J227">
        <v>-0.46165277705835001</v>
      </c>
      <c r="K227">
        <v>2496.1076762697098</v>
      </c>
      <c r="L227">
        <v>2108.6483471276001</v>
      </c>
      <c r="M227">
        <v>56.072272391831703</v>
      </c>
      <c r="N227">
        <v>0.560421403512811</v>
      </c>
      <c r="O227">
        <v>18.324829931972701</v>
      </c>
      <c r="P227">
        <v>67.994545631635305</v>
      </c>
      <c r="Q227">
        <v>3.1287130320446999E-2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Row],[Ticker]],[1]!Table2[[Symbol]:[Industry]],2,FALSE),"-")</f>
        <v>-</v>
      </c>
      <c r="D228" t="s">
        <v>420</v>
      </c>
      <c r="E228">
        <v>35565.887966839997</v>
      </c>
      <c r="F228">
        <v>595.70000000000005</v>
      </c>
      <c r="G228">
        <v>155.96701329205499</v>
      </c>
      <c r="H228">
        <v>10.188537212668299</v>
      </c>
      <c r="I228">
        <v>14.0743804466469</v>
      </c>
      <c r="J228">
        <v>-4.17595828218895</v>
      </c>
      <c r="K228">
        <v>585.70147999690596</v>
      </c>
      <c r="L228">
        <v>471.35468726868999</v>
      </c>
      <c r="M228">
        <v>46.5058559913236</v>
      </c>
      <c r="N228">
        <v>1.3038378178436101</v>
      </c>
      <c r="O228">
        <v>21.201947288903799</v>
      </c>
      <c r="P228">
        <v>184.19106684954301</v>
      </c>
      <c r="Q228">
        <v>0.109708903909575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Row],[Ticker]],[1]!Table2[[Symbol]:[Industry]],2,FALSE),"-")</f>
        <v>-</v>
      </c>
      <c r="D229" t="s">
        <v>18</v>
      </c>
      <c r="E229">
        <v>35420.021283169997</v>
      </c>
      <c r="F229">
        <v>202.1</v>
      </c>
      <c r="G229">
        <v>115.377657345779</v>
      </c>
      <c r="H229">
        <v>-5.9061211796042903</v>
      </c>
      <c r="I229">
        <v>-10.424037508925901</v>
      </c>
      <c r="J229">
        <v>-3.6403415320751602</v>
      </c>
      <c r="K229">
        <v>216.968370569906</v>
      </c>
      <c r="L229">
        <v>188.64069361495001</v>
      </c>
      <c r="M229">
        <v>33.142268052528401</v>
      </c>
      <c r="N229">
        <v>0.66995241379597803</v>
      </c>
      <c r="O229">
        <v>43.122216724393802</v>
      </c>
      <c r="P229">
        <v>146.46341463414601</v>
      </c>
      <c r="Q229">
        <v>0.130692395975817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Row],[Ticker]],[1]!Table2[[Symbol]:[Industry]],2,FALSE),"-")</f>
        <v>-</v>
      </c>
      <c r="D230" t="s">
        <v>555</v>
      </c>
      <c r="E230">
        <v>35204.031999999999</v>
      </c>
      <c r="F230">
        <v>640</v>
      </c>
      <c r="G230">
        <v>24.7647973922703</v>
      </c>
      <c r="H230">
        <v>-19.231677040488702</v>
      </c>
      <c r="I230">
        <v>-12.2199564285637</v>
      </c>
      <c r="J230">
        <v>-13.672927095000899</v>
      </c>
      <c r="K230">
        <v>730.45785486326395</v>
      </c>
      <c r="L230">
        <v>631.43735042305195</v>
      </c>
      <c r="M230">
        <v>15.8231826727206</v>
      </c>
      <c r="N230">
        <v>1.2562063161245001</v>
      </c>
      <c r="O230">
        <v>29.179687499999901</v>
      </c>
      <c r="P230">
        <v>56.059497683491799</v>
      </c>
      <c r="Q230">
        <v>4.2121709098371998E-2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Row],[Ticker]],[1]!Table2[[Symbol]:[Industry]],2,FALSE),"-")</f>
        <v>-</v>
      </c>
      <c r="D231" t="s">
        <v>558</v>
      </c>
      <c r="E231">
        <v>35195.145812820003</v>
      </c>
      <c r="F231">
        <v>2599.8000000000002</v>
      </c>
      <c r="G231">
        <v>171.33233242164499</v>
      </c>
      <c r="H231">
        <v>0.11492963416831201</v>
      </c>
      <c r="I231">
        <v>-7.5408684631869596</v>
      </c>
      <c r="J231">
        <v>-5.3291840886405701</v>
      </c>
      <c r="K231">
        <v>2493.0162160064901</v>
      </c>
      <c r="L231">
        <v>2268.47102363269</v>
      </c>
      <c r="M231">
        <v>62.180166714842002</v>
      </c>
      <c r="N231">
        <v>1.44896419054744</v>
      </c>
      <c r="O231">
        <v>25.575044234171799</v>
      </c>
      <c r="P231">
        <v>211.16696588868899</v>
      </c>
      <c r="Q231">
        <v>0.18028217716272099</v>
      </c>
    </row>
    <row r="232" spans="1:17" x14ac:dyDescent="0.3">
      <c r="A232" t="s">
        <v>559</v>
      </c>
      <c r="B232" t="s">
        <v>560</v>
      </c>
      <c r="C232" t="str">
        <f>IFERROR(VLOOKUP(Table1[[#This Row],[Ticker]],[1]!Table2[[Symbol]:[Industry]],2,FALSE),"-")</f>
        <v>-</v>
      </c>
      <c r="D232" t="s">
        <v>561</v>
      </c>
      <c r="E232">
        <v>34848.902946599999</v>
      </c>
      <c r="F232">
        <v>884.3</v>
      </c>
      <c r="G232">
        <v>39.565360458037098</v>
      </c>
      <c r="H232">
        <v>12.578621061802</v>
      </c>
      <c r="I232">
        <v>27.2875926386216</v>
      </c>
      <c r="J232">
        <v>1.2500119168547399</v>
      </c>
      <c r="K232">
        <v>792.67874244025199</v>
      </c>
      <c r="L232">
        <v>686.316279080963</v>
      </c>
      <c r="M232">
        <v>64.760475021859506</v>
      </c>
      <c r="N232">
        <v>0.63754557348312502</v>
      </c>
      <c r="O232">
        <v>2.67443175392967</v>
      </c>
      <c r="P232">
        <v>66.534839924670393</v>
      </c>
      <c r="Q232">
        <v>4.6973881138712002E-2</v>
      </c>
    </row>
    <row r="233" spans="1:17" x14ac:dyDescent="0.3">
      <c r="A233" t="s">
        <v>562</v>
      </c>
      <c r="B233" t="s">
        <v>563</v>
      </c>
      <c r="C233" t="str">
        <f>IFERROR(VLOOKUP(Table1[[#This Row],[Ticker]],[1]!Table2[[Symbol]:[Industry]],2,FALSE),"-")</f>
        <v>-</v>
      </c>
      <c r="D233" t="s">
        <v>51</v>
      </c>
      <c r="E233">
        <v>34538.023717429998</v>
      </c>
      <c r="F233">
        <v>1361.35</v>
      </c>
      <c r="G233">
        <v>26.303981880008301</v>
      </c>
      <c r="H233">
        <v>13.22045101746</v>
      </c>
      <c r="I233">
        <v>0.92975391146706998</v>
      </c>
      <c r="J233">
        <v>6.0166088979646997</v>
      </c>
      <c r="K233">
        <v>1241.83972924469</v>
      </c>
      <c r="L233">
        <v>1161.67858543993</v>
      </c>
      <c r="M233">
        <v>81.267285298007494</v>
      </c>
      <c r="N233">
        <v>0.93355259569044802</v>
      </c>
      <c r="O233">
        <v>0.97329856392551695</v>
      </c>
      <c r="P233">
        <v>60.669184468311101</v>
      </c>
      <c r="Q233">
        <v>-2.7077841153000999E-2</v>
      </c>
    </row>
    <row r="234" spans="1:17" x14ac:dyDescent="0.3">
      <c r="A234" t="s">
        <v>564</v>
      </c>
      <c r="B234" t="s">
        <v>565</v>
      </c>
      <c r="C234" t="str">
        <f>IFERROR(VLOOKUP(Table1[[#This Row],[Ticker]],[1]!Table2[[Symbol]:[Industry]],2,FALSE),"-")</f>
        <v>-</v>
      </c>
      <c r="D234" t="s">
        <v>37</v>
      </c>
      <c r="E234">
        <v>34395.892159625</v>
      </c>
      <c r="F234">
        <v>587.45000000000005</v>
      </c>
      <c r="G234">
        <v>-30.285594117502399</v>
      </c>
      <c r="H234">
        <v>3.78317596618791E-2</v>
      </c>
      <c r="I234">
        <v>-6.4527843812776604</v>
      </c>
      <c r="J234">
        <v>-0.78163049939836904</v>
      </c>
      <c r="K234">
        <v>572.24856321943003</v>
      </c>
      <c r="L234">
        <v>564.90649905971304</v>
      </c>
      <c r="M234">
        <v>47.087967531415799</v>
      </c>
      <c r="N234">
        <v>0.75289940202007199</v>
      </c>
      <c r="O234">
        <v>14.903396033704899</v>
      </c>
      <c r="P234">
        <v>29.1666666666666</v>
      </c>
      <c r="Q234">
        <v>-8.8424420873401993E-2</v>
      </c>
    </row>
    <row r="235" spans="1:17" x14ac:dyDescent="0.3">
      <c r="A235" t="s">
        <v>566</v>
      </c>
      <c r="B235" t="s">
        <v>567</v>
      </c>
      <c r="C235" t="str">
        <f>IFERROR(VLOOKUP(Table1[[#This Row],[Ticker]],[1]!Table2[[Symbol]:[Industry]],2,FALSE),"-")</f>
        <v>-</v>
      </c>
      <c r="D235" t="s">
        <v>176</v>
      </c>
      <c r="E235">
        <v>33964.065000000002</v>
      </c>
      <c r="F235">
        <v>778.1</v>
      </c>
      <c r="G235">
        <v>34.744619413528397</v>
      </c>
      <c r="H235">
        <v>9.09750748874227</v>
      </c>
      <c r="I235">
        <v>49.171871681811098</v>
      </c>
      <c r="J235">
        <v>-2.4811463148488402</v>
      </c>
      <c r="K235">
        <v>725.15384552651994</v>
      </c>
      <c r="L235">
        <v>584.33815150747796</v>
      </c>
      <c r="M235">
        <v>46.999855174693003</v>
      </c>
      <c r="N235">
        <v>0.78130745116433498</v>
      </c>
      <c r="O235">
        <v>9.1761984320781291</v>
      </c>
      <c r="P235">
        <v>86.549988012466997</v>
      </c>
      <c r="Q235">
        <v>1.0710307116381001E-2</v>
      </c>
    </row>
    <row r="236" spans="1:17" x14ac:dyDescent="0.3">
      <c r="A236" t="s">
        <v>568</v>
      </c>
      <c r="B236" t="s">
        <v>569</v>
      </c>
      <c r="C236" t="str">
        <f>IFERROR(VLOOKUP(Table1[[#This Row],[Ticker]],[1]!Table2[[Symbol]:[Industry]],2,FALSE),"-")</f>
        <v>-</v>
      </c>
      <c r="D236" t="s">
        <v>198</v>
      </c>
      <c r="E236">
        <v>33722.016416699997</v>
      </c>
      <c r="F236">
        <v>841.35</v>
      </c>
      <c r="G236">
        <v>-20.962264376530801</v>
      </c>
      <c r="H236">
        <v>17.152454936955401</v>
      </c>
      <c r="I236">
        <v>3.3685119670475299</v>
      </c>
      <c r="J236">
        <v>8.5903926772729893</v>
      </c>
      <c r="K236">
        <v>752.79902839022498</v>
      </c>
      <c r="L236">
        <v>722.15938271285199</v>
      </c>
      <c r="M236">
        <v>69.267717685502006</v>
      </c>
      <c r="N236">
        <v>1.27325474951466</v>
      </c>
      <c r="O236">
        <v>3.9460391038212301</v>
      </c>
      <c r="P236">
        <v>38.459639595161697</v>
      </c>
      <c r="Q236">
        <v>2.747570872255E-3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Row],[Ticker]],[1]!Table2[[Symbol]:[Industry]],2,FALSE),"-")</f>
        <v>-</v>
      </c>
      <c r="D237" t="s">
        <v>51</v>
      </c>
      <c r="E237">
        <v>33404.235596865001</v>
      </c>
      <c r="F237">
        <v>2027.55</v>
      </c>
      <c r="G237">
        <v>2.6235144057890998</v>
      </c>
      <c r="H237">
        <v>10.7848891366902</v>
      </c>
      <c r="I237">
        <v>-9.4784526129242899</v>
      </c>
      <c r="J237">
        <v>-2.4028205454212901</v>
      </c>
      <c r="K237">
        <v>1953.33994558055</v>
      </c>
      <c r="L237">
        <v>1820.523486949</v>
      </c>
      <c r="M237">
        <v>42.736088562471203</v>
      </c>
      <c r="N237">
        <v>1.4046363705024101</v>
      </c>
      <c r="O237">
        <v>9.5386057063944207</v>
      </c>
      <c r="P237">
        <v>41.776798825256897</v>
      </c>
      <c r="Q237">
        <v>-0.115503360913568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Row],[Ticker]],[1]!Table2[[Symbol]:[Industry]],2,FALSE),"-")</f>
        <v>-</v>
      </c>
      <c r="D238" t="s">
        <v>237</v>
      </c>
      <c r="E238">
        <v>33292.503679875001</v>
      </c>
      <c r="F238">
        <v>8288.25</v>
      </c>
      <c r="G238">
        <v>88.670640910486</v>
      </c>
      <c r="H238">
        <v>-6.3652114698441897</v>
      </c>
      <c r="I238">
        <v>22.018026524470901</v>
      </c>
      <c r="J238">
        <v>-6.5660531222816303</v>
      </c>
      <c r="K238">
        <v>8307.1859596251907</v>
      </c>
      <c r="L238">
        <v>6896.8068611174604</v>
      </c>
      <c r="M238">
        <v>43.855503613627597</v>
      </c>
      <c r="N238">
        <v>1.69814161903313</v>
      </c>
      <c r="O238">
        <v>16.5493318855005</v>
      </c>
      <c r="P238">
        <v>119.44003177124701</v>
      </c>
      <c r="Q238">
        <v>0.27097523757644298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Row],[Ticker]],[1]!Table2[[Symbol]:[Industry]],2,FALSE),"-")</f>
        <v>-</v>
      </c>
      <c r="D239" t="s">
        <v>349</v>
      </c>
      <c r="E239">
        <v>33290.06225114</v>
      </c>
      <c r="F239">
        <v>1619.05</v>
      </c>
      <c r="G239">
        <v>96.690668382062</v>
      </c>
      <c r="H239">
        <v>-4.3542428766394101</v>
      </c>
      <c r="I239">
        <v>29.282968279852</v>
      </c>
      <c r="J239">
        <v>-3.2448572752753999</v>
      </c>
      <c r="K239">
        <v>1636.4374716654399</v>
      </c>
      <c r="L239">
        <v>1347.80160543547</v>
      </c>
      <c r="M239">
        <v>39.068597879445001</v>
      </c>
      <c r="N239">
        <v>0.735454576609609</v>
      </c>
      <c r="O239">
        <v>17.2168864457552</v>
      </c>
      <c r="P239">
        <v>130.73250676927401</v>
      </c>
      <c r="Q239">
        <v>0.167874240602368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Row],[Ticker]],[1]!Table2[[Symbol]:[Industry]],2,FALSE),"-")</f>
        <v>-</v>
      </c>
      <c r="D240" t="s">
        <v>78</v>
      </c>
      <c r="E240">
        <v>33196.868071145</v>
      </c>
      <c r="F240">
        <v>1770.05</v>
      </c>
      <c r="G240">
        <v>-35.4160237101161</v>
      </c>
      <c r="H240">
        <v>-4.02327715617953</v>
      </c>
      <c r="I240">
        <v>-26.7723429370449</v>
      </c>
      <c r="J240">
        <v>-0.88110904275843804</v>
      </c>
      <c r="K240">
        <v>1829.9068689548401</v>
      </c>
      <c r="L240">
        <v>1945.6461420426101</v>
      </c>
      <c r="M240">
        <v>41.381161186404299</v>
      </c>
      <c r="N240">
        <v>0.92683309111854195</v>
      </c>
      <c r="O240">
        <v>37.323804412304703</v>
      </c>
      <c r="P240">
        <v>7.1848128860360703</v>
      </c>
      <c r="Q240">
        <v>-4.6444786289429003E-2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-</v>
      </c>
      <c r="D241" t="s">
        <v>164</v>
      </c>
      <c r="E241">
        <v>32750.780936800002</v>
      </c>
      <c r="F241">
        <v>7566.2</v>
      </c>
      <c r="G241">
        <v>167.605119963026</v>
      </c>
      <c r="H241">
        <v>27.628368970025999</v>
      </c>
      <c r="I241">
        <v>127.352977330429</v>
      </c>
      <c r="J241">
        <v>14.3900795667509</v>
      </c>
      <c r="K241">
        <v>5442.1895808388999</v>
      </c>
      <c r="L241">
        <v>4120.8332716612604</v>
      </c>
      <c r="M241">
        <v>81.830080234636696</v>
      </c>
      <c r="N241">
        <v>2.3106734857714302</v>
      </c>
      <c r="O241">
        <v>5.0712378737014498</v>
      </c>
      <c r="P241">
        <v>211.36625514403201</v>
      </c>
      <c r="Q241">
        <v>6.9746418673413996E-2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78</v>
      </c>
      <c r="E242">
        <v>32740.875996229999</v>
      </c>
      <c r="F242">
        <v>4237.3</v>
      </c>
      <c r="G242">
        <v>5.8465986086657802</v>
      </c>
      <c r="H242">
        <v>2.0121668486509998</v>
      </c>
      <c r="I242">
        <v>-10.4934736582575</v>
      </c>
      <c r="J242">
        <v>0.299990685442452</v>
      </c>
      <c r="K242">
        <v>4283.52678010419</v>
      </c>
      <c r="L242">
        <v>4004.01967522015</v>
      </c>
      <c r="M242">
        <v>38.738355307411901</v>
      </c>
      <c r="N242">
        <v>0.74199189222954598</v>
      </c>
      <c r="O242">
        <v>8.5585160361550905</v>
      </c>
      <c r="P242">
        <v>39.833347083573898</v>
      </c>
      <c r="Q242">
        <v>1.2776978498879999E-2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558</v>
      </c>
      <c r="E243">
        <v>32700.288645749999</v>
      </c>
      <c r="F243">
        <v>4471.55</v>
      </c>
      <c r="G243">
        <v>-7.5477602283163598</v>
      </c>
      <c r="H243">
        <v>1.23111042954271</v>
      </c>
      <c r="I243">
        <v>-11.5879970732683</v>
      </c>
      <c r="J243">
        <v>0.99192212849425698</v>
      </c>
      <c r="K243">
        <v>4302.9536867099196</v>
      </c>
      <c r="L243">
        <v>4275.8145439986001</v>
      </c>
      <c r="M243">
        <v>66.275747511046106</v>
      </c>
      <c r="N243">
        <v>1.0955101571739601</v>
      </c>
      <c r="O243">
        <v>17.822678936833899</v>
      </c>
      <c r="P243">
        <v>22.1501352200399</v>
      </c>
      <c r="Q243">
        <v>5.2321907692037997E-2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392</v>
      </c>
      <c r="E244">
        <v>32485.4133879</v>
      </c>
      <c r="F244">
        <v>511.5</v>
      </c>
      <c r="G244">
        <v>-6.4750246363875199</v>
      </c>
      <c r="H244">
        <v>-0.59434455578929002</v>
      </c>
      <c r="I244">
        <v>-16.113207644978999</v>
      </c>
      <c r="J244">
        <v>-3.52782341848738</v>
      </c>
      <c r="K244">
        <v>519.47353628762801</v>
      </c>
      <c r="L244">
        <v>478.57804342289</v>
      </c>
      <c r="M244">
        <v>32.123700291107902</v>
      </c>
      <c r="N244">
        <v>0.72695052490264001</v>
      </c>
      <c r="O244">
        <v>11.055718475073199</v>
      </c>
      <c r="P244">
        <v>40.136986301369802</v>
      </c>
      <c r="Q244">
        <v>0.105520711868023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588</v>
      </c>
      <c r="E245">
        <v>32354.537476500002</v>
      </c>
      <c r="F245">
        <v>508.5</v>
      </c>
      <c r="G245">
        <v>-62.012071228399599</v>
      </c>
      <c r="H245">
        <v>15.0864654293658</v>
      </c>
      <c r="I245">
        <v>2.8011391241013799</v>
      </c>
      <c r="J245">
        <v>4.8549383454503898</v>
      </c>
      <c r="K245">
        <v>448.99167165974302</v>
      </c>
      <c r="L245">
        <v>514.14661102560399</v>
      </c>
      <c r="M245">
        <v>60.5484746692144</v>
      </c>
      <c r="N245">
        <v>1.2549720099251001</v>
      </c>
      <c r="O245">
        <v>96.322517207472899</v>
      </c>
      <c r="P245">
        <v>64.0322580645161</v>
      </c>
      <c r="Q245">
        <v>-8.1495840306253994E-2</v>
      </c>
    </row>
    <row r="246" spans="1:17" hidden="1" x14ac:dyDescent="0.3">
      <c r="A246" t="s">
        <v>589</v>
      </c>
      <c r="B246" t="s">
        <v>590</v>
      </c>
      <c r="C246" t="str">
        <f>IFERROR(VLOOKUP(Table1[[#This Row],[Ticker]],[1]!Table2[[Symbol]:[Industry]],2,FALSE),"-")</f>
        <v>-</v>
      </c>
      <c r="D246" t="s">
        <v>138</v>
      </c>
      <c r="E246">
        <v>32216.064643341</v>
      </c>
      <c r="F246">
        <v>370.67</v>
      </c>
      <c r="G246">
        <v>-1.36641624539243</v>
      </c>
      <c r="H246">
        <v>4.3811406454238604</v>
      </c>
      <c r="I246">
        <v>-9.3508727328667902</v>
      </c>
      <c r="J246">
        <v>3.0276524625692098</v>
      </c>
      <c r="K246">
        <v>362.50365507822301</v>
      </c>
      <c r="L246">
        <v>350.47422071805801</v>
      </c>
      <c r="M246">
        <v>56.330526885428</v>
      </c>
      <c r="N246">
        <v>0.75776470487995196</v>
      </c>
      <c r="O246">
        <v>7.6429168802438703</v>
      </c>
      <c r="P246">
        <v>30.517605633802798</v>
      </c>
      <c r="Q246">
        <v>-0.123824141917355</v>
      </c>
    </row>
    <row r="247" spans="1:17" x14ac:dyDescent="0.3">
      <c r="A247" t="s">
        <v>591</v>
      </c>
      <c r="B247" t="s">
        <v>592</v>
      </c>
      <c r="C247" t="str">
        <f>IFERROR(VLOOKUP(Table1[[#This Row],[Ticker]],[1]!Table2[[Symbol]:[Industry]],2,FALSE),"-")</f>
        <v>-</v>
      </c>
      <c r="D247" t="s">
        <v>24</v>
      </c>
      <c r="E247">
        <v>32087.303826141899</v>
      </c>
      <c r="F247">
        <v>199.18</v>
      </c>
      <c r="G247">
        <v>-37.963779393073402</v>
      </c>
      <c r="H247">
        <v>2.19389828009191</v>
      </c>
      <c r="I247">
        <v>-18.036819770817601</v>
      </c>
      <c r="J247">
        <v>-2.71466063529201</v>
      </c>
      <c r="K247">
        <v>199.688873438879</v>
      </c>
      <c r="L247">
        <v>206.31162526648501</v>
      </c>
      <c r="M247">
        <v>42.514602754699503</v>
      </c>
      <c r="N247">
        <v>1.5585967578794999</v>
      </c>
      <c r="O247">
        <v>32.0915754593834</v>
      </c>
      <c r="P247">
        <v>17.753473248595899</v>
      </c>
      <c r="Q247">
        <v>-8.2502583520168996E-2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141</v>
      </c>
      <c r="E248">
        <v>31929.582975599998</v>
      </c>
      <c r="F248">
        <v>316</v>
      </c>
      <c r="G248">
        <v>33.2839349575816</v>
      </c>
      <c r="H248">
        <v>-1.29186204084426</v>
      </c>
      <c r="I248">
        <v>11.079211364521299</v>
      </c>
      <c r="J248">
        <v>-2.7105087622587698</v>
      </c>
      <c r="K248">
        <v>314.46848394537898</v>
      </c>
      <c r="L248">
        <v>270.12003235183101</v>
      </c>
      <c r="M248">
        <v>35.060205539229202</v>
      </c>
      <c r="N248">
        <v>0.79413003585553898</v>
      </c>
      <c r="O248">
        <v>10.4113924050632</v>
      </c>
      <c r="P248">
        <v>58.9937106918239</v>
      </c>
      <c r="Q248">
        <v>3.2061065854101997E-2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Row],[Ticker]],[1]!Table2[[Symbol]:[Industry]],2,FALSE),"-")</f>
        <v>-</v>
      </c>
      <c r="D249" t="s">
        <v>532</v>
      </c>
      <c r="E249">
        <v>31831.977110399999</v>
      </c>
      <c r="F249">
        <v>72</v>
      </c>
      <c r="G249">
        <v>-4.0238923387325203</v>
      </c>
      <c r="H249">
        <v>-1.3015823415214101</v>
      </c>
      <c r="I249">
        <v>-10.697960444463799</v>
      </c>
      <c r="J249">
        <v>0.36346570270245299</v>
      </c>
      <c r="K249">
        <v>72.292638777588294</v>
      </c>
      <c r="L249">
        <v>67.724836783328598</v>
      </c>
      <c r="M249">
        <v>43.9396626303609</v>
      </c>
      <c r="N249">
        <v>0.77667916291508698</v>
      </c>
      <c r="O249">
        <v>11.1111111111111</v>
      </c>
      <c r="P249">
        <v>24.459809853068201</v>
      </c>
      <c r="Q249">
        <v>4.9796895833122003E-2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188</v>
      </c>
      <c r="E250">
        <v>31713.121066128999</v>
      </c>
      <c r="F250">
        <v>172.67</v>
      </c>
      <c r="G250">
        <v>58.912159858992801</v>
      </c>
      <c r="H250">
        <v>-9.0391869491311194</v>
      </c>
      <c r="I250">
        <v>-3.7312899520463998</v>
      </c>
      <c r="J250">
        <v>-4.82290484707445</v>
      </c>
      <c r="K250">
        <v>186.864871529612</v>
      </c>
      <c r="L250">
        <v>159.059625023606</v>
      </c>
      <c r="M250">
        <v>31.961898523446798</v>
      </c>
      <c r="N250">
        <v>0.68168356931562502</v>
      </c>
      <c r="O250">
        <v>21.040134360340499</v>
      </c>
      <c r="P250">
        <v>100.31322505800399</v>
      </c>
      <c r="Q250">
        <v>7.4034980711170997E-2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288</v>
      </c>
      <c r="E251">
        <v>31526.11990989</v>
      </c>
      <c r="F251">
        <v>1173.95</v>
      </c>
      <c r="G251">
        <v>49.169664189471803</v>
      </c>
      <c r="H251">
        <v>-5.3685330547252397</v>
      </c>
      <c r="I251">
        <v>-17.7906432052214</v>
      </c>
      <c r="J251">
        <v>-0.90597115116668403</v>
      </c>
      <c r="K251">
        <v>1240.2422498933599</v>
      </c>
      <c r="L251">
        <v>1144.27594425032</v>
      </c>
      <c r="M251">
        <v>38.2186846888739</v>
      </c>
      <c r="N251">
        <v>0.50631456379734396</v>
      </c>
      <c r="O251">
        <v>28.957792069508901</v>
      </c>
      <c r="P251">
        <v>76.308477885409602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260</v>
      </c>
      <c r="E252">
        <v>31459.859401829999</v>
      </c>
      <c r="F252">
        <v>4182.45</v>
      </c>
      <c r="G252">
        <v>-0.235851039219344</v>
      </c>
      <c r="H252">
        <v>-5.9049070693092904</v>
      </c>
      <c r="I252">
        <v>30.181026037690099</v>
      </c>
      <c r="J252">
        <v>-2.4844856798474</v>
      </c>
      <c r="K252">
        <v>4071.1297858089401</v>
      </c>
      <c r="L252">
        <v>3563.4694390884902</v>
      </c>
      <c r="M252">
        <v>53.010366256787499</v>
      </c>
      <c r="N252">
        <v>0.76063029546908301</v>
      </c>
      <c r="O252">
        <v>15.193247976664299</v>
      </c>
      <c r="P252">
        <v>65.674390968508604</v>
      </c>
      <c r="Q252">
        <v>0.10506083831721499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605</v>
      </c>
      <c r="E253">
        <v>31255.472160000001</v>
      </c>
      <c r="F253">
        <v>914.4</v>
      </c>
      <c r="G253">
        <v>22.922811566027701</v>
      </c>
      <c r="H253">
        <v>5.4984055546424999</v>
      </c>
      <c r="I253">
        <v>8.2257655901803108</v>
      </c>
      <c r="J253">
        <v>9.8023168332022195</v>
      </c>
      <c r="K253">
        <v>863.46780069338797</v>
      </c>
      <c r="L253">
        <v>807.90229132749505</v>
      </c>
      <c r="M253">
        <v>58.6209685503039</v>
      </c>
      <c r="N253">
        <v>2.9021601311409602</v>
      </c>
      <c r="O253">
        <v>10.3729221347331</v>
      </c>
      <c r="P253">
        <v>46.773675762439801</v>
      </c>
      <c r="Q253">
        <v>9.8089772723737007E-2</v>
      </c>
    </row>
    <row r="254" spans="1:17" x14ac:dyDescent="0.3">
      <c r="A254" t="s">
        <v>606</v>
      </c>
      <c r="B254" t="s">
        <v>607</v>
      </c>
      <c r="C254" t="str">
        <f>IFERROR(VLOOKUP(Table1[[#This Row],[Ticker]],[1]!Table2[[Symbol]:[Industry]],2,FALSE),"-")</f>
        <v>-</v>
      </c>
      <c r="D254" t="s">
        <v>380</v>
      </c>
      <c r="E254">
        <v>31120.376315859899</v>
      </c>
      <c r="F254">
        <v>6924.55</v>
      </c>
      <c r="G254">
        <v>20.216421066413599</v>
      </c>
      <c r="H254">
        <v>6.8785220584031803</v>
      </c>
      <c r="I254">
        <v>9.0901469956145302</v>
      </c>
      <c r="J254">
        <v>3.4119950541080502</v>
      </c>
      <c r="K254">
        <v>6423.9935909596998</v>
      </c>
      <c r="L254">
        <v>5754.2355962950296</v>
      </c>
      <c r="M254">
        <v>61.130644986278597</v>
      </c>
      <c r="N254">
        <v>0.77885149869585601</v>
      </c>
      <c r="O254">
        <v>3.93238549797461</v>
      </c>
      <c r="P254">
        <v>49.364754098360599</v>
      </c>
      <c r="Q254">
        <v>-3.2730225744577998E-2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Row],[Ticker]],[1]!Table2[[Symbol]:[Industry]],2,FALSE),"-")</f>
        <v>-</v>
      </c>
      <c r="D255" t="s">
        <v>251</v>
      </c>
      <c r="E255">
        <v>30538.81471264</v>
      </c>
      <c r="F255">
        <v>6035.9</v>
      </c>
      <c r="G255">
        <v>118.414623327787</v>
      </c>
      <c r="H255">
        <v>-6.5473397703257596</v>
      </c>
      <c r="I255">
        <v>-1.73998177945961</v>
      </c>
      <c r="J255">
        <v>-0.88430760439142397</v>
      </c>
      <c r="K255">
        <v>6400.4861681545499</v>
      </c>
      <c r="L255">
        <v>5674.0990826756697</v>
      </c>
      <c r="M255">
        <v>31.5080396890808</v>
      </c>
      <c r="N255">
        <v>0.65898644371785997</v>
      </c>
      <c r="O255">
        <v>61.646978909524599</v>
      </c>
      <c r="P255">
        <v>151.391087047063</v>
      </c>
      <c r="Q255">
        <v>0.136035768891868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Row],[Ticker]],[1]!Table2[[Symbol]:[Industry]],2,FALSE),"-")</f>
        <v>-</v>
      </c>
      <c r="D256" t="s">
        <v>46</v>
      </c>
      <c r="E256">
        <v>30432.6</v>
      </c>
      <c r="F256">
        <v>169.07</v>
      </c>
      <c r="G256">
        <v>227.174954725742</v>
      </c>
      <c r="H256">
        <v>-8.8148360074805794</v>
      </c>
      <c r="I256">
        <v>-1.1893424677243301</v>
      </c>
      <c r="J256">
        <v>-2.6130479977250598</v>
      </c>
      <c r="K256">
        <v>167.647427943602</v>
      </c>
      <c r="L256">
        <v>128.53345203414901</v>
      </c>
      <c r="M256">
        <v>41.193978078961898</v>
      </c>
      <c r="N256">
        <v>0.74038820058853505</v>
      </c>
      <c r="O256">
        <v>17.2886969894126</v>
      </c>
      <c r="P256">
        <v>262.81115879828297</v>
      </c>
      <c r="Q256">
        <v>0.12693769725681001</v>
      </c>
    </row>
    <row r="257" spans="1:17" hidden="1" x14ac:dyDescent="0.3">
      <c r="A257" t="s">
        <v>612</v>
      </c>
      <c r="B257" t="s">
        <v>613</v>
      </c>
      <c r="C257" t="str">
        <f>IFERROR(VLOOKUP(Table1[[#This Row],[Ticker]],[1]!Table2[[Symbol]:[Industry]],2,FALSE),"-")</f>
        <v>-</v>
      </c>
      <c r="D257" t="s">
        <v>37</v>
      </c>
      <c r="E257">
        <v>30269.0288951599</v>
      </c>
      <c r="F257">
        <v>329.8</v>
      </c>
      <c r="G257">
        <v>-15.451412574199701</v>
      </c>
      <c r="H257">
        <v>-5.5950800586851104</v>
      </c>
      <c r="I257">
        <v>-3.2686147224351698</v>
      </c>
      <c r="J257">
        <v>-4.88955495871339</v>
      </c>
      <c r="K257">
        <v>332.491514577467</v>
      </c>
      <c r="M257">
        <v>41.320109423683498</v>
      </c>
      <c r="O257">
        <v>13.705275924802899</v>
      </c>
      <c r="P257">
        <v>18.398851193681502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-</v>
      </c>
      <c r="D258" t="s">
        <v>51</v>
      </c>
      <c r="E258">
        <v>30228.519110789999</v>
      </c>
      <c r="F258">
        <v>1947.55</v>
      </c>
      <c r="G258">
        <v>29.636726721863099</v>
      </c>
      <c r="H258">
        <v>10.0129820004094</v>
      </c>
      <c r="I258">
        <v>-0.71611831031946205</v>
      </c>
      <c r="J258">
        <v>3.1569514438348598</v>
      </c>
      <c r="K258">
        <v>1825.65231284472</v>
      </c>
      <c r="L258">
        <v>1664.01371444084</v>
      </c>
      <c r="M258">
        <v>70.039117571680805</v>
      </c>
      <c r="N258">
        <v>0.85619376219795096</v>
      </c>
      <c r="O258">
        <v>3.2065928987702499</v>
      </c>
      <c r="P258">
        <v>56.4988549158262</v>
      </c>
      <c r="Q258">
        <v>8.2948331016101995E-2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389</v>
      </c>
      <c r="E259">
        <v>30216.495190915</v>
      </c>
      <c r="F259">
        <v>408.65</v>
      </c>
      <c r="G259">
        <v>-23.861409196962299</v>
      </c>
      <c r="H259">
        <v>4.0722991601117799</v>
      </c>
      <c r="I259">
        <v>-21.567522344749801</v>
      </c>
      <c r="J259">
        <v>4.9070459143057201</v>
      </c>
      <c r="K259">
        <v>401.60754916187</v>
      </c>
      <c r="L259">
        <v>415.06391176376297</v>
      </c>
      <c r="M259">
        <v>60.305306365183803</v>
      </c>
      <c r="N259">
        <v>2.0448055066114699</v>
      </c>
      <c r="O259">
        <v>19.4175945185366</v>
      </c>
      <c r="P259">
        <v>15.3726708074534</v>
      </c>
      <c r="Q259">
        <v>-7.0339770267662999E-2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210</v>
      </c>
      <c r="E260">
        <v>29817.060856619999</v>
      </c>
      <c r="F260">
        <v>13467.3</v>
      </c>
      <c r="G260">
        <v>183.35448069870199</v>
      </c>
      <c r="H260">
        <v>-7.6442101152644604</v>
      </c>
      <c r="I260">
        <v>43.7128035559114</v>
      </c>
      <c r="J260">
        <v>-2.9306545607521501</v>
      </c>
      <c r="K260">
        <v>12622.9858210491</v>
      </c>
      <c r="L260">
        <v>9650.4451776318801</v>
      </c>
      <c r="M260">
        <v>53.7478342510692</v>
      </c>
      <c r="N260">
        <v>0.92354887218045101</v>
      </c>
      <c r="O260">
        <v>8.4538103406027894</v>
      </c>
      <c r="P260">
        <v>208.717563079299</v>
      </c>
      <c r="Q260">
        <v>0.201776431913886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260</v>
      </c>
      <c r="E261">
        <v>29448.009535679899</v>
      </c>
      <c r="F261">
        <v>1547.55</v>
      </c>
      <c r="G261">
        <v>9.9621342026312405</v>
      </c>
      <c r="H261">
        <v>-6.1592360637240198</v>
      </c>
      <c r="I261">
        <v>24.051817888263599</v>
      </c>
      <c r="J261">
        <v>-3.7802209716981801</v>
      </c>
      <c r="K261">
        <v>1647.8511379710001</v>
      </c>
      <c r="L261">
        <v>1404.82682303707</v>
      </c>
      <c r="M261">
        <v>23.9649041974717</v>
      </c>
      <c r="N261">
        <v>0.73771063119284896</v>
      </c>
      <c r="O261">
        <v>18.9719233627346</v>
      </c>
      <c r="P261">
        <v>50.892160686427403</v>
      </c>
      <c r="Q261">
        <v>7.8591042941295999E-2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164</v>
      </c>
      <c r="E262">
        <v>29304.025290259899</v>
      </c>
      <c r="F262">
        <v>870.2</v>
      </c>
      <c r="G262">
        <v>55.805888343629803</v>
      </c>
      <c r="H262">
        <v>-3.4059742005145099</v>
      </c>
      <c r="I262">
        <v>-8.6759437030833606</v>
      </c>
      <c r="J262">
        <v>-0.97913345067287405</v>
      </c>
      <c r="K262">
        <v>872.49895555167302</v>
      </c>
      <c r="L262">
        <v>785.03774537285801</v>
      </c>
      <c r="M262">
        <v>37.576018992035102</v>
      </c>
      <c r="N262">
        <v>0.79807829651423401</v>
      </c>
      <c r="O262">
        <v>13.7669501264077</v>
      </c>
      <c r="P262">
        <v>85.109551159327793</v>
      </c>
      <c r="Q262">
        <v>3.0125615401436E-2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210</v>
      </c>
      <c r="E263">
        <v>29296.28702928</v>
      </c>
      <c r="F263">
        <v>15445.45</v>
      </c>
      <c r="G263">
        <v>-3.1877450323219398</v>
      </c>
      <c r="H263">
        <v>1.0475637906962401</v>
      </c>
      <c r="I263">
        <v>-4.5378003448645696</v>
      </c>
      <c r="J263">
        <v>2.7639280685470502</v>
      </c>
      <c r="K263">
        <v>15673.461243596699</v>
      </c>
      <c r="L263">
        <v>14949.776808930499</v>
      </c>
      <c r="M263">
        <v>38.341542748574703</v>
      </c>
      <c r="N263">
        <v>0.20138880156956701</v>
      </c>
      <c r="O263">
        <v>18.157774619709901</v>
      </c>
      <c r="P263">
        <v>21.617716535433001</v>
      </c>
      <c r="Q263">
        <v>6.7440764295965003E-2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628</v>
      </c>
      <c r="E264">
        <v>28570.724670899999</v>
      </c>
      <c r="F264">
        <v>295.45</v>
      </c>
      <c r="G264">
        <v>78.099600107988294</v>
      </c>
      <c r="H264">
        <v>-10.0647876509321</v>
      </c>
      <c r="I264">
        <v>-9.0087478792493894</v>
      </c>
      <c r="J264">
        <v>-5.9736969756563001</v>
      </c>
      <c r="K264">
        <v>322.92402472650701</v>
      </c>
      <c r="L264">
        <v>283.36098349208697</v>
      </c>
      <c r="M264">
        <v>37.160069617051697</v>
      </c>
      <c r="N264">
        <v>0.52325308682687499</v>
      </c>
      <c r="O264">
        <v>40.734472838043601</v>
      </c>
      <c r="P264">
        <v>118.689859363434</v>
      </c>
      <c r="Q264">
        <v>7.9507897913781003E-2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-</v>
      </c>
      <c r="D265" t="s">
        <v>210</v>
      </c>
      <c r="E265">
        <v>28563.799975950002</v>
      </c>
      <c r="F265">
        <v>1359.35</v>
      </c>
      <c r="G265">
        <v>-9.2327963731944003</v>
      </c>
      <c r="H265">
        <v>-2.4231411516238301</v>
      </c>
      <c r="I265">
        <v>3.2567397259800099</v>
      </c>
      <c r="J265">
        <v>-1.0822775726545899</v>
      </c>
      <c r="K265">
        <v>1336.4472618659099</v>
      </c>
      <c r="L265">
        <v>1227.2171653821199</v>
      </c>
      <c r="M265">
        <v>35.270804986163498</v>
      </c>
      <c r="N265">
        <v>0.427105681250041</v>
      </c>
      <c r="O265">
        <v>10.7845661529407</v>
      </c>
      <c r="P265">
        <v>35.5216589402322</v>
      </c>
      <c r="Q265">
        <v>5.3935702207278002E-2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54</v>
      </c>
      <c r="E266">
        <v>28476.3364765599</v>
      </c>
      <c r="F266">
        <v>368.8</v>
      </c>
      <c r="G266">
        <v>-40.640454488132498</v>
      </c>
      <c r="H266">
        <v>-17.868822141623301</v>
      </c>
      <c r="I266">
        <v>-35.565426474834297</v>
      </c>
      <c r="J266">
        <v>-1.27509621322344</v>
      </c>
      <c r="K266">
        <v>404.500992146577</v>
      </c>
      <c r="L266">
        <v>423.74237453452599</v>
      </c>
      <c r="M266">
        <v>49.314631085224001</v>
      </c>
      <c r="N266">
        <v>1.2696657946854899</v>
      </c>
      <c r="O266">
        <v>40.916485900216898</v>
      </c>
      <c r="P266">
        <v>9.6639904846862894</v>
      </c>
      <c r="Q266">
        <v>7.3649238716640003E-2</v>
      </c>
    </row>
    <row r="267" spans="1:17" hidden="1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121</v>
      </c>
      <c r="E267">
        <v>28349.870421694999</v>
      </c>
      <c r="F267">
        <v>1271.95</v>
      </c>
      <c r="G267">
        <v>-2.17756056373107</v>
      </c>
      <c r="H267">
        <v>11.9458122376116</v>
      </c>
      <c r="I267">
        <v>1.1580887983050501</v>
      </c>
      <c r="J267">
        <v>2.8374157064597401</v>
      </c>
      <c r="K267">
        <v>1146.58599073446</v>
      </c>
      <c r="L267">
        <v>1092.3461515255001</v>
      </c>
      <c r="M267">
        <v>64.232572544312006</v>
      </c>
      <c r="N267">
        <v>0.80621431330397697</v>
      </c>
      <c r="O267">
        <v>10.0672196234128</v>
      </c>
      <c r="P267">
        <v>32.501692796499803</v>
      </c>
      <c r="Q267">
        <v>1.140811947509E-2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Row],[Ticker]],[1]!Table2[[Symbol]:[Industry]],2,FALSE),"-")</f>
        <v>-</v>
      </c>
      <c r="D268" t="s">
        <v>349</v>
      </c>
      <c r="E268">
        <v>27897.515296754998</v>
      </c>
      <c r="F268">
        <v>433.55</v>
      </c>
      <c r="G268">
        <v>19.362488648186801</v>
      </c>
      <c r="H268">
        <v>6.8537028543930996</v>
      </c>
      <c r="I268">
        <v>39.911128391151898</v>
      </c>
      <c r="J268">
        <v>-1.6387126624261901</v>
      </c>
      <c r="K268">
        <v>415.07020992169703</v>
      </c>
      <c r="L268">
        <v>353.19362906438499</v>
      </c>
      <c r="M268">
        <v>49.291999004228302</v>
      </c>
      <c r="N268">
        <v>1.2995903905294399</v>
      </c>
      <c r="O268">
        <v>8.5687925268134997</v>
      </c>
      <c r="P268">
        <v>65.952153110047803</v>
      </c>
      <c r="Q268">
        <v>-5.6574784304879999E-2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Row],[Ticker]],[1]!Table2[[Symbol]:[Industry]],2,FALSE),"-")</f>
        <v>-</v>
      </c>
      <c r="D269" t="s">
        <v>639</v>
      </c>
      <c r="E269">
        <v>27880.13450607</v>
      </c>
      <c r="F269">
        <v>290.14999999999998</v>
      </c>
      <c r="G269">
        <v>115.67570878346901</v>
      </c>
      <c r="H269">
        <v>-4.20854241881307</v>
      </c>
      <c r="I269">
        <v>-26.540785976257801</v>
      </c>
      <c r="J269">
        <v>-0.97801639356911196</v>
      </c>
      <c r="K269">
        <v>301.13729785402103</v>
      </c>
      <c r="L269">
        <v>275.331994167549</v>
      </c>
      <c r="M269">
        <v>40.769452686441397</v>
      </c>
      <c r="N269">
        <v>0.37525781118859802</v>
      </c>
      <c r="O269">
        <v>32.448733413751498</v>
      </c>
      <c r="P269">
        <v>158.48552338530001</v>
      </c>
      <c r="Q269">
        <v>7.6145966220682995E-2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Row],[Ticker]],[1]!Table2[[Symbol]:[Industry]],2,FALSE),"-")</f>
        <v>-</v>
      </c>
      <c r="D270" t="s">
        <v>420</v>
      </c>
      <c r="E270">
        <v>27750.69222167</v>
      </c>
      <c r="F270">
        <v>1477.85</v>
      </c>
      <c r="G270">
        <v>32.958719180890697</v>
      </c>
      <c r="H270">
        <v>1.91422284382046</v>
      </c>
      <c r="I270">
        <v>17.747890475079998</v>
      </c>
      <c r="J270">
        <v>-0.44849496981999198</v>
      </c>
      <c r="K270">
        <v>1392.8310207289201</v>
      </c>
      <c r="L270">
        <v>1176.9483932020601</v>
      </c>
      <c r="M270">
        <v>47.2544187584921</v>
      </c>
      <c r="N270">
        <v>0.82351730481941499</v>
      </c>
      <c r="O270">
        <v>11.6351456507764</v>
      </c>
      <c r="P270">
        <v>66.969833917071497</v>
      </c>
      <c r="Q270">
        <v>9.8292756014805999E-2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Row],[Ticker]],[1]!Table2[[Symbol]:[Industry]],2,FALSE),"-")</f>
        <v>-</v>
      </c>
      <c r="D271" t="s">
        <v>491</v>
      </c>
      <c r="E271">
        <v>27433.67180996</v>
      </c>
      <c r="F271">
        <v>1498.9</v>
      </c>
      <c r="G271">
        <v>116.383950084438</v>
      </c>
      <c r="H271">
        <v>-8.6442085982801604</v>
      </c>
      <c r="I271">
        <v>59.612835553982599</v>
      </c>
      <c r="J271">
        <v>-3.3131763273017398</v>
      </c>
      <c r="K271">
        <v>1482.72944244566</v>
      </c>
      <c r="L271">
        <v>1106.13708673834</v>
      </c>
      <c r="M271">
        <v>38.271580174091099</v>
      </c>
      <c r="N271">
        <v>0.39924465374448598</v>
      </c>
      <c r="O271">
        <v>18.4835546067115</v>
      </c>
      <c r="P271">
        <v>150.23372287145199</v>
      </c>
      <c r="Q271">
        <v>7.7748476663887997E-2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Row],[Ticker]],[1]!Table2[[Symbol]:[Industry]],2,FALSE),"-")</f>
        <v>-</v>
      </c>
      <c r="D272" t="s">
        <v>237</v>
      </c>
      <c r="E272">
        <v>27387.968106050001</v>
      </c>
      <c r="F272">
        <v>4278.6499999999996</v>
      </c>
      <c r="G272">
        <v>112.463651248815</v>
      </c>
      <c r="H272">
        <v>-1.40570022165653</v>
      </c>
      <c r="I272">
        <v>35.249745499205702</v>
      </c>
      <c r="J272">
        <v>-0.830693596015178</v>
      </c>
      <c r="K272">
        <v>3917.8876072278899</v>
      </c>
      <c r="L272">
        <v>3045.2830614027098</v>
      </c>
      <c r="M272">
        <v>51.877307060525098</v>
      </c>
      <c r="N272">
        <v>0.92650872285491803</v>
      </c>
      <c r="O272">
        <v>10.5255162259123</v>
      </c>
      <c r="P272">
        <v>153.92581602373801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Row],[Ticker]],[1]!Table2[[Symbol]:[Industry]],2,FALSE),"-")</f>
        <v>-</v>
      </c>
      <c r="D273" t="s">
        <v>605</v>
      </c>
      <c r="E273">
        <v>27160.774363799999</v>
      </c>
      <c r="F273">
        <v>1118.25</v>
      </c>
      <c r="G273">
        <v>-35.361355519148397</v>
      </c>
      <c r="H273">
        <v>3.72166653485773</v>
      </c>
      <c r="I273">
        <v>2.6373364684242602</v>
      </c>
      <c r="J273">
        <v>1.65189101068725</v>
      </c>
      <c r="K273">
        <v>1079.71895976478</v>
      </c>
      <c r="L273">
        <v>1096.4268744972801</v>
      </c>
      <c r="M273">
        <v>55.643869377323</v>
      </c>
      <c r="N273">
        <v>0.82103611401382903</v>
      </c>
      <c r="O273">
        <v>33.056114464565098</v>
      </c>
      <c r="P273">
        <v>26.2061960385982</v>
      </c>
      <c r="Q273">
        <v>-1.8029243699089999E-3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-</v>
      </c>
      <c r="D274" t="s">
        <v>535</v>
      </c>
      <c r="E274">
        <v>27105.412016009999</v>
      </c>
      <c r="F274">
        <v>747.7</v>
      </c>
      <c r="G274">
        <v>34.613326008588203</v>
      </c>
      <c r="H274">
        <v>5.0176711196825297</v>
      </c>
      <c r="I274">
        <v>6.9804425431966699</v>
      </c>
      <c r="J274">
        <v>4.1066648869188898</v>
      </c>
      <c r="K274">
        <v>701.62611663923099</v>
      </c>
      <c r="L274">
        <v>651.65049367828601</v>
      </c>
      <c r="M274">
        <v>61.940181777049702</v>
      </c>
      <c r="N274">
        <v>1.0117280922768099</v>
      </c>
      <c r="O274">
        <v>2.8821719941152901</v>
      </c>
      <c r="P274">
        <v>70.707762557077601</v>
      </c>
      <c r="Q274">
        <v>-5.6950590076269E-2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Row],[Ticker]],[1]!Table2[[Symbol]:[Industry]],2,FALSE),"-")</f>
        <v>-</v>
      </c>
      <c r="D275" t="s">
        <v>138</v>
      </c>
      <c r="E275">
        <v>26808.89677938</v>
      </c>
      <c r="F275">
        <v>1159.6500000000001</v>
      </c>
      <c r="G275">
        <v>73.839379619982594</v>
      </c>
      <c r="H275">
        <v>-12.8143740756329</v>
      </c>
      <c r="I275">
        <v>2.0295179868427802</v>
      </c>
      <c r="J275">
        <v>-4.5091173811672203</v>
      </c>
      <c r="K275">
        <v>1241.1983276667399</v>
      </c>
      <c r="L275">
        <v>1039.2525565850401</v>
      </c>
      <c r="M275">
        <v>35.3096249254559</v>
      </c>
      <c r="N275">
        <v>0.78446800632254099</v>
      </c>
      <c r="O275">
        <v>25.305048937179301</v>
      </c>
      <c r="P275">
        <v>109.81545142029999</v>
      </c>
      <c r="Q275">
        <v>0.15471838499326501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Row],[Ticker]],[1]!Table2[[Symbol]:[Industry]],2,FALSE),"-")</f>
        <v>-</v>
      </c>
      <c r="D276" t="s">
        <v>260</v>
      </c>
      <c r="E276">
        <v>26740.746996884998</v>
      </c>
      <c r="F276">
        <v>5408.95</v>
      </c>
      <c r="G276">
        <v>-17.976222848572199</v>
      </c>
      <c r="H276">
        <v>-13.9269589287304</v>
      </c>
      <c r="I276">
        <v>4.2535307603600296</v>
      </c>
      <c r="J276">
        <v>3.3246367984709903E-2</v>
      </c>
      <c r="K276">
        <v>5769.5190789765802</v>
      </c>
      <c r="L276">
        <v>5256.4340599009602</v>
      </c>
      <c r="M276">
        <v>29.6100057869088</v>
      </c>
      <c r="N276">
        <v>0.65624844203872701</v>
      </c>
      <c r="O276">
        <v>35.8858928257795</v>
      </c>
      <c r="P276">
        <v>34.400546651757899</v>
      </c>
      <c r="Q276">
        <v>6.3037383775986E-2</v>
      </c>
    </row>
    <row r="277" spans="1:17" hidden="1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51</v>
      </c>
      <c r="E277">
        <v>26719.191613260002</v>
      </c>
      <c r="F277">
        <v>5840.55</v>
      </c>
      <c r="G277">
        <v>24.8202393058171</v>
      </c>
      <c r="H277">
        <v>27.3342381748142</v>
      </c>
      <c r="I277">
        <v>18.3023844495251</v>
      </c>
      <c r="J277">
        <v>6.6659129458874196</v>
      </c>
      <c r="K277">
        <v>5047.0253573557102</v>
      </c>
      <c r="L277">
        <v>4534.2890374832295</v>
      </c>
      <c r="M277">
        <v>81.497104083502094</v>
      </c>
      <c r="N277">
        <v>1.3868508408106199</v>
      </c>
      <c r="O277">
        <v>4.2530241158794801</v>
      </c>
      <c r="P277">
        <v>53.694639614746897</v>
      </c>
      <c r="Q277">
        <v>-7.1125859134837002E-2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349</v>
      </c>
      <c r="E278">
        <v>26613.903779100001</v>
      </c>
      <c r="F278">
        <v>2097.6999999999998</v>
      </c>
      <c r="G278">
        <v>16.7972252535493</v>
      </c>
      <c r="H278">
        <v>2.9260673489183402</v>
      </c>
      <c r="I278">
        <v>42.6537833497284</v>
      </c>
      <c r="J278">
        <v>0.114693743967098</v>
      </c>
      <c r="K278">
        <v>1909.2983783500599</v>
      </c>
      <c r="L278">
        <v>1620.3438142550499</v>
      </c>
      <c r="M278">
        <v>56.679738656688599</v>
      </c>
      <c r="N278">
        <v>1.3748394686918399</v>
      </c>
      <c r="O278">
        <v>4.87676979549029</v>
      </c>
      <c r="P278">
        <v>76.856926060197196</v>
      </c>
      <c r="Q278">
        <v>-4.7014264758287003E-2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260</v>
      </c>
      <c r="E279">
        <v>26563.388800000001</v>
      </c>
      <c r="F279">
        <v>2399.15</v>
      </c>
      <c r="G279">
        <v>-22.0845866420281</v>
      </c>
      <c r="H279">
        <v>-14.917574769715699</v>
      </c>
      <c r="I279">
        <v>-0.94818681896839496</v>
      </c>
      <c r="J279">
        <v>-3.2931742239402402</v>
      </c>
      <c r="K279">
        <v>2568.8037031284998</v>
      </c>
      <c r="L279">
        <v>2341.7218793838101</v>
      </c>
      <c r="M279">
        <v>27.521053615876401</v>
      </c>
      <c r="N279">
        <v>0.51076793765029105</v>
      </c>
      <c r="O279">
        <v>23.377029364566599</v>
      </c>
      <c r="P279">
        <v>27.9410196245733</v>
      </c>
      <c r="Q279">
        <v>6.5987237790551004E-2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288</v>
      </c>
      <c r="E280">
        <v>26519.59275625</v>
      </c>
      <c r="F280">
        <v>3186.35</v>
      </c>
      <c r="G280">
        <v>11.238652321891401</v>
      </c>
      <c r="H280">
        <v>16.729684714214098</v>
      </c>
      <c r="I280">
        <v>20.7298688728226</v>
      </c>
      <c r="J280">
        <v>11.0946378410826</v>
      </c>
      <c r="K280">
        <v>2899.9902859706899</v>
      </c>
      <c r="L280">
        <v>2587.1975110364401</v>
      </c>
      <c r="M280">
        <v>64.722208703114703</v>
      </c>
      <c r="N280">
        <v>0.98288841303724395</v>
      </c>
      <c r="O280">
        <v>5.4498093429786501</v>
      </c>
      <c r="P280">
        <v>63.932191181766697</v>
      </c>
      <c r="Q280">
        <v>-5.2171302086734997E-2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164</v>
      </c>
      <c r="E281">
        <v>26237.34907122</v>
      </c>
      <c r="F281">
        <v>1029.9000000000001</v>
      </c>
      <c r="G281">
        <v>-21.294217322829201</v>
      </c>
      <c r="H281">
        <v>-3.4026043169051099</v>
      </c>
      <c r="I281">
        <v>-4.9859424718930798</v>
      </c>
      <c r="J281">
        <v>-2.7439443408845201</v>
      </c>
      <c r="K281">
        <v>1076.8126167873399</v>
      </c>
      <c r="L281">
        <v>1059.4060763842599</v>
      </c>
      <c r="M281">
        <v>34.980945052608099</v>
      </c>
      <c r="N281">
        <v>0.81442230041409003</v>
      </c>
      <c r="O281">
        <v>30.983590639867899</v>
      </c>
      <c r="P281">
        <v>10.385852090032101</v>
      </c>
      <c r="Q281">
        <v>-3.6693308472679998E-3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176</v>
      </c>
      <c r="E282">
        <v>26129.270881875</v>
      </c>
      <c r="F282">
        <v>8018.75</v>
      </c>
      <c r="G282">
        <v>19.448116505429599</v>
      </c>
      <c r="H282">
        <v>11.2568677633655</v>
      </c>
      <c r="I282">
        <v>6.2125093057386396</v>
      </c>
      <c r="J282">
        <v>4.5957751458322598</v>
      </c>
      <c r="K282">
        <v>7517.6731141012797</v>
      </c>
      <c r="L282">
        <v>6800.9603838798903</v>
      </c>
      <c r="M282">
        <v>64.255682705346004</v>
      </c>
      <c r="N282">
        <v>0.57865883415784003</v>
      </c>
      <c r="O282">
        <v>2.19797349961028</v>
      </c>
      <c r="P282">
        <v>48.426654326700501</v>
      </c>
      <c r="Q282">
        <v>-4.1191490730550003E-3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51</v>
      </c>
      <c r="E283">
        <v>25968.244501950001</v>
      </c>
      <c r="F283">
        <v>1449.85</v>
      </c>
      <c r="G283">
        <v>42.307145778638301</v>
      </c>
      <c r="H283">
        <v>16.359754723511401</v>
      </c>
      <c r="I283">
        <v>58.200090894405598</v>
      </c>
      <c r="J283">
        <v>7.3979797159100302</v>
      </c>
      <c r="K283">
        <v>1225.9929665887501</v>
      </c>
      <c r="L283">
        <v>1018.08177555912</v>
      </c>
      <c r="M283">
        <v>77.692277513757602</v>
      </c>
      <c r="N283">
        <v>0.87250651424208803</v>
      </c>
      <c r="O283">
        <v>0.92768217401799602</v>
      </c>
      <c r="P283">
        <v>100.20022093344301</v>
      </c>
      <c r="Q283">
        <v>2.0545399423313002E-2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425</v>
      </c>
      <c r="E284">
        <v>25656.345000000001</v>
      </c>
      <c r="F284">
        <v>730.95</v>
      </c>
      <c r="G284">
        <v>76.538505739850805</v>
      </c>
      <c r="H284">
        <v>-20.551505569183199</v>
      </c>
      <c r="I284">
        <v>81.056104214635894</v>
      </c>
      <c r="J284">
        <v>-8.7715636285700107</v>
      </c>
      <c r="K284">
        <v>788.93955753636101</v>
      </c>
      <c r="L284">
        <v>588.29459675970099</v>
      </c>
      <c r="M284">
        <v>20.617890626662</v>
      </c>
      <c r="N284">
        <v>0.43076665689349902</v>
      </c>
      <c r="O284">
        <v>32.7040153225254</v>
      </c>
      <c r="P284">
        <v>161.05357142857099</v>
      </c>
      <c r="Q284">
        <v>9.1318807257998999E-2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558</v>
      </c>
      <c r="E285">
        <v>25635.94</v>
      </c>
      <c r="F285">
        <v>2453.1999999999998</v>
      </c>
      <c r="G285">
        <v>75.668166547649406</v>
      </c>
      <c r="H285">
        <v>1.72582161669281</v>
      </c>
      <c r="I285">
        <v>11.595211259223101</v>
      </c>
      <c r="J285">
        <v>-2.9606117475354901</v>
      </c>
      <c r="K285">
        <v>2273.7801779946199</v>
      </c>
      <c r="L285">
        <v>1947.2370087084701</v>
      </c>
      <c r="M285">
        <v>59.760291368502699</v>
      </c>
      <c r="N285">
        <v>1.03634254254094</v>
      </c>
      <c r="O285">
        <v>5.7475949779879301</v>
      </c>
      <c r="P285">
        <v>121.53790581117001</v>
      </c>
      <c r="Q285">
        <v>7.0533158765847995E-2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295</v>
      </c>
      <c r="E286">
        <v>25453.936807319998</v>
      </c>
      <c r="F286">
        <v>509.95</v>
      </c>
      <c r="G286">
        <v>0.51504648374191198</v>
      </c>
      <c r="H286">
        <v>3.98304755763749</v>
      </c>
      <c r="I286">
        <v>19.659746164403199</v>
      </c>
      <c r="J286">
        <v>-0.15296238094026199</v>
      </c>
      <c r="K286">
        <v>486.32085459506402</v>
      </c>
      <c r="L286">
        <v>437.527951556549</v>
      </c>
      <c r="M286">
        <v>53.615396798926703</v>
      </c>
      <c r="N286">
        <v>0.922109450406152</v>
      </c>
      <c r="O286">
        <v>7.2458084125894597</v>
      </c>
      <c r="P286">
        <v>51.725676881880297</v>
      </c>
      <c r="Q286">
        <v>-1.4267137375548E-2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46</v>
      </c>
      <c r="E287">
        <v>25389.222401300001</v>
      </c>
      <c r="F287">
        <v>269.95</v>
      </c>
      <c r="G287">
        <v>147.66895315028</v>
      </c>
      <c r="H287">
        <v>-12.3278070846115</v>
      </c>
      <c r="I287">
        <v>7.0678057058688504</v>
      </c>
      <c r="J287">
        <v>-1.3518969663088301</v>
      </c>
      <c r="K287">
        <v>281.44194946342202</v>
      </c>
      <c r="L287">
        <v>227.952873790822</v>
      </c>
      <c r="M287">
        <v>38.027009749339101</v>
      </c>
      <c r="N287">
        <v>0.64763525118531295</v>
      </c>
      <c r="O287">
        <v>30.246341915169399</v>
      </c>
      <c r="P287">
        <v>174.61851475076199</v>
      </c>
      <c r="Q287">
        <v>0.17571517904093001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295</v>
      </c>
      <c r="E288">
        <v>25277.022523119998</v>
      </c>
      <c r="F288">
        <v>255.55</v>
      </c>
      <c r="G288">
        <v>49.907666016586099</v>
      </c>
      <c r="H288">
        <v>1.00131348023487</v>
      </c>
      <c r="I288">
        <v>18.6086049630037</v>
      </c>
      <c r="J288">
        <v>-8.6335640679521403E-2</v>
      </c>
      <c r="K288">
        <v>237.09851896921899</v>
      </c>
      <c r="L288">
        <v>198.33739777412899</v>
      </c>
      <c r="M288">
        <v>50.282651563638701</v>
      </c>
      <c r="N288">
        <v>0.95489107319972799</v>
      </c>
      <c r="O288">
        <v>9.4893367247114107</v>
      </c>
      <c r="P288">
        <v>93.0135951661631</v>
      </c>
      <c r="Q288">
        <v>5.9290432939527002E-2</v>
      </c>
    </row>
    <row r="289" spans="1:17" x14ac:dyDescent="0.3">
      <c r="A289" t="s">
        <v>678</v>
      </c>
      <c r="B289" t="s">
        <v>679</v>
      </c>
      <c r="C289" t="str">
        <f>IFERROR(VLOOKUP(Table1[[#This Row],[Ticker]],[1]!Table2[[Symbol]:[Industry]],2,FALSE),"-")</f>
        <v>-</v>
      </c>
      <c r="D289" t="s">
        <v>51</v>
      </c>
      <c r="E289">
        <v>25270.663182119999</v>
      </c>
      <c r="F289">
        <v>992.7</v>
      </c>
      <c r="G289">
        <v>79.548871133059706</v>
      </c>
      <c r="H289">
        <v>21.928832217008701</v>
      </c>
      <c r="I289">
        <v>45.395180267890403</v>
      </c>
      <c r="J289">
        <v>2.4751406189099399</v>
      </c>
      <c r="K289">
        <v>833.49151959969902</v>
      </c>
      <c r="L289">
        <v>696.75030967372402</v>
      </c>
      <c r="M289">
        <v>67.674766501036601</v>
      </c>
      <c r="N289">
        <v>2.3559645374618099</v>
      </c>
      <c r="O289">
        <v>7.85735871864612</v>
      </c>
      <c r="P289">
        <v>104.04933196300099</v>
      </c>
      <c r="Q289">
        <v>5.8723651099247001E-2</v>
      </c>
    </row>
    <row r="290" spans="1:17" x14ac:dyDescent="0.3">
      <c r="A290" t="s">
        <v>680</v>
      </c>
      <c r="B290" t="s">
        <v>681</v>
      </c>
      <c r="C290" t="str">
        <f>IFERROR(VLOOKUP(Table1[[#This Row],[Ticker]],[1]!Table2[[Symbol]:[Industry]],2,FALSE),"-")</f>
        <v>-</v>
      </c>
      <c r="D290" t="s">
        <v>411</v>
      </c>
      <c r="E290">
        <v>25096.09014</v>
      </c>
      <c r="F290">
        <v>3580.45</v>
      </c>
      <c r="G290">
        <v>14.5493142849562</v>
      </c>
      <c r="H290">
        <v>0.36349645151071402</v>
      </c>
      <c r="I290">
        <v>-7.4963447806305696</v>
      </c>
      <c r="J290">
        <v>2.0235583075715202</v>
      </c>
      <c r="K290">
        <v>3505.9542945929702</v>
      </c>
      <c r="L290">
        <v>3189.7892229013601</v>
      </c>
      <c r="M290">
        <v>49.8498463849605</v>
      </c>
      <c r="N290">
        <v>1.01028180528081</v>
      </c>
      <c r="O290">
        <v>10.008518482313599</v>
      </c>
      <c r="P290">
        <v>42.8693986672519</v>
      </c>
      <c r="Q290">
        <v>0.10549668720819499</v>
      </c>
    </row>
    <row r="291" spans="1:17" hidden="1" x14ac:dyDescent="0.3">
      <c r="A291" t="s">
        <v>682</v>
      </c>
      <c r="B291" t="s">
        <v>683</v>
      </c>
      <c r="C291" t="str">
        <f>IFERROR(VLOOKUP(Table1[[#This Row],[Ticker]],[1]!Table2[[Symbol]:[Industry]],2,FALSE),"-")</f>
        <v>-</v>
      </c>
      <c r="D291" t="s">
        <v>133</v>
      </c>
      <c r="E291">
        <v>24993.763823000001</v>
      </c>
      <c r="F291">
        <v>411.25</v>
      </c>
      <c r="G291">
        <v>64.384860742912906</v>
      </c>
      <c r="H291">
        <v>-8.6647055336565906</v>
      </c>
      <c r="I291">
        <v>-21.876834824584101</v>
      </c>
      <c r="J291">
        <v>-3.2117114681164201</v>
      </c>
      <c r="K291">
        <v>445.61045388284299</v>
      </c>
      <c r="L291">
        <v>403.06481482723098</v>
      </c>
      <c r="M291">
        <v>29.7854149316248</v>
      </c>
      <c r="N291">
        <v>0.39603870062174801</v>
      </c>
      <c r="O291">
        <v>40.389057750759797</v>
      </c>
      <c r="P291">
        <v>96.535244922341604</v>
      </c>
      <c r="Q291">
        <v>3.5456491320397E-2</v>
      </c>
    </row>
    <row r="292" spans="1:17" x14ac:dyDescent="0.3">
      <c r="A292" t="s">
        <v>684</v>
      </c>
      <c r="B292" t="s">
        <v>685</v>
      </c>
      <c r="C292" t="str">
        <f>IFERROR(VLOOKUP(Table1[[#This Row],[Ticker]],[1]!Table2[[Symbol]:[Industry]],2,FALSE),"-")</f>
        <v>-</v>
      </c>
      <c r="D292" t="s">
        <v>288</v>
      </c>
      <c r="E292">
        <v>24917.303256974999</v>
      </c>
      <c r="F292">
        <v>1226.8499999999999</v>
      </c>
      <c r="G292">
        <v>-0.64838403734501404</v>
      </c>
      <c r="H292">
        <v>-1.7396009060955899</v>
      </c>
      <c r="I292">
        <v>-21.249503204696001</v>
      </c>
      <c r="J292">
        <v>0.79626394003326195</v>
      </c>
      <c r="K292">
        <v>1238.8337286649901</v>
      </c>
      <c r="L292">
        <v>1199.49856535806</v>
      </c>
      <c r="M292">
        <v>40.337091443730301</v>
      </c>
      <c r="N292">
        <v>0.58870278286230104</v>
      </c>
      <c r="O292">
        <v>17.773158902881299</v>
      </c>
      <c r="P292">
        <v>26.037600164372201</v>
      </c>
      <c r="Q292">
        <v>0.10736565778420901</v>
      </c>
    </row>
    <row r="293" spans="1:17" x14ac:dyDescent="0.3">
      <c r="A293" t="s">
        <v>686</v>
      </c>
      <c r="B293" t="s">
        <v>687</v>
      </c>
      <c r="C293" t="str">
        <f>IFERROR(VLOOKUP(Table1[[#This Row],[Ticker]],[1]!Table2[[Symbol]:[Industry]],2,FALSE),"-")</f>
        <v>-</v>
      </c>
      <c r="D293" t="s">
        <v>51</v>
      </c>
      <c r="E293">
        <v>24417.052012159998</v>
      </c>
      <c r="F293">
        <v>185.05</v>
      </c>
      <c r="G293">
        <v>64.734242862852298</v>
      </c>
      <c r="H293">
        <v>15.3009924571162</v>
      </c>
      <c r="I293">
        <v>22.3710552286983</v>
      </c>
      <c r="J293">
        <v>6.5160550336933598</v>
      </c>
      <c r="K293">
        <v>159.61076253510601</v>
      </c>
      <c r="L293">
        <v>140.10956187052099</v>
      </c>
      <c r="M293">
        <v>77.318747681004893</v>
      </c>
      <c r="N293">
        <v>1.3542757316310601</v>
      </c>
      <c r="O293">
        <v>3.4855444474466202</v>
      </c>
      <c r="P293">
        <v>111.485714285714</v>
      </c>
    </row>
    <row r="294" spans="1:17" hidden="1" x14ac:dyDescent="0.3">
      <c r="A294" t="s">
        <v>688</v>
      </c>
      <c r="B294" t="s">
        <v>689</v>
      </c>
      <c r="C294" t="str">
        <f>IFERROR(VLOOKUP(Table1[[#This Row],[Ticker]],[1]!Table2[[Symbol]:[Industry]],2,FALSE),"-")</f>
        <v>-</v>
      </c>
      <c r="D294" t="s">
        <v>51</v>
      </c>
      <c r="E294">
        <v>24387.068320855</v>
      </c>
      <c r="F294">
        <v>1289.6500000000001</v>
      </c>
      <c r="G294">
        <v>-28.342680400905198</v>
      </c>
      <c r="H294">
        <v>-0.74661363730126096</v>
      </c>
      <c r="I294">
        <v>-16.159882549140502</v>
      </c>
      <c r="J294">
        <v>2.6279571401295101</v>
      </c>
      <c r="M294">
        <v>43.786652097294301</v>
      </c>
      <c r="O294">
        <v>9.2311867560966192</v>
      </c>
      <c r="P294">
        <v>4.7091300288231102</v>
      </c>
    </row>
    <row r="295" spans="1:17" hidden="1" x14ac:dyDescent="0.3">
      <c r="A295" t="s">
        <v>690</v>
      </c>
      <c r="B295" t="s">
        <v>691</v>
      </c>
      <c r="C295" t="str">
        <f>IFERROR(VLOOKUP(Table1[[#This Row],[Ticker]],[1]!Table2[[Symbol]:[Industry]],2,FALSE),"-")</f>
        <v>-</v>
      </c>
      <c r="D295" t="s">
        <v>692</v>
      </c>
      <c r="E295">
        <v>24285.375306360002</v>
      </c>
      <c r="F295">
        <v>1067.8499999999999</v>
      </c>
      <c r="G295">
        <v>122.705862619003</v>
      </c>
      <c r="H295">
        <v>-13.8756115967574</v>
      </c>
      <c r="I295">
        <v>69.135839846028404</v>
      </c>
      <c r="J295">
        <v>0.530563456941474</v>
      </c>
      <c r="K295">
        <v>1121.9666573018401</v>
      </c>
      <c r="M295">
        <v>35.221631188258797</v>
      </c>
      <c r="N295">
        <v>1.59806395246251</v>
      </c>
      <c r="O295">
        <v>35.782179145011</v>
      </c>
      <c r="P295">
        <v>190.176630434782</v>
      </c>
    </row>
    <row r="296" spans="1:17" x14ac:dyDescent="0.3">
      <c r="A296" t="s">
        <v>693</v>
      </c>
      <c r="B296" t="s">
        <v>694</v>
      </c>
      <c r="C296" t="str">
        <f>IFERROR(VLOOKUP(Table1[[#This Row],[Ticker]],[1]!Table2[[Symbol]:[Industry]],2,FALSE),"-")</f>
        <v>-</v>
      </c>
      <c r="D296" t="s">
        <v>529</v>
      </c>
      <c r="E296">
        <v>24051.453408279998</v>
      </c>
      <c r="F296">
        <v>742.6</v>
      </c>
      <c r="G296">
        <v>-5.0278373873933999</v>
      </c>
      <c r="H296">
        <v>-2.7351052225766499</v>
      </c>
      <c r="I296">
        <v>-18.070306360235399</v>
      </c>
      <c r="J296">
        <v>-0.24495699849191199</v>
      </c>
      <c r="K296">
        <v>756.74216486816499</v>
      </c>
      <c r="L296">
        <v>723.25829334192804</v>
      </c>
      <c r="M296">
        <v>28.642823710018298</v>
      </c>
      <c r="N296">
        <v>0.59301436940166496</v>
      </c>
      <c r="O296">
        <v>16.677888499865301</v>
      </c>
      <c r="P296">
        <v>22.168298099860099</v>
      </c>
      <c r="Q296">
        <v>-4.3093710735791997E-2</v>
      </c>
    </row>
    <row r="297" spans="1:17" hidden="1" x14ac:dyDescent="0.3">
      <c r="A297" t="s">
        <v>695</v>
      </c>
      <c r="B297" t="s">
        <v>696</v>
      </c>
      <c r="C297" t="str">
        <f>IFERROR(VLOOKUP(Table1[[#This Row],[Ticker]],[1]!Table2[[Symbol]:[Industry]],2,FALSE),"-")</f>
        <v>-</v>
      </c>
      <c r="D297" t="s">
        <v>535</v>
      </c>
      <c r="E297">
        <v>23950.389289120001</v>
      </c>
      <c r="F297">
        <v>2310.35</v>
      </c>
      <c r="G297">
        <v>-1.3176377161820001</v>
      </c>
      <c r="H297">
        <v>18.735414427304999</v>
      </c>
      <c r="I297">
        <v>26.975592086679899</v>
      </c>
      <c r="J297">
        <v>7.2640118724641898</v>
      </c>
      <c r="K297">
        <v>1966.5531382622</v>
      </c>
      <c r="L297">
        <v>1804.37273038278</v>
      </c>
      <c r="M297">
        <v>75.569886719332004</v>
      </c>
      <c r="N297">
        <v>1.0888579892374901</v>
      </c>
      <c r="O297">
        <v>0.85052048390936696</v>
      </c>
      <c r="P297">
        <v>58.005060867186401</v>
      </c>
      <c r="Q297">
        <v>-1.1855218649977E-2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Row],[Ticker]],[1]!Table2[[Symbol]:[Industry]],2,FALSE),"-")</f>
        <v>-</v>
      </c>
      <c r="D298" t="s">
        <v>699</v>
      </c>
      <c r="E298">
        <v>23937.459168000001</v>
      </c>
      <c r="F298">
        <v>2167.4</v>
      </c>
      <c r="G298">
        <v>84.974459984237598</v>
      </c>
      <c r="H298">
        <v>-3.91360469229924</v>
      </c>
      <c r="I298">
        <v>38.362493171727202</v>
      </c>
      <c r="J298">
        <v>-4.6353410401511397</v>
      </c>
      <c r="K298">
        <v>2183.3381723151101</v>
      </c>
      <c r="L298">
        <v>1754.7805948435901</v>
      </c>
      <c r="M298">
        <v>36.567302140371602</v>
      </c>
      <c r="N298">
        <v>0.484979796817047</v>
      </c>
      <c r="O298">
        <v>11.654516932730401</v>
      </c>
      <c r="P298">
        <v>124.985726890538</v>
      </c>
      <c r="Q298">
        <v>0.116165515287393</v>
      </c>
    </row>
    <row r="299" spans="1:17" x14ac:dyDescent="0.3">
      <c r="A299" t="s">
        <v>700</v>
      </c>
      <c r="B299" t="s">
        <v>701</v>
      </c>
      <c r="C299" t="str">
        <f>IFERROR(VLOOKUP(Table1[[#This Row],[Ticker]],[1]!Table2[[Symbol]:[Industry]],2,FALSE),"-")</f>
        <v>-</v>
      </c>
      <c r="D299" t="s">
        <v>277</v>
      </c>
      <c r="E299">
        <v>23900.70204</v>
      </c>
      <c r="F299">
        <v>2086.4499999999998</v>
      </c>
      <c r="G299">
        <v>229.301011557289</v>
      </c>
      <c r="H299">
        <v>-18.4906302851705</v>
      </c>
      <c r="I299">
        <v>122.834338359556</v>
      </c>
      <c r="J299">
        <v>-7.4744178719576899</v>
      </c>
      <c r="K299">
        <v>2054.19437469791</v>
      </c>
      <c r="L299">
        <v>1335.1967681866399</v>
      </c>
      <c r="M299">
        <v>32.766096488026001</v>
      </c>
      <c r="N299">
        <v>0.35979963007726301</v>
      </c>
      <c r="O299">
        <v>35.819214455175</v>
      </c>
      <c r="P299">
        <v>261.57178754007401</v>
      </c>
      <c r="Q299">
        <v>0.20607214097544099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Row],[Ticker]],[1]!Table2[[Symbol]:[Industry]],2,FALSE),"-")</f>
        <v>-</v>
      </c>
      <c r="D300" t="s">
        <v>98</v>
      </c>
      <c r="E300">
        <v>23863.420256400001</v>
      </c>
      <c r="F300">
        <v>295.2</v>
      </c>
      <c r="G300">
        <v>-33.6253050886599</v>
      </c>
      <c r="H300">
        <v>11.8546704473167</v>
      </c>
      <c r="I300">
        <v>-17.7909826123595</v>
      </c>
      <c r="J300">
        <v>0.30437515905417101</v>
      </c>
      <c r="K300">
        <v>282.829874363366</v>
      </c>
      <c r="L300">
        <v>291.50375449561801</v>
      </c>
      <c r="M300">
        <v>56.714203322219298</v>
      </c>
      <c r="N300">
        <v>2.6573353445216199</v>
      </c>
      <c r="O300">
        <v>21.0365853658536</v>
      </c>
      <c r="P300">
        <v>17.2126265634306</v>
      </c>
      <c r="Q300">
        <v>-0.11319628153544201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Row],[Ticker]],[1]!Table2[[Symbol]:[Industry]],2,FALSE),"-")</f>
        <v>-</v>
      </c>
      <c r="D301" t="s">
        <v>51</v>
      </c>
      <c r="E301">
        <v>23862.763253599998</v>
      </c>
      <c r="F301">
        <v>1214</v>
      </c>
      <c r="G301">
        <v>30.247421531713901</v>
      </c>
      <c r="H301">
        <v>23.246841389111498</v>
      </c>
      <c r="I301">
        <v>11.505596193508</v>
      </c>
      <c r="J301">
        <v>6.1812746866924497</v>
      </c>
      <c r="K301">
        <v>1059.1560707625499</v>
      </c>
      <c r="L301">
        <v>931.893252400032</v>
      </c>
      <c r="M301">
        <v>61.020833616847099</v>
      </c>
      <c r="N301">
        <v>0.88471179763942098</v>
      </c>
      <c r="O301">
        <v>5.8443163097199298</v>
      </c>
      <c r="P301">
        <v>71.675033585519301</v>
      </c>
      <c r="Q301">
        <v>3.0295368441114998E-2</v>
      </c>
    </row>
    <row r="302" spans="1:17" x14ac:dyDescent="0.3">
      <c r="A302" t="s">
        <v>706</v>
      </c>
      <c r="B302" t="s">
        <v>707</v>
      </c>
      <c r="C302" t="str">
        <f>IFERROR(VLOOKUP(Table1[[#This Row],[Ticker]],[1]!Table2[[Symbol]:[Industry]],2,FALSE),"-")</f>
        <v>-</v>
      </c>
      <c r="D302" t="s">
        <v>708</v>
      </c>
      <c r="E302">
        <v>23574.499151215001</v>
      </c>
      <c r="F302">
        <v>555.35</v>
      </c>
      <c r="G302">
        <v>115.118449133</v>
      </c>
      <c r="H302">
        <v>-22.5969259021652</v>
      </c>
      <c r="I302">
        <v>35.600029469684003</v>
      </c>
      <c r="J302">
        <v>-3.8470628186781002</v>
      </c>
      <c r="K302">
        <v>609.25309617226799</v>
      </c>
      <c r="L302">
        <v>464.02399498508498</v>
      </c>
      <c r="M302">
        <v>27.3463386468467</v>
      </c>
      <c r="N302">
        <v>0.32131199657686799</v>
      </c>
      <c r="O302">
        <v>34.7078419015035</v>
      </c>
      <c r="P302">
        <v>138.91159389115899</v>
      </c>
      <c r="Q302">
        <v>0.23407035808077001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164</v>
      </c>
      <c r="E303">
        <v>23565.475119549999</v>
      </c>
      <c r="F303">
        <v>8004.1</v>
      </c>
      <c r="G303">
        <v>-8.2789526704851202</v>
      </c>
      <c r="H303">
        <v>20.032793970311101</v>
      </c>
      <c r="I303">
        <v>17.333481431170998</v>
      </c>
      <c r="J303">
        <v>4.3498140408634596</v>
      </c>
      <c r="K303">
        <v>6977.0275240938599</v>
      </c>
      <c r="L303">
        <v>6603.8021105360003</v>
      </c>
      <c r="M303">
        <v>72.403275281981195</v>
      </c>
      <c r="N303">
        <v>1.3183297239954801</v>
      </c>
      <c r="O303">
        <v>1.6216688946914599</v>
      </c>
      <c r="P303">
        <v>54.673082311564499</v>
      </c>
      <c r="Q303">
        <v>-7.7635262519883994E-2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713</v>
      </c>
      <c r="E304">
        <v>23428.488513</v>
      </c>
      <c r="F304">
        <v>1471.1</v>
      </c>
      <c r="G304">
        <v>-22.3445380409091</v>
      </c>
      <c r="H304">
        <v>-0.74852827504615005</v>
      </c>
      <c r="I304">
        <v>3.9147296816336201</v>
      </c>
      <c r="J304">
        <v>0.85147615910050001</v>
      </c>
      <c r="K304">
        <v>1389.70446355844</v>
      </c>
      <c r="L304">
        <v>1313.1011049513099</v>
      </c>
      <c r="M304">
        <v>57.786122115886499</v>
      </c>
      <c r="N304">
        <v>0.43810850642375399</v>
      </c>
      <c r="O304">
        <v>5.0234518387601099</v>
      </c>
      <c r="P304">
        <v>32.489755482505501</v>
      </c>
      <c r="Q304">
        <v>2.1052409111701E-2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Row],[Ticker]],[1]!Table2[[Symbol]:[Industry]],2,FALSE),"-")</f>
        <v>-</v>
      </c>
      <c r="D305" t="s">
        <v>306</v>
      </c>
      <c r="E305">
        <v>23354.22537679</v>
      </c>
      <c r="F305">
        <v>373.45</v>
      </c>
      <c r="G305">
        <v>54.773669514561902</v>
      </c>
      <c r="H305">
        <v>-12.618183311200699</v>
      </c>
      <c r="I305">
        <v>-20.873749737928701</v>
      </c>
      <c r="J305">
        <v>-9.3816118693726107</v>
      </c>
      <c r="K305">
        <v>424.305396381175</v>
      </c>
      <c r="L305">
        <v>377.81242981200597</v>
      </c>
      <c r="M305">
        <v>19.0083718563072</v>
      </c>
      <c r="N305">
        <v>1.7740114481901199</v>
      </c>
      <c r="O305">
        <v>34.475833444905597</v>
      </c>
      <c r="P305">
        <v>82.126310655937502</v>
      </c>
      <c r="Q305">
        <v>0.14306402057987899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Row],[Ticker]],[1]!Table2[[Symbol]:[Industry]],2,FALSE),"-")</f>
        <v>-</v>
      </c>
      <c r="D306" t="s">
        <v>51</v>
      </c>
      <c r="E306">
        <v>23278.203381949999</v>
      </c>
      <c r="F306">
        <v>431.75</v>
      </c>
      <c r="G306">
        <v>-18.384605602098901</v>
      </c>
      <c r="H306">
        <v>-8.9139669370965393</v>
      </c>
      <c r="I306">
        <v>-1.75642920442761</v>
      </c>
      <c r="J306">
        <v>-3.2791051353358101</v>
      </c>
      <c r="K306">
        <v>442.19893778474</v>
      </c>
      <c r="L306">
        <v>420.91598571742298</v>
      </c>
      <c r="M306">
        <v>39.670602100790703</v>
      </c>
      <c r="N306">
        <v>1.44325199777886</v>
      </c>
      <c r="O306">
        <v>12.171395483497299</v>
      </c>
      <c r="P306">
        <v>23.5689753863766</v>
      </c>
      <c r="Q306">
        <v>-0.109432365285194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Row],[Ticker]],[1]!Table2[[Symbol]:[Industry]],2,FALSE),"-")</f>
        <v>-</v>
      </c>
      <c r="D307" t="s">
        <v>60</v>
      </c>
      <c r="E307">
        <v>23160.36655296</v>
      </c>
      <c r="F307">
        <v>174.72</v>
      </c>
      <c r="G307">
        <v>100.483997868252</v>
      </c>
      <c r="H307">
        <v>3.5039035230299902</v>
      </c>
      <c r="I307">
        <v>14.8779318241113</v>
      </c>
      <c r="J307">
        <v>3.9991580503209501</v>
      </c>
      <c r="K307">
        <v>164.34549698744101</v>
      </c>
      <c r="L307">
        <v>136.71719364020299</v>
      </c>
      <c r="M307">
        <v>53.417732562145297</v>
      </c>
      <c r="N307">
        <v>1.15414779523906</v>
      </c>
      <c r="O307">
        <v>10.2907509157509</v>
      </c>
      <c r="P307">
        <v>127.796610169491</v>
      </c>
      <c r="Q307">
        <v>9.1350723057814998E-2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295</v>
      </c>
      <c r="E308">
        <v>23071.832514500002</v>
      </c>
      <c r="F308">
        <v>467.5</v>
      </c>
      <c r="G308">
        <v>183.328186697202</v>
      </c>
      <c r="H308">
        <v>18.6575178629775</v>
      </c>
      <c r="I308">
        <v>14.7609271983876</v>
      </c>
      <c r="J308">
        <v>13.3553996004347</v>
      </c>
      <c r="K308">
        <v>407.83797483664802</v>
      </c>
      <c r="L308">
        <v>337.974605616009</v>
      </c>
      <c r="M308">
        <v>65.586644654840796</v>
      </c>
      <c r="N308">
        <v>1.81438691549041</v>
      </c>
      <c r="O308">
        <v>5.1122994652406302</v>
      </c>
      <c r="P308">
        <v>210.94113734619199</v>
      </c>
      <c r="Q308">
        <v>0.21363208481064999</v>
      </c>
    </row>
    <row r="309" spans="1:17" hidden="1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724</v>
      </c>
      <c r="E309">
        <v>23025.673136879999</v>
      </c>
      <c r="F309">
        <v>101.49</v>
      </c>
      <c r="G309">
        <v>93.6297840069968</v>
      </c>
      <c r="H309">
        <v>5.47384347776842</v>
      </c>
      <c r="I309">
        <v>15.4997421631286</v>
      </c>
      <c r="J309">
        <v>1.8567741656288701</v>
      </c>
      <c r="K309">
        <v>97.304264729935099</v>
      </c>
      <c r="L309">
        <v>81.0734091041992</v>
      </c>
      <c r="M309">
        <v>50.681017208567297</v>
      </c>
      <c r="N309">
        <v>1.0571494932952299</v>
      </c>
      <c r="O309">
        <v>5.0349788156468502</v>
      </c>
      <c r="P309">
        <v>118.775598189264</v>
      </c>
      <c r="Q309">
        <v>2.0612820630179999E-2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Row],[Ticker]],[1]!Table2[[Symbol]:[Industry]],2,FALSE),"-")</f>
        <v>-</v>
      </c>
      <c r="D310" t="s">
        <v>532</v>
      </c>
      <c r="E310">
        <v>22899.608126849998</v>
      </c>
      <c r="F310">
        <v>1497.3</v>
      </c>
      <c r="G310">
        <v>14.8917450292317</v>
      </c>
      <c r="H310">
        <v>-9.9550414812891006</v>
      </c>
      <c r="I310">
        <v>20.642261853349002</v>
      </c>
      <c r="J310">
        <v>0.15329655358931901</v>
      </c>
      <c r="K310">
        <v>1487.11815604295</v>
      </c>
      <c r="L310">
        <v>1211.3253906039199</v>
      </c>
      <c r="M310">
        <v>41.3434765831852</v>
      </c>
      <c r="N310">
        <v>0.26411132033471602</v>
      </c>
      <c r="O310">
        <v>13.5377011954852</v>
      </c>
      <c r="P310">
        <v>80.126315789473594</v>
      </c>
      <c r="Q310">
        <v>0.124502647530399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Row],[Ticker]],[1]!Table2[[Symbol]:[Industry]],2,FALSE),"-")</f>
        <v>-</v>
      </c>
      <c r="D311" t="s">
        <v>246</v>
      </c>
      <c r="E311">
        <v>22786.511037100001</v>
      </c>
      <c r="F311">
        <v>1703.5</v>
      </c>
      <c r="G311">
        <v>-1.0444248950847199</v>
      </c>
      <c r="H311">
        <v>-1.8037481581497701</v>
      </c>
      <c r="I311">
        <v>-13.292970987000301</v>
      </c>
      <c r="J311">
        <v>0.35758272041897898</v>
      </c>
      <c r="K311">
        <v>1705.2360115250401</v>
      </c>
      <c r="L311">
        <v>1606.7134640673601</v>
      </c>
      <c r="M311">
        <v>52.083824807906197</v>
      </c>
      <c r="N311">
        <v>0.94502815678506402</v>
      </c>
      <c r="O311">
        <v>10.660405048429601</v>
      </c>
      <c r="P311">
        <v>49.266155531215702</v>
      </c>
      <c r="Q311">
        <v>6.0044853472708E-2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Row],[Ticker]],[1]!Table2[[Symbol]:[Industry]],2,FALSE),"-")</f>
        <v>-</v>
      </c>
      <c r="D312" t="s">
        <v>153</v>
      </c>
      <c r="E312">
        <v>22413.522378943999</v>
      </c>
      <c r="F312">
        <v>171.91</v>
      </c>
      <c r="G312">
        <v>183.00104790230799</v>
      </c>
      <c r="H312">
        <v>8.9946121367545402</v>
      </c>
      <c r="I312">
        <v>13.458405616752399</v>
      </c>
      <c r="J312">
        <v>-1.99972877399223</v>
      </c>
      <c r="K312">
        <v>158.51832339898101</v>
      </c>
      <c r="L312">
        <v>126.877949541993</v>
      </c>
      <c r="M312">
        <v>53.8610591023563</v>
      </c>
      <c r="N312">
        <v>1.21974973632731</v>
      </c>
      <c r="O312">
        <v>10.5229480542144</v>
      </c>
      <c r="P312">
        <v>269.69892473118199</v>
      </c>
      <c r="Q312">
        <v>0.15428323707544001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-</v>
      </c>
      <c r="D313" t="s">
        <v>46</v>
      </c>
      <c r="E313">
        <v>21930.92340285</v>
      </c>
      <c r="F313">
        <v>853.05</v>
      </c>
      <c r="G313">
        <v>11.448738287113001</v>
      </c>
      <c r="H313">
        <v>-4.9676335520648403</v>
      </c>
      <c r="I313">
        <v>18.0764410727833</v>
      </c>
      <c r="J313">
        <v>-4.1929485734510896</v>
      </c>
      <c r="K313">
        <v>852.08447988171895</v>
      </c>
      <c r="L313">
        <v>740.67767532123196</v>
      </c>
      <c r="M313">
        <v>42.621338651905504</v>
      </c>
      <c r="N313">
        <v>0.73405888558957999</v>
      </c>
      <c r="O313">
        <v>13.5689584432331</v>
      </c>
      <c r="P313">
        <v>55.085901281701602</v>
      </c>
      <c r="Q313">
        <v>7.2970741888518001E-2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153</v>
      </c>
      <c r="E314">
        <v>21874.699768095001</v>
      </c>
      <c r="F314">
        <v>688.15</v>
      </c>
      <c r="G314">
        <v>50.064690282623197</v>
      </c>
      <c r="H314">
        <v>0.80154788878097505</v>
      </c>
      <c r="I314">
        <v>35.665045512791998</v>
      </c>
      <c r="J314">
        <v>9.6326357920080596</v>
      </c>
      <c r="K314">
        <v>602.34087007669405</v>
      </c>
      <c r="L314">
        <v>515.93268419134495</v>
      </c>
      <c r="M314">
        <v>80.589930362749399</v>
      </c>
      <c r="N314">
        <v>1.66374044320337</v>
      </c>
      <c r="O314">
        <v>3.4658141393591499</v>
      </c>
      <c r="P314">
        <v>120.560897435897</v>
      </c>
      <c r="Q314">
        <v>0.17725754197093399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210</v>
      </c>
      <c r="E315">
        <v>21816.004618340001</v>
      </c>
      <c r="F315">
        <v>1844.95</v>
      </c>
      <c r="G315">
        <v>15.556682442997401</v>
      </c>
      <c r="H315">
        <v>-12.5682245534339</v>
      </c>
      <c r="I315">
        <v>-17.83414574631</v>
      </c>
      <c r="J315">
        <v>-5.5698704384419804</v>
      </c>
      <c r="K315">
        <v>2011.08188215462</v>
      </c>
      <c r="L315">
        <v>1792.65499952295</v>
      </c>
      <c r="M315">
        <v>31.969477549935</v>
      </c>
      <c r="N315">
        <v>0.50637686827911099</v>
      </c>
      <c r="O315">
        <v>31.621453155912</v>
      </c>
      <c r="P315">
        <v>65.711591143845098</v>
      </c>
      <c r="Q315">
        <v>0.21249170747288801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420</v>
      </c>
      <c r="E316">
        <v>21815.431512560001</v>
      </c>
      <c r="F316">
        <v>6162.4</v>
      </c>
      <c r="G316">
        <v>112.652149360941</v>
      </c>
      <c r="H316">
        <v>27.362690042755801</v>
      </c>
      <c r="I316">
        <v>71.570291452965193</v>
      </c>
      <c r="J316">
        <v>-0.52328952237734305</v>
      </c>
      <c r="K316">
        <v>5331.01380134791</v>
      </c>
      <c r="L316">
        <v>4236.8343076621904</v>
      </c>
      <c r="M316">
        <v>61.350579049599197</v>
      </c>
      <c r="N316">
        <v>1.9622757581897901</v>
      </c>
      <c r="O316">
        <v>9.0321952486044292</v>
      </c>
      <c r="P316">
        <v>193.44761904761901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558</v>
      </c>
      <c r="E317">
        <v>21445.357223399998</v>
      </c>
      <c r="F317">
        <v>4213</v>
      </c>
      <c r="G317">
        <v>140.02572263580601</v>
      </c>
      <c r="H317">
        <v>8.3843038402324002</v>
      </c>
      <c r="I317">
        <v>-2.4695150196707099</v>
      </c>
      <c r="J317">
        <v>3.1697743221502499</v>
      </c>
      <c r="K317">
        <v>3976.35035972477</v>
      </c>
      <c r="L317">
        <v>3423.5192064349899</v>
      </c>
      <c r="M317">
        <v>53.954507689134701</v>
      </c>
      <c r="N317">
        <v>1.1585703781277099</v>
      </c>
      <c r="O317">
        <v>4.4386422976501398</v>
      </c>
      <c r="P317">
        <v>173.92717815344599</v>
      </c>
      <c r="Q317">
        <v>0.11283935151954901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43</v>
      </c>
      <c r="E318">
        <v>21374.229503400002</v>
      </c>
      <c r="F318">
        <v>4127.7</v>
      </c>
      <c r="G318">
        <v>75.801621162560195</v>
      </c>
      <c r="H318">
        <v>-2.84329121401055</v>
      </c>
      <c r="I318">
        <v>61.968382727702704</v>
      </c>
      <c r="J318">
        <v>0.88565730439932899</v>
      </c>
      <c r="K318">
        <v>4072.20591444415</v>
      </c>
      <c r="L318">
        <v>3244.8587958210001</v>
      </c>
      <c r="M318">
        <v>45.403792530131597</v>
      </c>
      <c r="N318">
        <v>0.99834131341618904</v>
      </c>
      <c r="O318">
        <v>16.8035467693873</v>
      </c>
      <c r="P318">
        <v>107.20345364188501</v>
      </c>
      <c r="Q318">
        <v>0.13680575370258599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605</v>
      </c>
      <c r="E319">
        <v>21326.039239009999</v>
      </c>
      <c r="F319">
        <v>680.35</v>
      </c>
      <c r="G319">
        <v>137.391380419905</v>
      </c>
      <c r="H319">
        <v>-0.49912217295790301</v>
      </c>
      <c r="I319">
        <v>-7.7203996381884998</v>
      </c>
      <c r="J319">
        <v>-5.9437752115835796</v>
      </c>
      <c r="K319">
        <v>670.38677954014997</v>
      </c>
      <c r="L319">
        <v>575.74214046400402</v>
      </c>
      <c r="M319">
        <v>42.7972212578632</v>
      </c>
      <c r="N319">
        <v>1.19209133098701</v>
      </c>
      <c r="O319">
        <v>14.9775850665098</v>
      </c>
      <c r="P319">
        <v>167.854330708661</v>
      </c>
      <c r="Q319">
        <v>0.14512399963630099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54</v>
      </c>
      <c r="E320">
        <v>21244.480721600001</v>
      </c>
      <c r="F320">
        <v>726.4</v>
      </c>
      <c r="G320">
        <v>-29.379061153011101</v>
      </c>
      <c r="H320">
        <v>-8.7043467140769</v>
      </c>
      <c r="I320">
        <v>-16.518446635159901</v>
      </c>
      <c r="J320">
        <v>-2.9559653730159998</v>
      </c>
      <c r="K320">
        <v>764.43569247889297</v>
      </c>
      <c r="L320">
        <v>734.20457075015202</v>
      </c>
      <c r="M320">
        <v>36.694483474801999</v>
      </c>
      <c r="N320">
        <v>0.88206368637868904</v>
      </c>
      <c r="O320">
        <v>20.670429515418501</v>
      </c>
      <c r="P320">
        <v>21.056578618448398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Row],[Ticker]],[1]!Table2[[Symbol]:[Industry]],2,FALSE),"-")</f>
        <v>-</v>
      </c>
      <c r="D321" t="s">
        <v>639</v>
      </c>
      <c r="E321">
        <v>21120.458379035001</v>
      </c>
      <c r="F321">
        <v>1234.8499999999999</v>
      </c>
      <c r="G321">
        <v>24.905406577005099</v>
      </c>
      <c r="H321">
        <v>-9.6085870318053299</v>
      </c>
      <c r="I321">
        <v>54.0405058955089</v>
      </c>
      <c r="J321">
        <v>6.8369899249823503</v>
      </c>
      <c r="K321">
        <v>1272.1267089934699</v>
      </c>
      <c r="L321">
        <v>1035.6480572737801</v>
      </c>
      <c r="M321">
        <v>45.360597880115698</v>
      </c>
      <c r="N321">
        <v>0.69528488049211201</v>
      </c>
      <c r="O321">
        <v>21.067336113698001</v>
      </c>
      <c r="P321">
        <v>89.612284069097797</v>
      </c>
      <c r="Q321">
        <v>0.100771045827716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Row],[Ticker]],[1]!Table2[[Symbol]:[Industry]],2,FALSE),"-")</f>
        <v>-</v>
      </c>
      <c r="D322" t="s">
        <v>514</v>
      </c>
      <c r="E322">
        <v>21109.267865000002</v>
      </c>
      <c r="F322">
        <v>175</v>
      </c>
      <c r="G322">
        <v>-33.0694788630543</v>
      </c>
      <c r="H322">
        <v>7.9337071828747501</v>
      </c>
      <c r="I322">
        <v>3.44493887041184</v>
      </c>
      <c r="J322">
        <v>2.66934403293802</v>
      </c>
      <c r="K322">
        <v>171.18429304418601</v>
      </c>
      <c r="L322">
        <v>170.98493264957699</v>
      </c>
      <c r="M322">
        <v>44.557633603559097</v>
      </c>
      <c r="N322">
        <v>1.40409849880028</v>
      </c>
      <c r="O322">
        <v>30</v>
      </c>
      <c r="P322">
        <v>23.022847100175699</v>
      </c>
      <c r="Q322">
        <v>2.7644011542891998E-2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Row],[Ticker]],[1]!Table2[[Symbol]:[Industry]],2,FALSE),"-")</f>
        <v>-</v>
      </c>
      <c r="D323" t="s">
        <v>420</v>
      </c>
      <c r="E323">
        <v>21089.662097789998</v>
      </c>
      <c r="F323">
        <v>939.95</v>
      </c>
      <c r="G323">
        <v>-30.554800408669699</v>
      </c>
      <c r="H323">
        <v>5.2776905548838</v>
      </c>
      <c r="I323">
        <v>-5.3390150823092197</v>
      </c>
      <c r="J323">
        <v>-2.8419192409947498</v>
      </c>
      <c r="K323">
        <v>933.98809937577505</v>
      </c>
      <c r="L323">
        <v>915.55823731492296</v>
      </c>
      <c r="M323">
        <v>35.044611992606796</v>
      </c>
      <c r="N323">
        <v>1.2293071551614501</v>
      </c>
      <c r="O323">
        <v>21.277727538698802</v>
      </c>
      <c r="P323">
        <v>27.606570730382799</v>
      </c>
      <c r="Q323">
        <v>-9.9372364228117002E-2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Row],[Ticker]],[1]!Table2[[Symbol]:[Industry]],2,FALSE),"-")</f>
        <v>-</v>
      </c>
      <c r="D324" t="s">
        <v>420</v>
      </c>
      <c r="E324">
        <v>20941.14526754</v>
      </c>
      <c r="F324">
        <v>4254.55</v>
      </c>
      <c r="G324">
        <v>55.5446819508986</v>
      </c>
      <c r="H324">
        <v>11.5635691012961</v>
      </c>
      <c r="I324">
        <v>33.769632551694798</v>
      </c>
      <c r="J324">
        <v>-4.0626696483018696</v>
      </c>
      <c r="K324">
        <v>3886.9068421029501</v>
      </c>
      <c r="L324">
        <v>3255.1187096424601</v>
      </c>
      <c r="M324">
        <v>54.172563555492403</v>
      </c>
      <c r="N324">
        <v>2.1429450222129298</v>
      </c>
      <c r="O324">
        <v>15.405859609124301</v>
      </c>
      <c r="P324">
        <v>90.786995515694997</v>
      </c>
      <c r="Q324">
        <v>9.9140378201169992E-3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Row],[Ticker]],[1]!Table2[[Symbol]:[Industry]],2,FALSE),"-")</f>
        <v>-</v>
      </c>
      <c r="D325" t="s">
        <v>555</v>
      </c>
      <c r="E325">
        <v>20887.348358020001</v>
      </c>
      <c r="F325">
        <v>804.2</v>
      </c>
      <c r="G325">
        <v>2.6434031681351402</v>
      </c>
      <c r="H325">
        <v>1.87743292051809</v>
      </c>
      <c r="I325">
        <v>-11.5843926238911</v>
      </c>
      <c r="J325">
        <v>3.0336671399786801</v>
      </c>
      <c r="K325">
        <v>786.30585866131696</v>
      </c>
      <c r="L325">
        <v>741.76351422159098</v>
      </c>
      <c r="M325">
        <v>54.840613340566698</v>
      </c>
      <c r="N325">
        <v>1.2094507207982199</v>
      </c>
      <c r="O325">
        <v>13.6160159164387</v>
      </c>
      <c r="P325">
        <v>33.145695364238399</v>
      </c>
      <c r="Q325">
        <v>2.7617016009441001E-2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Row],[Ticker]],[1]!Table2[[Symbol]:[Industry]],2,FALSE),"-")</f>
        <v>-</v>
      </c>
      <c r="D326" t="s">
        <v>759</v>
      </c>
      <c r="E326">
        <v>20777.324710100002</v>
      </c>
      <c r="F326">
        <v>1482.2</v>
      </c>
      <c r="G326">
        <v>10.134135183383201</v>
      </c>
      <c r="H326">
        <v>11.660891607091999</v>
      </c>
      <c r="I326">
        <v>17.121708152646999</v>
      </c>
      <c r="J326">
        <v>1.7279687289465899</v>
      </c>
      <c r="K326">
        <v>1355.4699965022601</v>
      </c>
      <c r="L326">
        <v>1208.31606764655</v>
      </c>
      <c r="M326">
        <v>58.090679775462803</v>
      </c>
      <c r="N326">
        <v>1.11328663335134</v>
      </c>
      <c r="O326">
        <v>4.3685062744568803</v>
      </c>
      <c r="P326">
        <v>49.997470019733797</v>
      </c>
      <c r="Q326">
        <v>5.5049285865062997E-2</v>
      </c>
    </row>
    <row r="327" spans="1:17" hidden="1" x14ac:dyDescent="0.3">
      <c r="A327" t="s">
        <v>760</v>
      </c>
      <c r="B327" t="s">
        <v>761</v>
      </c>
      <c r="C327" t="str">
        <f>IFERROR(VLOOKUP(Table1[[#This Row],[Ticker]],[1]!Table2[[Symbol]:[Industry]],2,FALSE),"-")</f>
        <v>-</v>
      </c>
      <c r="D327" t="s">
        <v>546</v>
      </c>
      <c r="E327">
        <v>20720.403205710001</v>
      </c>
      <c r="F327">
        <v>832.35</v>
      </c>
      <c r="G327">
        <v>-33.637672134443498</v>
      </c>
      <c r="H327">
        <v>-6.9251611122884499E-2</v>
      </c>
      <c r="I327">
        <v>-14.2558814239875</v>
      </c>
      <c r="J327">
        <v>1.80933583545809</v>
      </c>
      <c r="K327">
        <v>835.70783703355403</v>
      </c>
      <c r="L327">
        <v>851.39200091606301</v>
      </c>
      <c r="M327">
        <v>43.158769346108599</v>
      </c>
      <c r="N327">
        <v>1.65881542868539</v>
      </c>
      <c r="O327">
        <v>17.018081335976401</v>
      </c>
      <c r="P327">
        <v>9.7725024727992107</v>
      </c>
      <c r="Q327">
        <v>-0.150916004669048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Row],[Ticker]],[1]!Table2[[Symbol]:[Industry]],2,FALSE),"-")</f>
        <v>-</v>
      </c>
      <c r="D328" t="s">
        <v>210</v>
      </c>
      <c r="E328">
        <v>20692.320853465</v>
      </c>
      <c r="F328">
        <v>545.45000000000005</v>
      </c>
      <c r="G328">
        <v>-8.7230499090259492</v>
      </c>
      <c r="H328">
        <v>-8.1964349553188605</v>
      </c>
      <c r="I328">
        <v>2.3292050886459101</v>
      </c>
      <c r="J328">
        <v>-1.8461723932906999</v>
      </c>
      <c r="K328">
        <v>568.01358501500897</v>
      </c>
      <c r="L328">
        <v>513.07693617693201</v>
      </c>
      <c r="M328">
        <v>32.422597372821002</v>
      </c>
      <c r="N328">
        <v>0.76360236357131395</v>
      </c>
      <c r="O328">
        <v>14.1076175634796</v>
      </c>
      <c r="P328">
        <v>34.083087512291002</v>
      </c>
      <c r="Q328">
        <v>8.1359260398480002E-2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Row],[Ticker]],[1]!Table2[[Symbol]:[Industry]],2,FALSE),"-")</f>
        <v>-</v>
      </c>
      <c r="D329" t="s">
        <v>380</v>
      </c>
      <c r="E329">
        <v>20559.472620555</v>
      </c>
      <c r="F329">
        <v>513.15</v>
      </c>
      <c r="G329">
        <v>63.336888542768797</v>
      </c>
      <c r="H329">
        <v>0.35226334212889898</v>
      </c>
      <c r="I329">
        <v>30.492705555227602</v>
      </c>
      <c r="J329">
        <v>3.4007982144424198</v>
      </c>
      <c r="K329">
        <v>481.98706257224899</v>
      </c>
      <c r="L329">
        <v>403.09829566692002</v>
      </c>
      <c r="M329">
        <v>53.748602671385399</v>
      </c>
      <c r="N329">
        <v>0.82776356391567696</v>
      </c>
      <c r="O329">
        <v>11.9263373282666</v>
      </c>
      <c r="P329">
        <v>105.218956208758</v>
      </c>
      <c r="Q329">
        <v>3.4469845718496997E-2</v>
      </c>
    </row>
    <row r="330" spans="1:17" hidden="1" x14ac:dyDescent="0.3">
      <c r="A330" t="s">
        <v>766</v>
      </c>
      <c r="B330" t="s">
        <v>767</v>
      </c>
      <c r="C330" t="str">
        <f>IFERROR(VLOOKUP(Table1[[#This Row],[Ticker]],[1]!Table2[[Symbol]:[Industry]],2,FALSE),"-")</f>
        <v>-</v>
      </c>
      <c r="D330" t="s">
        <v>40</v>
      </c>
      <c r="E330">
        <v>20361.182434120001</v>
      </c>
      <c r="F330">
        <v>921.8</v>
      </c>
      <c r="G330">
        <v>-6.7961980569163103</v>
      </c>
      <c r="H330">
        <v>-4.8743921462051896</v>
      </c>
      <c r="I330">
        <v>-3.74805703286341</v>
      </c>
      <c r="J330">
        <v>-1.1416092300191401</v>
      </c>
      <c r="K330">
        <v>924.38701265569796</v>
      </c>
      <c r="M330">
        <v>40.346626666349401</v>
      </c>
      <c r="N330">
        <v>0.46401715459684401</v>
      </c>
      <c r="O330">
        <v>11.195487090475099</v>
      </c>
      <c r="P330">
        <v>29.611923509561301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Row],[Ticker]],[1]!Table2[[Symbol]:[Industry]],2,FALSE),"-")</f>
        <v>-</v>
      </c>
      <c r="D331" t="s">
        <v>237</v>
      </c>
      <c r="E331">
        <v>20325.32403136</v>
      </c>
      <c r="F331">
        <v>467.2</v>
      </c>
      <c r="G331">
        <v>42.143317517907001</v>
      </c>
      <c r="H331">
        <v>-2.4382793124520901</v>
      </c>
      <c r="I331">
        <v>39.323739459877103</v>
      </c>
      <c r="J331">
        <v>5.4019987070583504</v>
      </c>
      <c r="K331">
        <v>434.54933643366002</v>
      </c>
      <c r="L331">
        <v>362.64370797565999</v>
      </c>
      <c r="M331">
        <v>59.082182127417902</v>
      </c>
      <c r="N331">
        <v>0.67758116825424997</v>
      </c>
      <c r="O331">
        <v>12.9173801369862</v>
      </c>
      <c r="P331">
        <v>66.263345195729499</v>
      </c>
      <c r="Q331">
        <v>8.0352524872705999E-2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Row],[Ticker]],[1]!Table2[[Symbol]:[Industry]],2,FALSE),"-")</f>
        <v>-</v>
      </c>
      <c r="D332" t="s">
        <v>193</v>
      </c>
      <c r="E332">
        <v>20220.484770200001</v>
      </c>
      <c r="F332">
        <v>1244.75</v>
      </c>
      <c r="G332">
        <v>76.249976314689107</v>
      </c>
      <c r="H332">
        <v>0.573300828718182</v>
      </c>
      <c r="I332">
        <v>35.429248827158197</v>
      </c>
      <c r="J332">
        <v>-6.0270697589174098</v>
      </c>
      <c r="K332">
        <v>1258.7032571913501</v>
      </c>
      <c r="L332">
        <v>1035.11179689813</v>
      </c>
      <c r="M332">
        <v>38.792163465581197</v>
      </c>
      <c r="N332">
        <v>0.57355231584516497</v>
      </c>
      <c r="O332">
        <v>14.7097810805382</v>
      </c>
      <c r="P332">
        <v>107.027027027027</v>
      </c>
      <c r="Q332">
        <v>0.133856672713282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Row],[Ticker]],[1]!Table2[[Symbol]:[Industry]],2,FALSE),"-")</f>
        <v>-</v>
      </c>
      <c r="D333" t="s">
        <v>411</v>
      </c>
      <c r="E333">
        <v>20202.519526025</v>
      </c>
      <c r="F333">
        <v>634.75</v>
      </c>
      <c r="G333">
        <v>66.815719827663102</v>
      </c>
      <c r="H333">
        <v>16.005563121187802</v>
      </c>
      <c r="I333">
        <v>6.9917293035992198</v>
      </c>
      <c r="J333">
        <v>2.9434461553353701</v>
      </c>
      <c r="K333">
        <v>573.64419022115101</v>
      </c>
      <c r="L333">
        <v>491.17840451819399</v>
      </c>
      <c r="M333">
        <v>61.915388519125898</v>
      </c>
      <c r="N333">
        <v>1.98380795132718</v>
      </c>
      <c r="O333">
        <v>4.6081134304844298</v>
      </c>
      <c r="P333">
        <v>109.86939990081</v>
      </c>
      <c r="Q333">
        <v>0.15431572878285499</v>
      </c>
    </row>
    <row r="334" spans="1:17" hidden="1" x14ac:dyDescent="0.3">
      <c r="A334" t="s">
        <v>774</v>
      </c>
      <c r="B334" t="s">
        <v>775</v>
      </c>
      <c r="C334" t="str">
        <f>IFERROR(VLOOKUP(Table1[[#This Row],[Ticker]],[1]!Table2[[Symbol]:[Industry]],2,FALSE),"-")</f>
        <v>-</v>
      </c>
      <c r="D334" t="s">
        <v>138</v>
      </c>
      <c r="E334">
        <v>20173.740000000002</v>
      </c>
      <c r="F334">
        <v>144.15</v>
      </c>
      <c r="G334">
        <v>1.6516898351488201</v>
      </c>
      <c r="H334">
        <v>0.60387801623425097</v>
      </c>
      <c r="I334">
        <v>8.6133904844478595E-2</v>
      </c>
      <c r="J334">
        <v>-2.49935873688203</v>
      </c>
      <c r="K334">
        <v>143.18647606551801</v>
      </c>
      <c r="L334">
        <v>132.406774881605</v>
      </c>
      <c r="M334">
        <v>53.328059728626101</v>
      </c>
      <c r="N334">
        <v>0.28225896060175598</v>
      </c>
      <c r="O334">
        <v>7.4228234477974304</v>
      </c>
      <c r="P334">
        <v>25.917190775681298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Row],[Ticker]],[1]!Table2[[Symbol]:[Industry]],2,FALSE),"-")</f>
        <v>-</v>
      </c>
      <c r="D335" t="s">
        <v>138</v>
      </c>
      <c r="E335">
        <v>20155.501969815999</v>
      </c>
      <c r="F335">
        <v>340.93</v>
      </c>
      <c r="G335">
        <v>-11.324115842688499</v>
      </c>
      <c r="H335">
        <v>2.69062322525328</v>
      </c>
      <c r="I335">
        <v>-8.3597264359377697</v>
      </c>
      <c r="J335">
        <v>3.25670155244477</v>
      </c>
      <c r="K335">
        <v>341.00089937169503</v>
      </c>
      <c r="L335">
        <v>335.77236004524298</v>
      </c>
      <c r="M335">
        <v>42.778347382377802</v>
      </c>
      <c r="N335">
        <v>0.78402858771811601</v>
      </c>
      <c r="O335">
        <v>7.0601003138473999</v>
      </c>
      <c r="P335">
        <v>15.179054054053999</v>
      </c>
      <c r="Q335">
        <v>-0.10379904096142301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Row],[Ticker]],[1]!Table2[[Symbol]:[Industry]],2,FALSE),"-")</f>
        <v>-</v>
      </c>
      <c r="D336" t="s">
        <v>133</v>
      </c>
      <c r="E336">
        <v>20058.372597000001</v>
      </c>
      <c r="F336">
        <v>14023</v>
      </c>
      <c r="G336">
        <v>183.261023511442</v>
      </c>
      <c r="H336">
        <v>-5.0659566083201701</v>
      </c>
      <c r="I336">
        <v>46.390693852732198</v>
      </c>
      <c r="J336">
        <v>3.5740417178110402</v>
      </c>
      <c r="K336">
        <v>12850.119886189699</v>
      </c>
      <c r="L336">
        <v>9222.9001290650394</v>
      </c>
      <c r="M336">
        <v>51.190059059501003</v>
      </c>
      <c r="N336">
        <v>0.26529299496419501</v>
      </c>
      <c r="O336">
        <v>11.973900021393399</v>
      </c>
      <c r="P336">
        <v>215.04571903574299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Row],[Ticker]],[1]!Table2[[Symbol]:[Industry]],2,FALSE),"-")</f>
        <v>-</v>
      </c>
      <c r="D337" t="s">
        <v>40</v>
      </c>
      <c r="E337">
        <v>20029.39548698</v>
      </c>
      <c r="F337">
        <v>545.45000000000005</v>
      </c>
      <c r="G337">
        <v>47.2772179006014</v>
      </c>
      <c r="H337">
        <v>16.3128771751913</v>
      </c>
      <c r="I337">
        <v>7.09309201354057</v>
      </c>
      <c r="J337">
        <v>7.0028284548117998</v>
      </c>
      <c r="K337">
        <v>488.033275612323</v>
      </c>
      <c r="L337">
        <v>435.91604461494899</v>
      </c>
      <c r="M337">
        <v>66.464530337093905</v>
      </c>
      <c r="N337">
        <v>1.57289988059313</v>
      </c>
      <c r="O337">
        <v>5.2067100559171298</v>
      </c>
      <c r="P337">
        <v>75.838168923275305</v>
      </c>
      <c r="Q337">
        <v>0.13137193326558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Row],[Ticker]],[1]!Table2[[Symbol]:[Industry]],2,FALSE),"-")</f>
        <v>-</v>
      </c>
      <c r="D338" t="s">
        <v>133</v>
      </c>
      <c r="E338">
        <v>20024.337595339999</v>
      </c>
      <c r="F338">
        <v>720.2</v>
      </c>
      <c r="G338">
        <v>47.7990689688488</v>
      </c>
      <c r="H338">
        <v>1.8869144781357601</v>
      </c>
      <c r="I338">
        <v>-6.3052639370948498</v>
      </c>
      <c r="J338">
        <v>2.02089171444924</v>
      </c>
      <c r="K338">
        <v>681.64668950154703</v>
      </c>
      <c r="L338">
        <v>603.16495801548797</v>
      </c>
      <c r="M338">
        <v>54.707702588947001</v>
      </c>
      <c r="N338">
        <v>1.46971919300161</v>
      </c>
      <c r="O338">
        <v>6.90780338794778</v>
      </c>
      <c r="P338">
        <v>78.289392251516304</v>
      </c>
      <c r="Q338">
        <v>4.9493314558611001E-2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Row],[Ticker]],[1]!Table2[[Symbol]:[Industry]],2,FALSE),"-")</f>
        <v>-</v>
      </c>
      <c r="D339" t="s">
        <v>121</v>
      </c>
      <c r="E339">
        <v>20013.047647399999</v>
      </c>
      <c r="F339">
        <v>799.3</v>
      </c>
      <c r="G339">
        <v>42.360202645743499</v>
      </c>
      <c r="H339">
        <v>10.807575859038399</v>
      </c>
      <c r="I339">
        <v>33.374964442600202</v>
      </c>
      <c r="J339">
        <v>13.240638488622499</v>
      </c>
      <c r="K339">
        <v>689.96559221293103</v>
      </c>
      <c r="L339">
        <v>585.224055692251</v>
      </c>
      <c r="M339">
        <v>76.961986701663307</v>
      </c>
      <c r="N339">
        <v>1.67760515275245</v>
      </c>
      <c r="O339">
        <v>2.46465657450269</v>
      </c>
      <c r="P339">
        <v>77.543314082629905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Row],[Ticker]],[1]!Table2[[Symbol]:[Industry]],2,FALSE),"-")</f>
        <v>-</v>
      </c>
      <c r="D340" t="s">
        <v>260</v>
      </c>
      <c r="E340">
        <v>19976.3671348799</v>
      </c>
      <c r="F340">
        <v>631.79999999999995</v>
      </c>
      <c r="G340">
        <v>1.0308155483076</v>
      </c>
      <c r="H340">
        <v>-12.4495273810874</v>
      </c>
      <c r="I340">
        <v>-18.189249643070099</v>
      </c>
      <c r="J340">
        <v>-6.0564253209793204</v>
      </c>
      <c r="K340">
        <v>678.38419909356003</v>
      </c>
      <c r="L340">
        <v>619.81074598252405</v>
      </c>
      <c r="M340">
        <v>25.1280452867104</v>
      </c>
      <c r="N340">
        <v>0.69072161601795701</v>
      </c>
      <c r="O340">
        <v>26.456157011712499</v>
      </c>
      <c r="P340">
        <v>36.457883369330403</v>
      </c>
      <c r="Q340">
        <v>0.103583641489867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Row],[Ticker]],[1]!Table2[[Symbol]:[Industry]],2,FALSE),"-")</f>
        <v>-</v>
      </c>
      <c r="D341" t="s">
        <v>54</v>
      </c>
      <c r="E341">
        <v>19976.195993835001</v>
      </c>
      <c r="F341">
        <v>1252.8499999999999</v>
      </c>
      <c r="G341">
        <v>-36.795937506168599</v>
      </c>
      <c r="H341">
        <v>-2.2841739887628201</v>
      </c>
      <c r="I341">
        <v>-30.238213965641201</v>
      </c>
      <c r="J341">
        <v>1.41500264224466</v>
      </c>
      <c r="K341">
        <v>1340.00051921565</v>
      </c>
      <c r="L341">
        <v>1404.0482057123399</v>
      </c>
      <c r="M341">
        <v>33.762591029762298</v>
      </c>
      <c r="N341">
        <v>0.84533167208606097</v>
      </c>
      <c r="O341">
        <v>43.3531548070399</v>
      </c>
      <c r="P341">
        <v>5.2726661625073401</v>
      </c>
      <c r="Q341">
        <v>6.1568768471498003E-2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Row],[Ticker]],[1]!Table2[[Symbol]:[Industry]],2,FALSE),"-")</f>
        <v>-</v>
      </c>
      <c r="D342" t="s">
        <v>46</v>
      </c>
      <c r="E342">
        <v>19974.939197219999</v>
      </c>
      <c r="F342">
        <v>318.14999999999998</v>
      </c>
      <c r="G342">
        <v>83.361718738931501</v>
      </c>
      <c r="H342">
        <v>-4.5807085570670498</v>
      </c>
      <c r="I342">
        <v>34.095030857451199</v>
      </c>
      <c r="J342">
        <v>-6.55502674459074</v>
      </c>
      <c r="K342">
        <v>317.95987660826501</v>
      </c>
      <c r="L342">
        <v>251.85056173072499</v>
      </c>
      <c r="M342">
        <v>39.483420915457401</v>
      </c>
      <c r="N342">
        <v>1.0252365955523901</v>
      </c>
      <c r="O342">
        <v>14.5685997171145</v>
      </c>
      <c r="P342">
        <v>132.991578176492</v>
      </c>
      <c r="Q342">
        <v>0.153926568237016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Row],[Ticker]],[1]!Table2[[Symbol]:[Industry]],2,FALSE),"-")</f>
        <v>-</v>
      </c>
      <c r="D343" t="s">
        <v>153</v>
      </c>
      <c r="E343">
        <v>19819.333461149999</v>
      </c>
      <c r="F343">
        <v>828.9</v>
      </c>
      <c r="G343">
        <v>162.49986859321299</v>
      </c>
      <c r="H343">
        <v>-12.5401733347136</v>
      </c>
      <c r="I343">
        <v>39.1438593570075</v>
      </c>
      <c r="J343">
        <v>5.3487379839518701</v>
      </c>
      <c r="K343">
        <v>808.92312864528606</v>
      </c>
      <c r="L343">
        <v>651.57504600074003</v>
      </c>
      <c r="M343">
        <v>60.896165533491597</v>
      </c>
      <c r="N343">
        <v>1.2596674884863901</v>
      </c>
      <c r="O343">
        <v>18.228978163831499</v>
      </c>
      <c r="P343">
        <v>191.45569620253099</v>
      </c>
      <c r="Q343">
        <v>0.18024416547566899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Row],[Ticker]],[1]!Table2[[Symbol]:[Industry]],2,FALSE),"-")</f>
        <v>-</v>
      </c>
      <c r="D344" t="s">
        <v>288</v>
      </c>
      <c r="E344">
        <v>19812.9805546799</v>
      </c>
      <c r="F344">
        <v>397.9</v>
      </c>
      <c r="G344">
        <v>4.0377215303189304</v>
      </c>
      <c r="H344">
        <v>16.079973934951301</v>
      </c>
      <c r="I344">
        <v>-20.788935315229399</v>
      </c>
      <c r="J344">
        <v>13.4123917735524</v>
      </c>
      <c r="K344">
        <v>357.35227070922502</v>
      </c>
      <c r="L344">
        <v>368.53388285783302</v>
      </c>
      <c r="M344">
        <v>86.848195015063197</v>
      </c>
      <c r="N344">
        <v>1.51572786895831</v>
      </c>
      <c r="O344">
        <v>40.236240261372203</v>
      </c>
      <c r="P344">
        <v>35.179208425343901</v>
      </c>
      <c r="Q344">
        <v>0.124232749814394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Row],[Ticker]],[1]!Table2[[Symbol]:[Industry]],2,FALSE),"-")</f>
        <v>-</v>
      </c>
      <c r="D345" t="s">
        <v>138</v>
      </c>
      <c r="E345">
        <v>19699.598878199999</v>
      </c>
      <c r="F345">
        <v>1402</v>
      </c>
      <c r="G345">
        <v>182.51718408919501</v>
      </c>
      <c r="H345">
        <v>-6.5636256105930997</v>
      </c>
      <c r="I345">
        <v>-2.62896219437064</v>
      </c>
      <c r="J345">
        <v>-0.93028229968537302</v>
      </c>
      <c r="K345">
        <v>1415.7012116339999</v>
      </c>
      <c r="L345">
        <v>1139.4909697800099</v>
      </c>
      <c r="M345">
        <v>35.478060231964101</v>
      </c>
      <c r="N345">
        <v>0.82161981237864701</v>
      </c>
      <c r="O345">
        <v>12.339514978601899</v>
      </c>
      <c r="P345">
        <v>215.765765765765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Row],[Ticker]],[1]!Table2[[Symbol]:[Industry]],2,FALSE),"-")</f>
        <v>-</v>
      </c>
      <c r="D346" t="s">
        <v>639</v>
      </c>
      <c r="E346">
        <v>19671.721525728</v>
      </c>
      <c r="F346">
        <v>136.44</v>
      </c>
      <c r="G346">
        <v>71.129784006996701</v>
      </c>
      <c r="H346">
        <v>5.9709254955341304</v>
      </c>
      <c r="I346">
        <v>16.408068032248501</v>
      </c>
      <c r="J346">
        <v>6.78299694169164</v>
      </c>
      <c r="K346">
        <v>119.079941429881</v>
      </c>
      <c r="L346">
        <v>100.00525574999899</v>
      </c>
      <c r="M346">
        <v>63.953577799449903</v>
      </c>
      <c r="N346">
        <v>1.6075182252690501</v>
      </c>
      <c r="O346">
        <v>4.4415127528584</v>
      </c>
      <c r="P346">
        <v>121.853658536585</v>
      </c>
      <c r="Q346">
        <v>6.5108240875150006E-2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Row],[Ticker]],[1]!Table2[[Symbol]:[Industry]],2,FALSE),"-")</f>
        <v>-</v>
      </c>
      <c r="D347" t="s">
        <v>124</v>
      </c>
      <c r="E347">
        <v>19622.841610907999</v>
      </c>
      <c r="F347">
        <v>75.08</v>
      </c>
      <c r="G347">
        <v>405.50320401421902</v>
      </c>
      <c r="H347">
        <v>27.077563700596802</v>
      </c>
      <c r="I347">
        <v>4.0187415994038904</v>
      </c>
      <c r="J347">
        <v>-8.38063250315213</v>
      </c>
      <c r="K347">
        <v>68.826343236855706</v>
      </c>
      <c r="L347">
        <v>49.507069921201698</v>
      </c>
      <c r="M347">
        <v>44.038015238575099</v>
      </c>
      <c r="N347">
        <v>1.4758612398766999</v>
      </c>
      <c r="O347">
        <v>21.736814064997301</v>
      </c>
      <c r="P347">
        <v>454.09594095940901</v>
      </c>
      <c r="Q347">
        <v>0.15169340891633901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Row],[Ticker]],[1]!Table2[[Symbol]:[Industry]],2,FALSE),"-")</f>
        <v>-</v>
      </c>
      <c r="D348" t="s">
        <v>804</v>
      </c>
      <c r="E348">
        <v>19518.572170539999</v>
      </c>
      <c r="F348">
        <v>283.3</v>
      </c>
      <c r="G348">
        <v>69.688753127763604</v>
      </c>
      <c r="H348">
        <v>21.652586472621199</v>
      </c>
      <c r="I348">
        <v>19.717512415549798</v>
      </c>
      <c r="J348">
        <v>8.6971409212867901</v>
      </c>
      <c r="K348">
        <v>241.283188710704</v>
      </c>
      <c r="L348">
        <v>202.44993922815499</v>
      </c>
      <c r="M348">
        <v>59.109024750486299</v>
      </c>
      <c r="N348">
        <v>2.8834561307818101</v>
      </c>
      <c r="O348">
        <v>12.213201553123801</v>
      </c>
      <c r="P348">
        <v>95.784381478921901</v>
      </c>
      <c r="Q348">
        <v>2.0683925741161999E-2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425</v>
      </c>
      <c r="E349">
        <v>19395.632657654998</v>
      </c>
      <c r="F349">
        <v>1358.55</v>
      </c>
      <c r="G349">
        <v>57.069416151008497</v>
      </c>
      <c r="H349">
        <v>2.3909597463201999</v>
      </c>
      <c r="I349">
        <v>25.594291432399501</v>
      </c>
      <c r="J349">
        <v>-1.6493602632336299</v>
      </c>
      <c r="K349">
        <v>1259.7987358688199</v>
      </c>
      <c r="L349">
        <v>1053.0425340321401</v>
      </c>
      <c r="M349">
        <v>55.664661704670699</v>
      </c>
      <c r="N349">
        <v>0.67914444582913103</v>
      </c>
      <c r="O349">
        <v>13.628500975304499</v>
      </c>
      <c r="P349">
        <v>87.386206896551698</v>
      </c>
      <c r="Q349">
        <v>0.178394063074482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529</v>
      </c>
      <c r="E350">
        <v>19380.349127400001</v>
      </c>
      <c r="F350">
        <v>2150.6999999999998</v>
      </c>
      <c r="G350">
        <v>3.2081994187455201</v>
      </c>
      <c r="H350">
        <v>-8.9192548896745993</v>
      </c>
      <c r="I350">
        <v>-47.760728658405</v>
      </c>
      <c r="J350">
        <v>1.6168273345611499</v>
      </c>
      <c r="K350">
        <v>2341.6680041817499</v>
      </c>
      <c r="L350">
        <v>2509.9901114262302</v>
      </c>
      <c r="M350">
        <v>47.125410644757203</v>
      </c>
      <c r="N350">
        <v>1.2474227339869699</v>
      </c>
      <c r="O350">
        <v>81.150323150602105</v>
      </c>
      <c r="P350">
        <v>41.029508196721302</v>
      </c>
      <c r="Q350">
        <v>5.5549313711018997E-2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138</v>
      </c>
      <c r="E351">
        <v>19131.750458365001</v>
      </c>
      <c r="F351">
        <v>1691.75</v>
      </c>
      <c r="G351">
        <v>175.72102797483799</v>
      </c>
      <c r="H351">
        <v>-13.900421368376101</v>
      </c>
      <c r="I351">
        <v>10.4478455364225</v>
      </c>
      <c r="J351">
        <v>-0.39301998585556802</v>
      </c>
      <c r="K351">
        <v>1842.9126346052999</v>
      </c>
      <c r="L351">
        <v>1495.6653190366201</v>
      </c>
      <c r="M351">
        <v>27.246893847931499</v>
      </c>
      <c r="N351">
        <v>1.4500303846154201</v>
      </c>
      <c r="O351">
        <v>27.725929568316602</v>
      </c>
      <c r="P351">
        <v>213.50948220636801</v>
      </c>
      <c r="Q351">
        <v>0.104204024838381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605</v>
      </c>
      <c r="E352">
        <v>19127.273722829999</v>
      </c>
      <c r="F352">
        <v>38.01</v>
      </c>
      <c r="G352">
        <v>-4.2620542017428198</v>
      </c>
      <c r="H352">
        <v>1.7393389390679601</v>
      </c>
      <c r="I352">
        <v>-26.391604081504699</v>
      </c>
      <c r="J352">
        <v>2.02306282129438</v>
      </c>
      <c r="K352">
        <v>38.216469148484201</v>
      </c>
      <c r="L352">
        <v>38.475444369518399</v>
      </c>
      <c r="M352">
        <v>49.115223662362297</v>
      </c>
      <c r="N352">
        <v>2.1453666448792799</v>
      </c>
      <c r="O352">
        <v>39.1739016048408</v>
      </c>
      <c r="P352">
        <v>19.528301886792399</v>
      </c>
      <c r="Q352">
        <v>5.2284800798536001E-2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389</v>
      </c>
      <c r="E353">
        <v>19062.191697909999</v>
      </c>
      <c r="F353">
        <v>8033.65</v>
      </c>
      <c r="G353">
        <v>3.4785364117402202</v>
      </c>
      <c r="H353">
        <v>-0.49566984030139</v>
      </c>
      <c r="I353">
        <v>19.718142951313801</v>
      </c>
      <c r="J353">
        <v>2.3099550098375201</v>
      </c>
      <c r="K353">
        <v>7849.4452007023001</v>
      </c>
      <c r="L353">
        <v>7144.1994907483404</v>
      </c>
      <c r="M353">
        <v>48.292334810891298</v>
      </c>
      <c r="N353">
        <v>1.3151246639336001</v>
      </c>
      <c r="O353">
        <v>11.7798261064397</v>
      </c>
      <c r="P353">
        <v>46.423103561404098</v>
      </c>
      <c r="Q353">
        <v>1.3152265214622001E-2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179</v>
      </c>
      <c r="E354">
        <v>18971.607518000001</v>
      </c>
      <c r="F354">
        <v>336.25</v>
      </c>
      <c r="G354">
        <v>-4.8104546590738799</v>
      </c>
      <c r="H354">
        <v>6.99828693032405</v>
      </c>
      <c r="I354">
        <v>-26.889215676286</v>
      </c>
      <c r="J354">
        <v>1.9782970369599799</v>
      </c>
      <c r="K354">
        <v>320.06509585050901</v>
      </c>
      <c r="L354">
        <v>314.87117712192003</v>
      </c>
      <c r="M354">
        <v>56.133419213263302</v>
      </c>
      <c r="N354">
        <v>0.90408453259333099</v>
      </c>
      <c r="O354">
        <v>20.9665427509293</v>
      </c>
      <c r="P354">
        <v>32.121807465618801</v>
      </c>
      <c r="Q354">
        <v>-4.2300420277945998E-2</v>
      </c>
    </row>
    <row r="355" spans="1:17" hidden="1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251</v>
      </c>
      <c r="E355">
        <v>18873.85936989</v>
      </c>
      <c r="F355">
        <v>655.1</v>
      </c>
      <c r="G355">
        <v>39.548794490859997</v>
      </c>
      <c r="H355">
        <v>-1.34499596306568</v>
      </c>
      <c r="I355">
        <v>23.9840104679412</v>
      </c>
      <c r="J355">
        <v>-3.8849161694123699</v>
      </c>
      <c r="K355">
        <v>645.808832810789</v>
      </c>
      <c r="L355">
        <v>545.46522778059705</v>
      </c>
      <c r="M355">
        <v>37.271413614662798</v>
      </c>
      <c r="N355">
        <v>0.87989243394280903</v>
      </c>
      <c r="O355">
        <v>11.7997252327888</v>
      </c>
      <c r="P355">
        <v>71.469702918466098</v>
      </c>
      <c r="Q355">
        <v>-4.3692537255161E-2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46</v>
      </c>
      <c r="E356">
        <v>18810.874596629899</v>
      </c>
      <c r="F356">
        <v>1617.45</v>
      </c>
      <c r="G356">
        <v>224.27322666381301</v>
      </c>
      <c r="H356">
        <v>9.8803322294197802</v>
      </c>
      <c r="I356">
        <v>90.091454916313793</v>
      </c>
      <c r="J356">
        <v>3.91928702368627</v>
      </c>
      <c r="K356">
        <v>1472.3990362242901</v>
      </c>
      <c r="L356">
        <v>1046.06225693137</v>
      </c>
      <c r="M356">
        <v>49.175966703351797</v>
      </c>
      <c r="N356">
        <v>0.62474670558637602</v>
      </c>
      <c r="O356">
        <v>9.8642925592753894</v>
      </c>
      <c r="P356">
        <v>274.409722222222</v>
      </c>
      <c r="Q356">
        <v>0.18323748303551199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532</v>
      </c>
      <c r="E357">
        <v>18800.18151513</v>
      </c>
      <c r="F357">
        <v>1662.9</v>
      </c>
      <c r="G357">
        <v>15.571360543227099</v>
      </c>
      <c r="H357">
        <v>-5.3955134812222498</v>
      </c>
      <c r="I357">
        <v>3.2815552481541799</v>
      </c>
      <c r="J357">
        <v>-1.0149112174399499</v>
      </c>
      <c r="K357">
        <v>1730.7421559094601</v>
      </c>
      <c r="L357">
        <v>1596.57751890906</v>
      </c>
      <c r="M357">
        <v>34.7940914218633</v>
      </c>
      <c r="N357">
        <v>0.81348664246495395</v>
      </c>
      <c r="O357">
        <v>14.3754886042456</v>
      </c>
      <c r="P357">
        <v>46.279028852920497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78</v>
      </c>
      <c r="E358">
        <v>18785.244210000001</v>
      </c>
      <c r="F358">
        <v>795</v>
      </c>
      <c r="G358">
        <v>-29.462604281328201</v>
      </c>
      <c r="H358">
        <v>2.3502374593116002</v>
      </c>
      <c r="I358">
        <v>-29.453535723900501</v>
      </c>
      <c r="J358">
        <v>3.0470883562119999</v>
      </c>
      <c r="K358">
        <v>812.76630508782398</v>
      </c>
      <c r="L358">
        <v>846.20791231837097</v>
      </c>
      <c r="M358">
        <v>38.899162041988703</v>
      </c>
      <c r="N358">
        <v>0.83540512025875702</v>
      </c>
      <c r="O358">
        <v>33.1069182389937</v>
      </c>
      <c r="P358">
        <v>13.5714285714285</v>
      </c>
      <c r="Q358">
        <v>-8.8645502774762006E-2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546</v>
      </c>
      <c r="E359">
        <v>18709.753997799999</v>
      </c>
      <c r="F359">
        <v>1455.7</v>
      </c>
      <c r="G359">
        <v>-40.3281965879182</v>
      </c>
      <c r="H359">
        <v>-2.1823307106732299</v>
      </c>
      <c r="I359">
        <v>-8.2027738630304299</v>
      </c>
      <c r="J359">
        <v>-5.0792032490515302</v>
      </c>
      <c r="K359">
        <v>1503.88848141824</v>
      </c>
      <c r="L359">
        <v>1491.24962319474</v>
      </c>
      <c r="M359">
        <v>22.077905494136999</v>
      </c>
      <c r="N359">
        <v>1.07048053660372</v>
      </c>
      <c r="O359">
        <v>21.6905955897506</v>
      </c>
      <c r="P359">
        <v>14.7123719464145</v>
      </c>
      <c r="Q359">
        <v>-9.9537586114974E-2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309</v>
      </c>
      <c r="E360">
        <v>18595.94708224</v>
      </c>
      <c r="F360">
        <v>1690.7</v>
      </c>
      <c r="G360">
        <v>-16.815544833347101</v>
      </c>
      <c r="H360">
        <v>-4.1396294975877703</v>
      </c>
      <c r="I360">
        <v>-33.900080529233499</v>
      </c>
      <c r="J360">
        <v>0.55753631086738598</v>
      </c>
      <c r="K360">
        <v>1811.11559405139</v>
      </c>
      <c r="L360">
        <v>1825.0846554381101</v>
      </c>
      <c r="M360">
        <v>26.145398349080502</v>
      </c>
      <c r="N360">
        <v>1.5319234171946601</v>
      </c>
      <c r="O360">
        <v>45.4397586798367</v>
      </c>
      <c r="P360">
        <v>12.338870431893699</v>
      </c>
      <c r="Q360">
        <v>5.2559788860291001E-2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Row],[Ticker]],[1]!Table2[[Symbol]:[Industry]],2,FALSE),"-")</f>
        <v>-</v>
      </c>
      <c r="D361" t="s">
        <v>27</v>
      </c>
      <c r="E361">
        <v>18419.329043794001</v>
      </c>
      <c r="F361">
        <v>94.22</v>
      </c>
      <c r="G361">
        <v>-1.2615528115244801</v>
      </c>
      <c r="H361">
        <v>21.217171421846398</v>
      </c>
      <c r="I361">
        <v>-20.2319346688876</v>
      </c>
      <c r="J361">
        <v>-1.5800661061246299</v>
      </c>
      <c r="K361">
        <v>86.899588727123103</v>
      </c>
      <c r="L361">
        <v>84.501629561657694</v>
      </c>
      <c r="M361">
        <v>51.193048179622799</v>
      </c>
      <c r="N361">
        <v>1.2437081244280701</v>
      </c>
      <c r="O361">
        <v>18.233920611335101</v>
      </c>
      <c r="P361">
        <v>44.842428900845498</v>
      </c>
      <c r="Q361">
        <v>8.0903548014071E-2</v>
      </c>
    </row>
    <row r="362" spans="1:17" hidden="1" x14ac:dyDescent="0.3">
      <c r="A362" t="s">
        <v>831</v>
      </c>
      <c r="B362" t="s">
        <v>832</v>
      </c>
      <c r="C362" t="str">
        <f>IFERROR(VLOOKUP(Table1[[#This Row],[Ticker]],[1]!Table2[[Symbol]:[Industry]],2,FALSE),"-")</f>
        <v>-</v>
      </c>
      <c r="D362" t="s">
        <v>833</v>
      </c>
      <c r="E362">
        <v>18314.959094354999</v>
      </c>
      <c r="F362">
        <v>1686.65</v>
      </c>
      <c r="G362">
        <v>-3.2938991623309599</v>
      </c>
      <c r="H362">
        <v>-9.0245328705732604</v>
      </c>
      <c r="I362">
        <v>8.8888986894336401</v>
      </c>
      <c r="J362">
        <v>-5.3118425439520696</v>
      </c>
      <c r="K362">
        <v>1659.1173513079</v>
      </c>
      <c r="M362">
        <v>42.221009438898101</v>
      </c>
      <c r="O362">
        <v>14.9290012747161</v>
      </c>
      <c r="P362">
        <v>36.942313157146899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Row],[Ticker]],[1]!Table2[[Symbol]:[Industry]],2,FALSE),"-")</f>
        <v>-</v>
      </c>
      <c r="D363" t="s">
        <v>708</v>
      </c>
      <c r="E363">
        <v>18209.91354012</v>
      </c>
      <c r="F363">
        <v>1352.15</v>
      </c>
      <c r="G363">
        <v>84.554136578487302</v>
      </c>
      <c r="H363">
        <v>-23.7958293510179</v>
      </c>
      <c r="I363">
        <v>22.2885843265299</v>
      </c>
      <c r="J363">
        <v>-10.284570265685399</v>
      </c>
      <c r="K363">
        <v>1514.8828686087199</v>
      </c>
      <c r="L363">
        <v>1163.5521961336899</v>
      </c>
      <c r="M363">
        <v>20.809761531731901</v>
      </c>
      <c r="N363">
        <v>0.59149808362196199</v>
      </c>
      <c r="O363">
        <v>40.291387789816199</v>
      </c>
      <c r="P363">
        <v>121.627602032453</v>
      </c>
      <c r="Q363">
        <v>0.233729952060755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529</v>
      </c>
      <c r="E364">
        <v>18208.812614160001</v>
      </c>
      <c r="F364">
        <v>429.45</v>
      </c>
      <c r="G364">
        <v>-48.6841711287164</v>
      </c>
      <c r="H364">
        <v>-14.696851997416401</v>
      </c>
      <c r="I364">
        <v>-36.476161466949797</v>
      </c>
      <c r="J364">
        <v>0.87401967681478698</v>
      </c>
      <c r="K364">
        <v>456.54416996456803</v>
      </c>
      <c r="L364">
        <v>479.10345507640898</v>
      </c>
      <c r="M364">
        <v>36.3962883854566</v>
      </c>
      <c r="N364">
        <v>0.67042981683775904</v>
      </c>
      <c r="O364">
        <v>59.511601070059498</v>
      </c>
      <c r="P364">
        <v>41.136453266727997</v>
      </c>
      <c r="Q364">
        <v>3.546176944038E-2</v>
      </c>
    </row>
    <row r="365" spans="1:17" hidden="1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54</v>
      </c>
      <c r="E365">
        <v>17967.464473774999</v>
      </c>
      <c r="F365">
        <v>418.45</v>
      </c>
      <c r="G365">
        <v>3.78553115356197</v>
      </c>
      <c r="H365">
        <v>-4.8818115405845903</v>
      </c>
      <c r="I365">
        <v>15.968329005326501</v>
      </c>
      <c r="J365">
        <v>-5.2157109323656403</v>
      </c>
      <c r="K365">
        <v>406.04303341293399</v>
      </c>
      <c r="M365">
        <v>40.944591387606302</v>
      </c>
      <c r="O365">
        <v>16.369936671047899</v>
      </c>
      <c r="P365">
        <v>43.304794520547901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411</v>
      </c>
      <c r="E366">
        <v>17949.652662150002</v>
      </c>
      <c r="F366">
        <v>290.3</v>
      </c>
      <c r="G366">
        <v>17.898665749140498</v>
      </c>
      <c r="H366">
        <v>-10.304875299415601</v>
      </c>
      <c r="I366">
        <v>24.260062871495201</v>
      </c>
      <c r="J366">
        <v>-6.1523069921186</v>
      </c>
      <c r="K366">
        <v>311.38823748636298</v>
      </c>
      <c r="L366">
        <v>266.99684604748597</v>
      </c>
      <c r="M366">
        <v>23.550829442240701</v>
      </c>
      <c r="N366">
        <v>0.58485372435705296</v>
      </c>
      <c r="O366">
        <v>22.597313124354098</v>
      </c>
      <c r="P366">
        <v>56.2432723358449</v>
      </c>
      <c r="Q366">
        <v>5.5762466872098002E-2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844</v>
      </c>
      <c r="E367">
        <v>17919.303125154998</v>
      </c>
      <c r="F367">
        <v>1867.15</v>
      </c>
      <c r="G367">
        <v>10.953346478780601</v>
      </c>
      <c r="H367">
        <v>-10.2974327896808</v>
      </c>
      <c r="I367">
        <v>8.3327833573363606</v>
      </c>
      <c r="J367">
        <v>3.7329000915320898</v>
      </c>
      <c r="K367">
        <v>1918.42343365904</v>
      </c>
      <c r="L367">
        <v>1664.8545723007201</v>
      </c>
      <c r="M367">
        <v>35.3282948404065</v>
      </c>
      <c r="N367">
        <v>0.66055189232165601</v>
      </c>
      <c r="O367">
        <v>19.786840907264999</v>
      </c>
      <c r="P367">
        <v>49.360051195904298</v>
      </c>
      <c r="Q367">
        <v>6.8873987137230003E-2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Row],[Ticker]],[1]!Table2[[Symbol]:[Industry]],2,FALSE),"-")</f>
        <v>-</v>
      </c>
      <c r="D368" t="s">
        <v>179</v>
      </c>
      <c r="E368">
        <v>17811.608928959999</v>
      </c>
      <c r="F368">
        <v>1803.2</v>
      </c>
      <c r="G368">
        <v>44.995457469647498</v>
      </c>
      <c r="H368">
        <v>7.3503283204938903</v>
      </c>
      <c r="I368">
        <v>10.919179551598001</v>
      </c>
      <c r="J368">
        <v>-0.205661647241317</v>
      </c>
      <c r="K368">
        <v>1651.4805864718401</v>
      </c>
      <c r="L368">
        <v>1403.9572778107899</v>
      </c>
      <c r="M368">
        <v>52.6917379401593</v>
      </c>
      <c r="N368">
        <v>0.87195038638682698</v>
      </c>
      <c r="O368">
        <v>6.0420363797693</v>
      </c>
      <c r="P368">
        <v>85.791561485755494</v>
      </c>
      <c r="Q368">
        <v>3.5419072439666001E-2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Row],[Ticker]],[1]!Table2[[Symbol]:[Industry]],2,FALSE),"-")</f>
        <v>-</v>
      </c>
      <c r="D369" t="s">
        <v>164</v>
      </c>
      <c r="E369">
        <v>17789.5906013149</v>
      </c>
      <c r="F369">
        <v>1150.8499999999999</v>
      </c>
      <c r="G369">
        <v>10.2491209447053</v>
      </c>
      <c r="H369">
        <v>8.7771860384327702</v>
      </c>
      <c r="I369">
        <v>4.3675371994310197</v>
      </c>
      <c r="J369">
        <v>7.1212754400541698</v>
      </c>
      <c r="K369">
        <v>1020.0544903738401</v>
      </c>
      <c r="L369">
        <v>980.22070472080895</v>
      </c>
      <c r="M369">
        <v>86.437556950024302</v>
      </c>
      <c r="N369">
        <v>2.27689057376532</v>
      </c>
      <c r="O369">
        <v>3.2280488334709201</v>
      </c>
      <c r="P369">
        <v>38.2568476693897</v>
      </c>
      <c r="Q369">
        <v>-2.5682814396590001E-3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Row],[Ticker]],[1]!Table2[[Symbol]:[Industry]],2,FALSE),"-")</f>
        <v>-</v>
      </c>
      <c r="D370" t="s">
        <v>138</v>
      </c>
      <c r="E370">
        <v>17771.481340939899</v>
      </c>
      <c r="F370">
        <v>519.79999999999995</v>
      </c>
      <c r="G370">
        <v>143.06179325457899</v>
      </c>
      <c r="H370">
        <v>-3.06762833585285</v>
      </c>
      <c r="I370">
        <v>40.344316688661301</v>
      </c>
      <c r="J370">
        <v>-3.9372704993835299</v>
      </c>
      <c r="K370">
        <v>473.93113006718499</v>
      </c>
      <c r="L370">
        <v>364.577014429911</v>
      </c>
      <c r="M370">
        <v>52.153780266511099</v>
      </c>
      <c r="N370">
        <v>0.77764443947622597</v>
      </c>
      <c r="O370">
        <v>8.6956521739130608</v>
      </c>
      <c r="P370">
        <v>186.707115278543</v>
      </c>
      <c r="Q370">
        <v>0.21990699556340701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Row],[Ticker]],[1]!Table2[[Symbol]:[Industry]],2,FALSE),"-")</f>
        <v>-</v>
      </c>
      <c r="D371" t="s">
        <v>535</v>
      </c>
      <c r="E371">
        <v>17599.379913000001</v>
      </c>
      <c r="F371">
        <v>3549.45</v>
      </c>
      <c r="G371">
        <v>-43.953502724251301</v>
      </c>
      <c r="H371">
        <v>-0.34809074699668002</v>
      </c>
      <c r="I371">
        <v>4.4429678173506399</v>
      </c>
      <c r="J371">
        <v>-0.89884388715003605</v>
      </c>
      <c r="K371">
        <v>3545.6195337160402</v>
      </c>
      <c r="L371">
        <v>3560.8569572359802</v>
      </c>
      <c r="M371">
        <v>45.873409535567298</v>
      </c>
      <c r="N371">
        <v>1.3041148267841201</v>
      </c>
      <c r="O371">
        <v>33.0980856188987</v>
      </c>
      <c r="P371">
        <v>23.418348719553499</v>
      </c>
      <c r="Q371">
        <v>-5.3181932894580002E-2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Row],[Ticker]],[1]!Table2[[Symbol]:[Industry]],2,FALSE),"-")</f>
        <v>-</v>
      </c>
      <c r="D372" t="s">
        <v>288</v>
      </c>
      <c r="E372">
        <v>17538.089521049998</v>
      </c>
      <c r="F372">
        <v>2191.5</v>
      </c>
      <c r="G372">
        <v>-3.0712826293029898</v>
      </c>
      <c r="H372">
        <v>1.83069338074482</v>
      </c>
      <c r="I372">
        <v>-8.0551102199770295</v>
      </c>
      <c r="J372">
        <v>3.70646743163209</v>
      </c>
      <c r="K372">
        <v>2088.53790418258</v>
      </c>
      <c r="L372">
        <v>1999.33594148117</v>
      </c>
      <c r="M372">
        <v>65.755204507152797</v>
      </c>
      <c r="N372">
        <v>0.83756693253950698</v>
      </c>
      <c r="O372">
        <v>7.5245265799680698</v>
      </c>
      <c r="P372">
        <v>25.228571428571399</v>
      </c>
      <c r="Q372">
        <v>4.4157216817062001E-2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Row],[Ticker]],[1]!Table2[[Symbol]:[Industry]],2,FALSE),"-")</f>
        <v>-</v>
      </c>
      <c r="D373" t="s">
        <v>605</v>
      </c>
      <c r="E373">
        <v>17231.096971298</v>
      </c>
      <c r="F373">
        <v>179.11</v>
      </c>
      <c r="G373">
        <v>38.3673008760926</v>
      </c>
      <c r="H373">
        <v>22.0932527122906</v>
      </c>
      <c r="I373">
        <v>10.055703510605101</v>
      </c>
      <c r="J373">
        <v>4.2880159929363897</v>
      </c>
      <c r="K373">
        <v>165.139747741989</v>
      </c>
      <c r="L373">
        <v>147.23295973222</v>
      </c>
      <c r="M373">
        <v>49.7272100659358</v>
      </c>
      <c r="N373">
        <v>1.68939076679823</v>
      </c>
      <c r="O373">
        <v>8.1458321701747494</v>
      </c>
      <c r="P373">
        <v>59.067495559502603</v>
      </c>
      <c r="Q373">
        <v>1.9221957315676001E-2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Row],[Ticker]],[1]!Table2[[Symbol]:[Industry]],2,FALSE),"-")</f>
        <v>-</v>
      </c>
      <c r="D374" t="s">
        <v>859</v>
      </c>
      <c r="E374">
        <v>17217.221402849998</v>
      </c>
      <c r="F374">
        <v>193.62</v>
      </c>
      <c r="G374">
        <v>26.805679853369099</v>
      </c>
      <c r="H374">
        <v>8.8050849594221106</v>
      </c>
      <c r="I374">
        <v>22.9930675205554</v>
      </c>
      <c r="J374">
        <v>7.0652488558511797</v>
      </c>
      <c r="K374">
        <v>177.12595164456999</v>
      </c>
      <c r="L374">
        <v>158.408734025277</v>
      </c>
      <c r="M374">
        <v>61.0814050135454</v>
      </c>
      <c r="N374">
        <v>1.26784744537631</v>
      </c>
      <c r="O374">
        <v>3.7599421547360699</v>
      </c>
      <c r="P374">
        <v>59.555006180469697</v>
      </c>
      <c r="Q374">
        <v>2.6450812526184999E-2</v>
      </c>
    </row>
    <row r="375" spans="1:17" x14ac:dyDescent="0.3">
      <c r="A375" t="s">
        <v>860</v>
      </c>
      <c r="B375" t="s">
        <v>861</v>
      </c>
      <c r="C375" t="str">
        <f>IFERROR(VLOOKUP(Table1[[#This Row],[Ticker]],[1]!Table2[[Symbol]:[Industry]],2,FALSE),"-")</f>
        <v>-</v>
      </c>
      <c r="D375" t="s">
        <v>306</v>
      </c>
      <c r="E375">
        <v>17214.654390029998</v>
      </c>
      <c r="F375">
        <v>789.3</v>
      </c>
      <c r="G375">
        <v>41.620433708172797</v>
      </c>
      <c r="H375">
        <v>-5.9525580514461902</v>
      </c>
      <c r="I375">
        <v>-12.4947630833069</v>
      </c>
      <c r="J375">
        <v>-1.4780169665240299</v>
      </c>
      <c r="K375">
        <v>817.36364671724698</v>
      </c>
      <c r="L375">
        <v>747.79887470865106</v>
      </c>
      <c r="M375">
        <v>39.885280440771403</v>
      </c>
      <c r="N375">
        <v>0.500384236605805</v>
      </c>
      <c r="O375">
        <v>21.373368807804301</v>
      </c>
      <c r="P375">
        <v>66.168421052631501</v>
      </c>
      <c r="Q375">
        <v>0.187090662150347</v>
      </c>
    </row>
    <row r="376" spans="1:17" x14ac:dyDescent="0.3">
      <c r="A376" t="s">
        <v>862</v>
      </c>
      <c r="B376" t="s">
        <v>863</v>
      </c>
      <c r="C376" t="str">
        <f>IFERROR(VLOOKUP(Table1[[#This Row],[Ticker]],[1]!Table2[[Symbol]:[Industry]],2,FALSE),"-")</f>
        <v>-</v>
      </c>
      <c r="D376" t="s">
        <v>21</v>
      </c>
      <c r="E376">
        <v>17164.779391079999</v>
      </c>
      <c r="F376">
        <v>618.29999999999995</v>
      </c>
      <c r="G376">
        <v>-1.8272661422779799</v>
      </c>
      <c r="H376">
        <v>1.2626722515017399</v>
      </c>
      <c r="I376">
        <v>-33.589455450416501</v>
      </c>
      <c r="J376">
        <v>-4.2876611729428404</v>
      </c>
      <c r="K376">
        <v>646.44780717129697</v>
      </c>
      <c r="L376">
        <v>636.97935223226602</v>
      </c>
      <c r="M376">
        <v>34.025955272573398</v>
      </c>
      <c r="N376">
        <v>0.91363543911508005</v>
      </c>
      <c r="O376">
        <v>40.7083939835031</v>
      </c>
      <c r="P376">
        <v>31.665247018739301</v>
      </c>
      <c r="Q376">
        <v>6.7865513262384006E-2</v>
      </c>
    </row>
    <row r="377" spans="1:17" x14ac:dyDescent="0.3">
      <c r="A377" t="s">
        <v>864</v>
      </c>
      <c r="B377" t="s">
        <v>865</v>
      </c>
      <c r="C377" t="str">
        <f>IFERROR(VLOOKUP(Table1[[#This Row],[Ticker]],[1]!Table2[[Symbol]:[Industry]],2,FALSE),"-")</f>
        <v>-</v>
      </c>
      <c r="D377" t="s">
        <v>21</v>
      </c>
      <c r="E377">
        <v>17069.500319700001</v>
      </c>
      <c r="F377">
        <v>753.05</v>
      </c>
      <c r="G377">
        <v>31.611865122778301</v>
      </c>
      <c r="H377">
        <v>1.42622503999669</v>
      </c>
      <c r="I377">
        <v>18.2991932091652</v>
      </c>
      <c r="J377">
        <v>-3.3752589814896501</v>
      </c>
      <c r="K377">
        <v>726.82969180604096</v>
      </c>
      <c r="L377">
        <v>613.35955900207398</v>
      </c>
      <c r="M377">
        <v>45.516670871231703</v>
      </c>
      <c r="N377">
        <v>0.84655766341453598</v>
      </c>
      <c r="O377">
        <v>11.479981408937</v>
      </c>
      <c r="P377">
        <v>65.0339688801227</v>
      </c>
      <c r="Q377">
        <v>5.5148916223204003E-2</v>
      </c>
    </row>
    <row r="378" spans="1:17" x14ac:dyDescent="0.3">
      <c r="A378" t="s">
        <v>866</v>
      </c>
      <c r="B378" t="s">
        <v>867</v>
      </c>
      <c r="C378" t="str">
        <f>IFERROR(VLOOKUP(Table1[[#This Row],[Ticker]],[1]!Table2[[Symbol]:[Industry]],2,FALSE),"-")</f>
        <v>-</v>
      </c>
      <c r="D378" t="s">
        <v>420</v>
      </c>
      <c r="E378">
        <v>17055.834087759999</v>
      </c>
      <c r="F378">
        <v>106.6</v>
      </c>
      <c r="G378">
        <v>-33.536300154249297</v>
      </c>
      <c r="H378">
        <v>-10.578250030121399</v>
      </c>
      <c r="I378">
        <v>-19.030855167455002</v>
      </c>
      <c r="J378">
        <v>-1.4617388281735799</v>
      </c>
      <c r="K378">
        <v>114.45100569351</v>
      </c>
      <c r="L378">
        <v>115.015575374824</v>
      </c>
      <c r="M378">
        <v>30.394954496585001</v>
      </c>
      <c r="N378">
        <v>1.16470813421372</v>
      </c>
      <c r="O378">
        <v>28.5178236397748</v>
      </c>
      <c r="P378">
        <v>2.00956937799041</v>
      </c>
      <c r="Q378">
        <v>0.105326880040019</v>
      </c>
    </row>
    <row r="379" spans="1:17" hidden="1" x14ac:dyDescent="0.3">
      <c r="A379" t="s">
        <v>868</v>
      </c>
      <c r="B379" t="s">
        <v>869</v>
      </c>
      <c r="C379" t="str">
        <f>IFERROR(VLOOKUP(Table1[[#This Row],[Ticker]],[1]!Table2[[Symbol]:[Industry]],2,FALSE),"-")</f>
        <v>-</v>
      </c>
      <c r="D379" t="s">
        <v>420</v>
      </c>
      <c r="E379">
        <v>17004.042186499999</v>
      </c>
      <c r="F379">
        <v>1233.0999999999999</v>
      </c>
      <c r="G379">
        <v>124.058486375185</v>
      </c>
      <c r="H379">
        <v>-4.2776025721428796</v>
      </c>
      <c r="I379">
        <v>30.7136810756909</v>
      </c>
      <c r="J379">
        <v>6.52498583015565</v>
      </c>
      <c r="K379">
        <v>1033.20332741631</v>
      </c>
      <c r="L379">
        <v>853.04818862173795</v>
      </c>
      <c r="M379">
        <v>18.5546084753075</v>
      </c>
      <c r="N379">
        <v>1.5323980362472001</v>
      </c>
      <c r="O379">
        <v>3.8034222690779398</v>
      </c>
      <c r="P379">
        <v>220.28571428571399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Row],[Ticker]],[1]!Table2[[Symbol]:[Industry]],2,FALSE),"-")</f>
        <v>-</v>
      </c>
      <c r="D380" t="s">
        <v>24</v>
      </c>
      <c r="E380">
        <v>16983.737143695002</v>
      </c>
      <c r="F380">
        <v>211.05</v>
      </c>
      <c r="G380">
        <v>44.670570984537903</v>
      </c>
      <c r="H380">
        <v>6.7954973317554996</v>
      </c>
      <c r="I380">
        <v>2.8499917415571399</v>
      </c>
      <c r="J380">
        <v>-2.3596483093795499</v>
      </c>
      <c r="K380">
        <v>207.89230081702999</v>
      </c>
      <c r="L380">
        <v>182.71658911535701</v>
      </c>
      <c r="M380">
        <v>43.537293863025297</v>
      </c>
      <c r="N380">
        <v>1.0972144152976899</v>
      </c>
      <c r="O380">
        <v>10.2819237147595</v>
      </c>
      <c r="P380">
        <v>82.5692041522491</v>
      </c>
      <c r="Q380">
        <v>0.18499273338410899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Row],[Ticker]],[1]!Table2[[Symbol]:[Industry]],2,FALSE),"-")</f>
        <v>-</v>
      </c>
      <c r="D381" t="s">
        <v>133</v>
      </c>
      <c r="E381">
        <v>16970.66400194</v>
      </c>
      <c r="F381">
        <v>647.29999999999995</v>
      </c>
      <c r="G381">
        <v>71.802237364275001</v>
      </c>
      <c r="H381">
        <v>6.3813582081771099</v>
      </c>
      <c r="I381">
        <v>1.03048396069952</v>
      </c>
      <c r="J381">
        <v>4.78484581591721</v>
      </c>
      <c r="K381">
        <v>611.89816154364701</v>
      </c>
      <c r="L381">
        <v>535.88454442131297</v>
      </c>
      <c r="M381">
        <v>54.008895560469597</v>
      </c>
      <c r="N381">
        <v>0.78116048491628298</v>
      </c>
      <c r="O381">
        <v>4.8200216283021904</v>
      </c>
      <c r="P381">
        <v>108.806451612903</v>
      </c>
      <c r="Q381">
        <v>0.15600876659851301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Row],[Ticker]],[1]!Table2[[Symbol]:[Industry]],2,FALSE),"-")</f>
        <v>-</v>
      </c>
      <c r="D382" t="s">
        <v>54</v>
      </c>
      <c r="E382">
        <v>16912.919305944</v>
      </c>
      <c r="F382">
        <v>205.02</v>
      </c>
      <c r="G382">
        <v>-17.473822501052201</v>
      </c>
      <c r="H382">
        <v>-1.9273267876621101</v>
      </c>
      <c r="I382">
        <v>-22.1247335140378</v>
      </c>
      <c r="J382">
        <v>2.5291445376020598</v>
      </c>
      <c r="K382">
        <v>214.84291965973901</v>
      </c>
      <c r="L382">
        <v>212.513231184353</v>
      </c>
      <c r="M382">
        <v>38.180014692280899</v>
      </c>
      <c r="N382">
        <v>0.82969876268419895</v>
      </c>
      <c r="O382">
        <v>41.083796702760701</v>
      </c>
      <c r="P382">
        <v>12.017483950280001</v>
      </c>
      <c r="Q382">
        <v>3.6179228664255998E-2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Row],[Ticker]],[1]!Table2[[Symbol]:[Industry]],2,FALSE),"-")</f>
        <v>-</v>
      </c>
      <c r="D383" t="s">
        <v>535</v>
      </c>
      <c r="E383">
        <v>16902.037536299998</v>
      </c>
      <c r="F383">
        <v>1590.75</v>
      </c>
      <c r="G383">
        <v>-7.8445749673621803</v>
      </c>
      <c r="H383">
        <v>6.2266802087177204</v>
      </c>
      <c r="I383">
        <v>4.88903494676613</v>
      </c>
      <c r="J383">
        <v>0.17610107577591499</v>
      </c>
      <c r="K383">
        <v>1477.24036931722</v>
      </c>
      <c r="L383">
        <v>1420.59839066687</v>
      </c>
      <c r="M383">
        <v>57.226551323801097</v>
      </c>
      <c r="N383">
        <v>2.5683487027835601</v>
      </c>
      <c r="O383">
        <v>6.2391953481062403</v>
      </c>
      <c r="P383">
        <v>27.976669348350701</v>
      </c>
      <c r="Q383">
        <v>-3.5942291214042001E-2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-</v>
      </c>
      <c r="D384" t="s">
        <v>708</v>
      </c>
      <c r="E384">
        <v>16862.925939270001</v>
      </c>
      <c r="F384">
        <v>933.55</v>
      </c>
      <c r="G384">
        <v>35.483832429389302</v>
      </c>
      <c r="H384">
        <v>-4.9401259974664802</v>
      </c>
      <c r="I384">
        <v>16.977469266106201</v>
      </c>
      <c r="J384">
        <v>12.0959120043872</v>
      </c>
      <c r="K384">
        <v>849.99290313783104</v>
      </c>
      <c r="L384">
        <v>739.12710695623502</v>
      </c>
      <c r="M384">
        <v>66.397025720738597</v>
      </c>
      <c r="N384">
        <v>1.3494824892608099</v>
      </c>
      <c r="O384">
        <v>6.9519575812757797</v>
      </c>
      <c r="P384">
        <v>65.669920141969797</v>
      </c>
      <c r="Q384">
        <v>0.18182368087881901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54</v>
      </c>
      <c r="E385">
        <v>16784.800676070001</v>
      </c>
      <c r="F385">
        <v>198.3</v>
      </c>
      <c r="G385">
        <v>14.2881466799225</v>
      </c>
      <c r="H385">
        <v>-2.91372672196565</v>
      </c>
      <c r="I385">
        <v>-2.56718024638363</v>
      </c>
      <c r="J385">
        <v>-3.24972782340526</v>
      </c>
      <c r="K385">
        <v>201.71529837211699</v>
      </c>
      <c r="L385">
        <v>179.85441736956099</v>
      </c>
      <c r="M385">
        <v>34.429081633888799</v>
      </c>
      <c r="N385">
        <v>0.76269339857806095</v>
      </c>
      <c r="O385">
        <v>16.1875945537065</v>
      </c>
      <c r="P385">
        <v>58.197048264858402</v>
      </c>
      <c r="Q385">
        <v>1.3168167353899999E-4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127</v>
      </c>
      <c r="E386">
        <v>16780.22419248</v>
      </c>
      <c r="F386">
        <v>2800.4</v>
      </c>
      <c r="G386">
        <v>-35.365234528684297</v>
      </c>
      <c r="H386">
        <v>2.20251090318061</v>
      </c>
      <c r="I386">
        <v>-6.8415848794642704</v>
      </c>
      <c r="J386">
        <v>-2.4058543434580999</v>
      </c>
      <c r="K386">
        <v>2761.4162458118399</v>
      </c>
      <c r="L386">
        <v>2695.0031563452299</v>
      </c>
      <c r="M386">
        <v>46.759909484496802</v>
      </c>
      <c r="N386">
        <v>1.93823196344421</v>
      </c>
      <c r="O386">
        <v>17.554635052135399</v>
      </c>
      <c r="P386">
        <v>25.5784753363228</v>
      </c>
      <c r="Q386">
        <v>-7.0990138035671002E-2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260</v>
      </c>
      <c r="E387">
        <v>16773.676587545</v>
      </c>
      <c r="F387">
        <v>1156.1500000000001</v>
      </c>
      <c r="G387">
        <v>132.95295013107099</v>
      </c>
      <c r="H387">
        <v>-15.6226788361404</v>
      </c>
      <c r="I387">
        <v>29.203501355552199</v>
      </c>
      <c r="J387">
        <v>-4.0975385643255802</v>
      </c>
      <c r="K387">
        <v>1231.42673906666</v>
      </c>
      <c r="L387">
        <v>969.41746260488105</v>
      </c>
      <c r="M387">
        <v>38.106077815942598</v>
      </c>
      <c r="N387">
        <v>0.68348941651376005</v>
      </c>
      <c r="O387">
        <v>25.416252216407798</v>
      </c>
      <c r="P387">
        <v>167.19436098913701</v>
      </c>
      <c r="Q387">
        <v>0.163910469847898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708</v>
      </c>
      <c r="E388">
        <v>16748.168565</v>
      </c>
      <c r="F388">
        <v>4021.7</v>
      </c>
      <c r="G388">
        <v>73.157263734015004</v>
      </c>
      <c r="H388">
        <v>-20.769705287843799</v>
      </c>
      <c r="I388">
        <v>3.35432433546953</v>
      </c>
      <c r="J388">
        <v>-5.8909788583206399</v>
      </c>
      <c r="K388">
        <v>4393.4121918146502</v>
      </c>
      <c r="L388">
        <v>3540.1591710084299</v>
      </c>
      <c r="M388">
        <v>28.331286956218499</v>
      </c>
      <c r="N388">
        <v>0.433919597989949</v>
      </c>
      <c r="O388">
        <v>36.4597060944376</v>
      </c>
      <c r="P388">
        <v>111.107320017847</v>
      </c>
      <c r="Q388">
        <v>0.13304025546912901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51</v>
      </c>
      <c r="E389">
        <v>16586.37606318</v>
      </c>
      <c r="F389">
        <v>1585.45</v>
      </c>
      <c r="G389">
        <v>44.934789283151801</v>
      </c>
      <c r="H389">
        <v>-5.9025710337782904</v>
      </c>
      <c r="I389">
        <v>-3.5801144550695798</v>
      </c>
      <c r="J389">
        <v>-0.73243920284310304</v>
      </c>
      <c r="K389">
        <v>1597.94595773989</v>
      </c>
      <c r="L389">
        <v>1434.6619194581599</v>
      </c>
      <c r="M389">
        <v>39.191437060867798</v>
      </c>
      <c r="N389">
        <v>0.40430368460493399</v>
      </c>
      <c r="O389">
        <v>13.469362010785501</v>
      </c>
      <c r="P389">
        <v>76.151324926392903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588</v>
      </c>
      <c r="E390">
        <v>16582.031712435</v>
      </c>
      <c r="F390">
        <v>690.05</v>
      </c>
      <c r="G390">
        <v>28.864704292060299</v>
      </c>
      <c r="H390">
        <v>-8.1875163217210005</v>
      </c>
      <c r="I390">
        <v>-25.0320578165108</v>
      </c>
      <c r="J390">
        <v>0.2211208743959</v>
      </c>
      <c r="K390">
        <v>707.54453009719896</v>
      </c>
      <c r="L390">
        <v>637.991320018941</v>
      </c>
      <c r="M390">
        <v>41.252632935380497</v>
      </c>
      <c r="N390">
        <v>1.64154867345107</v>
      </c>
      <c r="O390">
        <v>19.6942250561553</v>
      </c>
      <c r="P390">
        <v>59.622947027527097</v>
      </c>
      <c r="Q390">
        <v>9.7875043153208996E-2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92</v>
      </c>
      <c r="E391">
        <v>16569.0154652399</v>
      </c>
      <c r="F391">
        <v>2959.6</v>
      </c>
      <c r="G391">
        <v>22.467021526822201</v>
      </c>
      <c r="H391">
        <v>-12.249492870581699</v>
      </c>
      <c r="I391">
        <v>44.615523031265496</v>
      </c>
      <c r="J391">
        <v>-3.2108944788898599</v>
      </c>
      <c r="K391">
        <v>3061.2024997346998</v>
      </c>
      <c r="L391">
        <v>2589.3611233811998</v>
      </c>
      <c r="M391">
        <v>37.675165422340697</v>
      </c>
      <c r="N391">
        <v>0.86048048981269398</v>
      </c>
      <c r="O391">
        <v>23.496418434923601</v>
      </c>
      <c r="P391">
        <v>70.582132564841402</v>
      </c>
      <c r="Q391">
        <v>0.15402911336778999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51</v>
      </c>
      <c r="E392">
        <v>16556.625</v>
      </c>
      <c r="F392">
        <v>6622.65</v>
      </c>
      <c r="G392">
        <v>50.456883605536099</v>
      </c>
      <c r="H392">
        <v>5.1100316026981201</v>
      </c>
      <c r="I392">
        <v>-10.244255497648201</v>
      </c>
      <c r="J392">
        <v>4.0388304502054</v>
      </c>
      <c r="K392">
        <v>6555.81422896813</v>
      </c>
      <c r="L392">
        <v>5677.62514066528</v>
      </c>
      <c r="M392">
        <v>38.596287112794997</v>
      </c>
      <c r="N392">
        <v>0.75005437656001495</v>
      </c>
      <c r="O392">
        <v>14.337916090990699</v>
      </c>
      <c r="P392">
        <v>76.040669856459303</v>
      </c>
      <c r="Q392">
        <v>7.6942096044143996E-2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491</v>
      </c>
      <c r="E393">
        <v>16501.415135379899</v>
      </c>
      <c r="F393">
        <v>595.29999999999995</v>
      </c>
      <c r="G393">
        <v>142.52973821945</v>
      </c>
      <c r="H393">
        <v>4.91009421673433</v>
      </c>
      <c r="I393">
        <v>-10.4549764812876</v>
      </c>
      <c r="J393">
        <v>2.9138162749768899</v>
      </c>
      <c r="K393">
        <v>564.82492435396296</v>
      </c>
      <c r="L393">
        <v>465.13343046654199</v>
      </c>
      <c r="M393">
        <v>47.994103436085503</v>
      </c>
      <c r="N393">
        <v>0.88393117333617899</v>
      </c>
      <c r="O393">
        <v>15.009239039139899</v>
      </c>
      <c r="P393">
        <v>182.13270142179999</v>
      </c>
      <c r="Q393">
        <v>0.22978580820333999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133</v>
      </c>
      <c r="E394">
        <v>16477.08532866</v>
      </c>
      <c r="F394">
        <v>903.1</v>
      </c>
      <c r="G394">
        <v>307.63913025870897</v>
      </c>
      <c r="H394">
        <v>-2.9148545093948202</v>
      </c>
      <c r="I394">
        <v>-22.7063748928569</v>
      </c>
      <c r="J394">
        <v>-0.96361114638120005</v>
      </c>
      <c r="K394">
        <v>902.41774083393602</v>
      </c>
      <c r="L394">
        <v>819.24792140348802</v>
      </c>
      <c r="M394">
        <v>54.3382536085726</v>
      </c>
      <c r="N394">
        <v>1.7497241289730501</v>
      </c>
      <c r="O394">
        <v>45.498837338057797</v>
      </c>
      <c r="P394">
        <v>347.63320941759599</v>
      </c>
      <c r="Q394">
        <v>0.212993840360124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804</v>
      </c>
      <c r="E395">
        <v>16459.3667637</v>
      </c>
      <c r="F395">
        <v>400.05</v>
      </c>
      <c r="G395">
        <v>38.668826645189498</v>
      </c>
      <c r="H395">
        <v>1.75865914593702</v>
      </c>
      <c r="I395">
        <v>-9.9726178665595899</v>
      </c>
      <c r="J395">
        <v>9.8776082093786393</v>
      </c>
      <c r="K395">
        <v>355.14816241155597</v>
      </c>
      <c r="L395">
        <v>325.39945265494498</v>
      </c>
      <c r="M395">
        <v>75.599567697246897</v>
      </c>
      <c r="N395">
        <v>1.7349030120372799</v>
      </c>
      <c r="O395">
        <v>7.47406574178226</v>
      </c>
      <c r="P395">
        <v>74.086161879895499</v>
      </c>
      <c r="Q395">
        <v>0.20781795411630699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133</v>
      </c>
      <c r="E396">
        <v>16194.5279271</v>
      </c>
      <c r="F396">
        <v>55.26</v>
      </c>
      <c r="G396">
        <v>-6.2768093995966101</v>
      </c>
      <c r="H396">
        <v>-1.63587407163576</v>
      </c>
      <c r="I396">
        <v>-31.190901170733099</v>
      </c>
      <c r="J396">
        <v>-0.81595317754374097</v>
      </c>
      <c r="K396">
        <v>58.176788527908002</v>
      </c>
      <c r="L396">
        <v>56.032831443178601</v>
      </c>
      <c r="M396">
        <v>39.271882752765698</v>
      </c>
      <c r="N396">
        <v>0.67156742538056702</v>
      </c>
      <c r="O396">
        <v>33.369525877669197</v>
      </c>
      <c r="P396">
        <v>41.149425287356301</v>
      </c>
    </row>
    <row r="397" spans="1:17" hidden="1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176</v>
      </c>
      <c r="E397">
        <v>16093.858732695</v>
      </c>
      <c r="F397">
        <v>496.35</v>
      </c>
      <c r="G397">
        <v>24.0119843736231</v>
      </c>
      <c r="H397">
        <v>-5.1580347109608198</v>
      </c>
      <c r="I397">
        <v>8.1395842076751492</v>
      </c>
      <c r="J397">
        <v>1.0264073782691701</v>
      </c>
      <c r="K397">
        <v>453.90808368551097</v>
      </c>
      <c r="M397">
        <v>72.038298494598195</v>
      </c>
      <c r="N397">
        <v>0.67637319828085996</v>
      </c>
      <c r="O397">
        <v>2.9515462879016798</v>
      </c>
      <c r="P397">
        <v>93.659773702692107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535</v>
      </c>
      <c r="E398">
        <v>16092.961502759999</v>
      </c>
      <c r="F398">
        <v>5248.85</v>
      </c>
      <c r="G398">
        <v>-9.0554995585684495</v>
      </c>
      <c r="H398">
        <v>1.1225330414133201</v>
      </c>
      <c r="I398">
        <v>7.0658724892671296</v>
      </c>
      <c r="J398">
        <v>-1.0057053866412</v>
      </c>
      <c r="K398">
        <v>5066.3906711972104</v>
      </c>
      <c r="L398">
        <v>4712.2224998587899</v>
      </c>
      <c r="M398">
        <v>45.6714681364234</v>
      </c>
      <c r="N398">
        <v>1.92883704639853</v>
      </c>
      <c r="O398">
        <v>13.5267725311258</v>
      </c>
      <c r="P398">
        <v>30.5359363342452</v>
      </c>
      <c r="Q398">
        <v>5.1963929000004003E-2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260</v>
      </c>
      <c r="E399">
        <v>16069.0411826</v>
      </c>
      <c r="F399">
        <v>923.3</v>
      </c>
      <c r="G399">
        <v>53.030283141331303</v>
      </c>
      <c r="H399">
        <v>-6.2016761980568802</v>
      </c>
      <c r="I399">
        <v>6.1623311903448297</v>
      </c>
      <c r="J399">
        <v>-0.84982659494616097</v>
      </c>
      <c r="K399">
        <v>946.89297797382403</v>
      </c>
      <c r="L399">
        <v>811.52015944829895</v>
      </c>
      <c r="M399">
        <v>30.184579716958201</v>
      </c>
      <c r="N399">
        <v>0.87167487262612597</v>
      </c>
      <c r="O399">
        <v>14.8055886494097</v>
      </c>
      <c r="P399">
        <v>80.684931506849296</v>
      </c>
      <c r="Q399">
        <v>0.158480927555888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912</v>
      </c>
      <c r="E400">
        <v>15986.45749545</v>
      </c>
      <c r="F400">
        <v>719.55</v>
      </c>
      <c r="G400">
        <v>-8.2024139152418893</v>
      </c>
      <c r="H400">
        <v>-3.62294808684323</v>
      </c>
      <c r="I400">
        <v>-10.395951879147001</v>
      </c>
      <c r="J400">
        <v>2.7781746415753399</v>
      </c>
      <c r="K400">
        <v>698.89381359588197</v>
      </c>
      <c r="L400">
        <v>682.23331799909295</v>
      </c>
      <c r="M400">
        <v>60.355182837922399</v>
      </c>
      <c r="N400">
        <v>0.86473157320272098</v>
      </c>
      <c r="O400">
        <v>18.059898547703401</v>
      </c>
      <c r="P400">
        <v>21.136363636363601</v>
      </c>
      <c r="Q400">
        <v>5.6006290137722001E-2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Row],[Ticker]],[1]!Table2[[Symbol]:[Industry]],2,FALSE),"-")</f>
        <v>-</v>
      </c>
      <c r="D401" t="s">
        <v>51</v>
      </c>
      <c r="E401">
        <v>15850.6973068799</v>
      </c>
      <c r="F401">
        <v>1164.8499999999999</v>
      </c>
      <c r="G401">
        <v>20.6060877859491</v>
      </c>
      <c r="H401">
        <v>10.689044462865301</v>
      </c>
      <c r="I401">
        <v>12.4468489522121</v>
      </c>
      <c r="J401">
        <v>2.5139710464329399</v>
      </c>
      <c r="K401">
        <v>1033.5137079155099</v>
      </c>
      <c r="L401">
        <v>923.83448374452598</v>
      </c>
      <c r="M401">
        <v>73.902279931813993</v>
      </c>
      <c r="N401">
        <v>1.31388004509046</v>
      </c>
      <c r="O401">
        <v>0.87135682705927697</v>
      </c>
      <c r="P401">
        <v>47.262958280657301</v>
      </c>
      <c r="Q401">
        <v>2.9622637138795E-2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Row],[Ticker]],[1]!Table2[[Symbol]:[Industry]],2,FALSE),"-")</f>
        <v>-</v>
      </c>
      <c r="D402" t="s">
        <v>51</v>
      </c>
      <c r="E402">
        <v>15823.041624060001</v>
      </c>
      <c r="F402">
        <v>652.85</v>
      </c>
      <c r="G402">
        <v>78.828995968047195</v>
      </c>
      <c r="H402">
        <v>25.535322032943199</v>
      </c>
      <c r="I402">
        <v>41.792188794414201</v>
      </c>
      <c r="J402">
        <v>7.5772125461899504</v>
      </c>
      <c r="K402">
        <v>531.856352302152</v>
      </c>
      <c r="L402">
        <v>444.86328377696498</v>
      </c>
      <c r="M402">
        <v>85.875460078730399</v>
      </c>
      <c r="N402">
        <v>1.75435633502717</v>
      </c>
      <c r="O402">
        <v>1.7078961476602399</v>
      </c>
      <c r="P402">
        <v>126.920403197775</v>
      </c>
      <c r="Q402">
        <v>5.7473214242985002E-2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Row],[Ticker]],[1]!Table2[[Symbol]:[Industry]],2,FALSE),"-")</f>
        <v>-</v>
      </c>
      <c r="D403" t="s">
        <v>260</v>
      </c>
      <c r="E403">
        <v>15799.596961589999</v>
      </c>
      <c r="F403">
        <v>1989.65</v>
      </c>
      <c r="G403">
        <v>104.575939027459</v>
      </c>
      <c r="H403">
        <v>-20.696578775901202</v>
      </c>
      <c r="I403">
        <v>85.152207243402003</v>
      </c>
      <c r="J403">
        <v>-12.922841049802299</v>
      </c>
      <c r="K403">
        <v>2074.2229715152298</v>
      </c>
      <c r="L403">
        <v>1468.09415236066</v>
      </c>
      <c r="M403">
        <v>33.940957617155</v>
      </c>
      <c r="N403">
        <v>0.59199722639339303</v>
      </c>
      <c r="O403">
        <v>34.898097655366499</v>
      </c>
      <c r="P403">
        <v>161.07466211783199</v>
      </c>
      <c r="Q403">
        <v>0.15304432273011201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21</v>
      </c>
      <c r="E404">
        <v>15786.925930379901</v>
      </c>
      <c r="F404">
        <v>571.45000000000005</v>
      </c>
      <c r="G404">
        <v>3.3237938136740799</v>
      </c>
      <c r="H404">
        <v>-19.0703846030795</v>
      </c>
      <c r="I404">
        <v>-42.846129939048097</v>
      </c>
      <c r="J404">
        <v>-10.4118161162045</v>
      </c>
      <c r="K404">
        <v>672.783136064779</v>
      </c>
      <c r="L404">
        <v>651.54531843554196</v>
      </c>
      <c r="M404">
        <v>14.9562429591724</v>
      </c>
      <c r="N404">
        <v>1.4479171429539801</v>
      </c>
      <c r="O404">
        <v>50.818094321462901</v>
      </c>
      <c r="P404">
        <v>30.2747064858087</v>
      </c>
      <c r="Q404">
        <v>1.7657476241078999E-2</v>
      </c>
    </row>
    <row r="405" spans="1:17" hidden="1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46</v>
      </c>
      <c r="E405">
        <v>15647.906319924999</v>
      </c>
      <c r="F405">
        <v>1502.45</v>
      </c>
      <c r="G405">
        <v>434.86671990395598</v>
      </c>
      <c r="H405">
        <v>-24.717556158138301</v>
      </c>
      <c r="I405">
        <v>50.325177232884002</v>
      </c>
      <c r="J405">
        <v>-8.6968184379120803</v>
      </c>
      <c r="K405">
        <v>1847.2160368053801</v>
      </c>
      <c r="L405">
        <v>1442.3920957591499</v>
      </c>
      <c r="M405">
        <v>37.151766234661203</v>
      </c>
      <c r="N405">
        <v>1.3674953641816801</v>
      </c>
      <c r="O405">
        <v>102.186428832906</v>
      </c>
      <c r="P405">
        <v>563.86090491339701</v>
      </c>
      <c r="Q405">
        <v>0.29257197706731503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Row],[Ticker]],[1]!Table2[[Symbol]:[Industry]],2,FALSE),"-")</f>
        <v>-</v>
      </c>
      <c r="D406" t="s">
        <v>46</v>
      </c>
      <c r="E406">
        <v>15601.255208549999</v>
      </c>
      <c r="F406">
        <v>1613.55</v>
      </c>
      <c r="G406">
        <v>-1.8548861545952899</v>
      </c>
      <c r="H406">
        <v>-9.6207179046411699</v>
      </c>
      <c r="I406">
        <v>11.559131606014001</v>
      </c>
      <c r="J406">
        <v>-6.1066305510965204</v>
      </c>
      <c r="K406">
        <v>1661.9065364835701</v>
      </c>
      <c r="L406">
        <v>1440.8154083249301</v>
      </c>
      <c r="M406">
        <v>32.333632859166798</v>
      </c>
      <c r="N406">
        <v>0.60373658113932804</v>
      </c>
      <c r="O406">
        <v>15.273775216138301</v>
      </c>
      <c r="P406">
        <v>57.427191570320502</v>
      </c>
      <c r="Q406">
        <v>-3.2570912402545997E-2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Row],[Ticker]],[1]!Table2[[Symbol]:[Industry]],2,FALSE),"-")</f>
        <v>-</v>
      </c>
      <c r="D407" t="s">
        <v>210</v>
      </c>
      <c r="E407">
        <v>15593.003623995</v>
      </c>
      <c r="F407">
        <v>641.45000000000005</v>
      </c>
      <c r="G407">
        <v>-1.0249609749533499</v>
      </c>
      <c r="H407">
        <v>-6.7571475228693902</v>
      </c>
      <c r="I407">
        <v>7.9499900245992299</v>
      </c>
      <c r="J407">
        <v>0.255791340737133</v>
      </c>
      <c r="K407">
        <v>645.89230625308699</v>
      </c>
      <c r="L407">
        <v>596.45197845829398</v>
      </c>
      <c r="M407">
        <v>44.604566440858797</v>
      </c>
      <c r="N407">
        <v>0.58862856970002397</v>
      </c>
      <c r="O407">
        <v>12.5574869436432</v>
      </c>
      <c r="P407">
        <v>30.482099267697301</v>
      </c>
      <c r="Q407">
        <v>5.2563559131979999E-2</v>
      </c>
    </row>
    <row r="408" spans="1:17" x14ac:dyDescent="0.3">
      <c r="A408" t="s">
        <v>927</v>
      </c>
      <c r="B408" t="s">
        <v>928</v>
      </c>
      <c r="C408" t="str">
        <f>IFERROR(VLOOKUP(Table1[[#This Row],[Ticker]],[1]!Table2[[Symbol]:[Industry]],2,FALSE),"-")</f>
        <v>-</v>
      </c>
      <c r="D408" t="s">
        <v>219</v>
      </c>
      <c r="E408">
        <v>15591.577633499999</v>
      </c>
      <c r="F408">
        <v>2234.65</v>
      </c>
      <c r="G408">
        <v>95.019662075017195</v>
      </c>
      <c r="H408">
        <v>4.8130750381892398</v>
      </c>
      <c r="I408">
        <v>17.289573041782699</v>
      </c>
      <c r="J408">
        <v>-2.8154549999132401</v>
      </c>
      <c r="K408">
        <v>2020.5578529363399</v>
      </c>
      <c r="L408">
        <v>1668.1225639162201</v>
      </c>
      <c r="M408">
        <v>56.278344241159999</v>
      </c>
      <c r="N408">
        <v>0.31297402978850603</v>
      </c>
      <c r="O408">
        <v>7.7573669254693103</v>
      </c>
      <c r="P408">
        <v>130.36441420545299</v>
      </c>
      <c r="Q408">
        <v>6.2785825859091995E-2</v>
      </c>
    </row>
    <row r="409" spans="1:17" x14ac:dyDescent="0.3">
      <c r="A409" t="s">
        <v>929</v>
      </c>
      <c r="B409" t="s">
        <v>930</v>
      </c>
      <c r="C409" t="str">
        <f>IFERROR(VLOOKUP(Table1[[#This Row],[Ticker]],[1]!Table2[[Symbol]:[Industry]],2,FALSE),"-")</f>
        <v>-</v>
      </c>
      <c r="D409" t="s">
        <v>588</v>
      </c>
      <c r="E409">
        <v>15575.946158700001</v>
      </c>
      <c r="F409">
        <v>909</v>
      </c>
      <c r="G409">
        <v>114.978356817833</v>
      </c>
      <c r="H409">
        <v>13.338343873781</v>
      </c>
      <c r="I409">
        <v>25.429848022270299</v>
      </c>
      <c r="J409">
        <v>-1.74047980795295</v>
      </c>
      <c r="K409">
        <v>765.51264606553104</v>
      </c>
      <c r="L409">
        <v>642.08618587847195</v>
      </c>
      <c r="M409">
        <v>75.329199141617593</v>
      </c>
      <c r="N409">
        <v>1.90367851143103</v>
      </c>
      <c r="O409">
        <v>0.66006600660066805</v>
      </c>
      <c r="P409">
        <v>142.4</v>
      </c>
    </row>
    <row r="410" spans="1:17" hidden="1" x14ac:dyDescent="0.3">
      <c r="A410" t="s">
        <v>931</v>
      </c>
      <c r="B410" t="s">
        <v>932</v>
      </c>
      <c r="C410" t="str">
        <f>IFERROR(VLOOKUP(Table1[[#This Row],[Ticker]],[1]!Table2[[Symbol]:[Industry]],2,FALSE),"-")</f>
        <v>-</v>
      </c>
      <c r="D410" t="s">
        <v>260</v>
      </c>
      <c r="E410">
        <v>15546.32892</v>
      </c>
      <c r="F410">
        <v>14552.4</v>
      </c>
      <c r="G410">
        <v>-14.4139961245875</v>
      </c>
      <c r="H410">
        <v>-10.411551206091501</v>
      </c>
      <c r="I410">
        <v>-5.8062241437137203</v>
      </c>
      <c r="J410">
        <v>-0.73961771785333996</v>
      </c>
      <c r="K410">
        <v>15798.508289238</v>
      </c>
      <c r="L410">
        <v>15093.776752583</v>
      </c>
      <c r="M410">
        <v>22.566414791585299</v>
      </c>
      <c r="N410">
        <v>1.3671530994096299</v>
      </c>
      <c r="O410">
        <v>22.276394271735199</v>
      </c>
      <c r="P410">
        <v>14.3849775590891</v>
      </c>
      <c r="Q410">
        <v>5.5223573472086E-2</v>
      </c>
    </row>
    <row r="411" spans="1:17" x14ac:dyDescent="0.3">
      <c r="A411" t="s">
        <v>933</v>
      </c>
      <c r="B411" t="s">
        <v>934</v>
      </c>
      <c r="C411" t="str">
        <f>IFERROR(VLOOKUP(Table1[[#This Row],[Ticker]],[1]!Table2[[Symbol]:[Industry]],2,FALSE),"-")</f>
        <v>-</v>
      </c>
      <c r="D411" t="s">
        <v>272</v>
      </c>
      <c r="E411">
        <v>15540.572205</v>
      </c>
      <c r="F411">
        <v>666</v>
      </c>
      <c r="G411">
        <v>49.937736325089503</v>
      </c>
      <c r="H411">
        <v>-6.7245764615628199</v>
      </c>
      <c r="I411">
        <v>-5.8829628460206198</v>
      </c>
      <c r="J411">
        <v>-3.8371038376644</v>
      </c>
      <c r="K411">
        <v>681.33481118829297</v>
      </c>
      <c r="L411">
        <v>580.90191080387501</v>
      </c>
      <c r="M411">
        <v>52.1726914028972</v>
      </c>
      <c r="N411">
        <v>0.75111917093265201</v>
      </c>
      <c r="O411">
        <v>24.324324324324301</v>
      </c>
      <c r="P411">
        <v>163.241106719367</v>
      </c>
      <c r="Q411">
        <v>8.5608759880920995E-2</v>
      </c>
    </row>
    <row r="412" spans="1:17" hidden="1" x14ac:dyDescent="0.3">
      <c r="A412" t="s">
        <v>935</v>
      </c>
      <c r="B412" t="s">
        <v>936</v>
      </c>
      <c r="C412" t="str">
        <f>IFERROR(VLOOKUP(Table1[[#This Row],[Ticker]],[1]!Table2[[Symbol]:[Industry]],2,FALSE),"-")</f>
        <v>-</v>
      </c>
      <c r="D412" t="s">
        <v>724</v>
      </c>
      <c r="E412">
        <v>15502.9956089399</v>
      </c>
      <c r="F412">
        <v>857.89</v>
      </c>
      <c r="G412">
        <v>-0.96860135915246903</v>
      </c>
      <c r="H412">
        <v>2.01984418661322</v>
      </c>
      <c r="I412">
        <v>0.33751578454054598</v>
      </c>
      <c r="J412">
        <v>3.5740417178110402</v>
      </c>
      <c r="K412">
        <v>852.93246733825401</v>
      </c>
      <c r="L412">
        <v>794.07398851355401</v>
      </c>
      <c r="M412">
        <v>63.673105172010501</v>
      </c>
      <c r="N412">
        <v>0.34599346179573998</v>
      </c>
      <c r="O412">
        <v>4.6754245882339296</v>
      </c>
      <c r="P412">
        <v>27.468723069151</v>
      </c>
      <c r="Q412">
        <v>-2.790653939747E-3</v>
      </c>
    </row>
    <row r="413" spans="1:17" x14ac:dyDescent="0.3">
      <c r="A413" t="s">
        <v>937</v>
      </c>
      <c r="B413" t="s">
        <v>938</v>
      </c>
      <c r="C413" t="str">
        <f>IFERROR(VLOOKUP(Table1[[#This Row],[Ticker]],[1]!Table2[[Symbol]:[Industry]],2,FALSE),"-")</f>
        <v>-</v>
      </c>
      <c r="D413" t="s">
        <v>939</v>
      </c>
      <c r="E413">
        <v>15479.18571374</v>
      </c>
      <c r="F413">
        <v>1300.5999999999999</v>
      </c>
      <c r="G413">
        <v>49.424466889493203</v>
      </c>
      <c r="H413">
        <v>-11.870593693171299</v>
      </c>
      <c r="I413">
        <v>2.5480876080887001</v>
      </c>
      <c r="J413">
        <v>-1.6917865719726</v>
      </c>
      <c r="K413">
        <v>1404.7674424107799</v>
      </c>
      <c r="L413">
        <v>1210.27501527563</v>
      </c>
      <c r="M413">
        <v>35.173560953036201</v>
      </c>
      <c r="N413">
        <v>0.69386595022686803</v>
      </c>
      <c r="O413">
        <v>30.324465631247101</v>
      </c>
      <c r="P413">
        <v>101.846822379141</v>
      </c>
      <c r="Q413">
        <v>0.186677876013426</v>
      </c>
    </row>
    <row r="414" spans="1:17" x14ac:dyDescent="0.3">
      <c r="A414" t="s">
        <v>940</v>
      </c>
      <c r="B414" t="s">
        <v>941</v>
      </c>
      <c r="C414" t="str">
        <f>IFERROR(VLOOKUP(Table1[[#This Row],[Ticker]],[1]!Table2[[Symbol]:[Industry]],2,FALSE),"-")</f>
        <v>-</v>
      </c>
      <c r="D414" t="s">
        <v>555</v>
      </c>
      <c r="E414">
        <v>15438.25559094</v>
      </c>
      <c r="F414">
        <v>309.39999999999998</v>
      </c>
      <c r="G414">
        <v>-5.1826432325575098</v>
      </c>
      <c r="H414">
        <v>-8.0772428258196598</v>
      </c>
      <c r="I414">
        <v>-27.3795455559187</v>
      </c>
      <c r="J414">
        <v>1.1889524744055699</v>
      </c>
      <c r="K414">
        <v>322.55899673072702</v>
      </c>
      <c r="L414">
        <v>318.72144300490498</v>
      </c>
      <c r="M414">
        <v>26.531261156768799</v>
      </c>
      <c r="N414">
        <v>0.44915894156105302</v>
      </c>
      <c r="O414">
        <v>26.6968325791855</v>
      </c>
      <c r="P414">
        <v>20.389105058365701</v>
      </c>
      <c r="Q414">
        <v>-5.0959339509402998E-2</v>
      </c>
    </row>
    <row r="415" spans="1:17" x14ac:dyDescent="0.3">
      <c r="A415" t="s">
        <v>942</v>
      </c>
      <c r="B415" t="s">
        <v>943</v>
      </c>
      <c r="C415" t="str">
        <f>IFERROR(VLOOKUP(Table1[[#This Row],[Ticker]],[1]!Table2[[Symbol]:[Industry]],2,FALSE),"-")</f>
        <v>-</v>
      </c>
      <c r="D415" t="s">
        <v>944</v>
      </c>
      <c r="E415">
        <v>15335.673778320001</v>
      </c>
      <c r="F415">
        <v>797.65</v>
      </c>
      <c r="G415">
        <v>41.166934957173297</v>
      </c>
      <c r="H415">
        <v>2.41829863239693</v>
      </c>
      <c r="I415">
        <v>38.144667071469399</v>
      </c>
      <c r="J415">
        <v>-1.4454227153610799</v>
      </c>
      <c r="K415">
        <v>742.09171725235899</v>
      </c>
      <c r="L415">
        <v>602.72585670767398</v>
      </c>
      <c r="M415">
        <v>40.9857204848919</v>
      </c>
      <c r="N415">
        <v>0.59420396743535997</v>
      </c>
      <c r="O415">
        <v>9.9103616874569092</v>
      </c>
      <c r="P415">
        <v>78.705052089167594</v>
      </c>
      <c r="Q415">
        <v>-1.915843100474E-2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Row],[Ticker]],[1]!Table2[[Symbol]:[Industry]],2,FALSE),"-")</f>
        <v>-</v>
      </c>
      <c r="D416" t="s">
        <v>535</v>
      </c>
      <c r="E416">
        <v>15221.006428189999</v>
      </c>
      <c r="F416">
        <v>809.45</v>
      </c>
      <c r="G416">
        <v>54.535166735976702</v>
      </c>
      <c r="H416">
        <v>-2.4259968550987301</v>
      </c>
      <c r="I416">
        <v>17.744379178386801</v>
      </c>
      <c r="J416">
        <v>-0.34230148362571899</v>
      </c>
      <c r="K416">
        <v>805.04624124708801</v>
      </c>
      <c r="L416">
        <v>675.34397596260703</v>
      </c>
      <c r="M416">
        <v>36.286629748712201</v>
      </c>
      <c r="N416">
        <v>0.58307071628666496</v>
      </c>
      <c r="O416">
        <v>14.4727901661622</v>
      </c>
      <c r="P416">
        <v>92.268408551068902</v>
      </c>
      <c r="Q416">
        <v>0.109373666923173</v>
      </c>
    </row>
    <row r="417" spans="1:17" x14ac:dyDescent="0.3">
      <c r="A417" t="s">
        <v>947</v>
      </c>
      <c r="B417" t="s">
        <v>948</v>
      </c>
      <c r="C417" t="str">
        <f>IFERROR(VLOOKUP(Table1[[#This Row],[Ticker]],[1]!Table2[[Symbol]:[Industry]],2,FALSE),"-")</f>
        <v>-</v>
      </c>
      <c r="D417" t="s">
        <v>68</v>
      </c>
      <c r="E417">
        <v>15186</v>
      </c>
      <c r="F417">
        <v>101.24</v>
      </c>
      <c r="G417">
        <v>156.43931793531499</v>
      </c>
      <c r="H417">
        <v>19.476231313269899</v>
      </c>
      <c r="I417">
        <v>1.19307534901098</v>
      </c>
      <c r="J417">
        <v>-5.08283604094943</v>
      </c>
      <c r="K417">
        <v>90.194789878525896</v>
      </c>
      <c r="L417">
        <v>73.709964484274494</v>
      </c>
      <c r="M417">
        <v>50.083865430461401</v>
      </c>
      <c r="N417">
        <v>2.62027891670497</v>
      </c>
      <c r="O417">
        <v>30.185697352824899</v>
      </c>
      <c r="P417">
        <v>184.38202247191001</v>
      </c>
      <c r="Q417">
        <v>7.3615740604463006E-2</v>
      </c>
    </row>
    <row r="418" spans="1:17" x14ac:dyDescent="0.3">
      <c r="A418" t="s">
        <v>949</v>
      </c>
      <c r="B418" t="s">
        <v>950</v>
      </c>
      <c r="C418" t="str">
        <f>IFERROR(VLOOKUP(Table1[[#This Row],[Ticker]],[1]!Table2[[Symbol]:[Industry]],2,FALSE),"-")</f>
        <v>-</v>
      </c>
      <c r="D418" t="s">
        <v>295</v>
      </c>
      <c r="E418">
        <v>15173.996680800001</v>
      </c>
      <c r="F418">
        <v>402</v>
      </c>
      <c r="G418">
        <v>140.20462354055101</v>
      </c>
      <c r="H418">
        <v>44.426629593092002</v>
      </c>
      <c r="I418">
        <v>9.2228670360622793</v>
      </c>
      <c r="J418">
        <v>21.122703518297602</v>
      </c>
      <c r="K418">
        <v>296.05033228055999</v>
      </c>
      <c r="L418">
        <v>258.32203050972498</v>
      </c>
      <c r="M418">
        <v>90.4693504335835</v>
      </c>
      <c r="N418">
        <v>3.6824026172665301</v>
      </c>
      <c r="O418">
        <v>4.4402985074626997</v>
      </c>
      <c r="P418">
        <v>165.17150395778299</v>
      </c>
      <c r="Q418">
        <v>0.120794454100475</v>
      </c>
    </row>
    <row r="419" spans="1:17" x14ac:dyDescent="0.3">
      <c r="A419" t="s">
        <v>951</v>
      </c>
      <c r="B419" t="s">
        <v>952</v>
      </c>
      <c r="C419" t="str">
        <f>IFERROR(VLOOKUP(Table1[[#This Row],[Ticker]],[1]!Table2[[Symbol]:[Industry]],2,FALSE),"-")</f>
        <v>-</v>
      </c>
      <c r="D419" t="s">
        <v>51</v>
      </c>
      <c r="E419">
        <v>15134.688400409999</v>
      </c>
      <c r="F419">
        <v>6571.55</v>
      </c>
      <c r="G419">
        <v>20.212448896420501</v>
      </c>
      <c r="H419">
        <v>0.87974008519977198</v>
      </c>
      <c r="I419">
        <v>8.0251479285821397</v>
      </c>
      <c r="J419">
        <v>3.0877813989147298</v>
      </c>
      <c r="K419">
        <v>6328.8713829878398</v>
      </c>
      <c r="L419">
        <v>5561.2924171530203</v>
      </c>
      <c r="M419">
        <v>53.879271818886899</v>
      </c>
      <c r="N419">
        <v>0.69723854573159205</v>
      </c>
      <c r="O419">
        <v>14.7309234503275</v>
      </c>
      <c r="P419">
        <v>50.097331309523803</v>
      </c>
      <c r="Q419">
        <v>7.7504032214300005E-4</v>
      </c>
    </row>
    <row r="420" spans="1:17" x14ac:dyDescent="0.3">
      <c r="A420" t="s">
        <v>953</v>
      </c>
      <c r="B420" t="s">
        <v>954</v>
      </c>
      <c r="C420" t="str">
        <f>IFERROR(VLOOKUP(Table1[[#This Row],[Ticker]],[1]!Table2[[Symbol]:[Industry]],2,FALSE),"-")</f>
        <v>-</v>
      </c>
      <c r="D420" t="s">
        <v>133</v>
      </c>
      <c r="E420">
        <v>15089.398746639999</v>
      </c>
      <c r="F420">
        <v>1127.8</v>
      </c>
      <c r="G420">
        <v>77.500541782933794</v>
      </c>
      <c r="H420">
        <v>3.8599318930334099</v>
      </c>
      <c r="I420">
        <v>32.375747768115303</v>
      </c>
      <c r="J420">
        <v>5.2375377139177397</v>
      </c>
      <c r="K420">
        <v>1061.53864087232</v>
      </c>
      <c r="L420">
        <v>860.07033212761496</v>
      </c>
      <c r="M420">
        <v>56.7819821267449</v>
      </c>
      <c r="N420">
        <v>1.04382254985384</v>
      </c>
      <c r="O420">
        <v>8.5254477744280894</v>
      </c>
      <c r="P420">
        <v>103.702700261898</v>
      </c>
      <c r="Q420">
        <v>0.121615659525751</v>
      </c>
    </row>
    <row r="421" spans="1:17" hidden="1" x14ac:dyDescent="0.3">
      <c r="A421" t="s">
        <v>955</v>
      </c>
      <c r="B421" t="s">
        <v>956</v>
      </c>
      <c r="C421" t="str">
        <f>IFERROR(VLOOKUP(Table1[[#This Row],[Ticker]],[1]!Table2[[Symbol]:[Industry]],2,FALSE),"-")</f>
        <v>-</v>
      </c>
      <c r="D421" t="s">
        <v>535</v>
      </c>
      <c r="E421">
        <v>14983.218709139999</v>
      </c>
      <c r="F421">
        <v>3290.1</v>
      </c>
      <c r="G421">
        <v>-5.98731952792411</v>
      </c>
      <c r="H421">
        <v>8.9896732339606498</v>
      </c>
      <c r="I421">
        <v>4.7227097007406096</v>
      </c>
      <c r="J421">
        <v>9.8733196661884897</v>
      </c>
      <c r="K421">
        <v>2875.3553780325601</v>
      </c>
      <c r="L421">
        <v>2661.5610500020098</v>
      </c>
      <c r="M421">
        <v>83.895724017918297</v>
      </c>
      <c r="N421">
        <v>2.0208481530783602</v>
      </c>
      <c r="O421">
        <v>0.60484483754292795</v>
      </c>
      <c r="P421">
        <v>45.130127922364302</v>
      </c>
      <c r="Q421">
        <v>1.5263134366271001E-2</v>
      </c>
    </row>
    <row r="422" spans="1:17" x14ac:dyDescent="0.3">
      <c r="A422" t="s">
        <v>957</v>
      </c>
      <c r="B422" t="s">
        <v>958</v>
      </c>
      <c r="C422" t="str">
        <f>IFERROR(VLOOKUP(Table1[[#This Row],[Ticker]],[1]!Table2[[Symbol]:[Industry]],2,FALSE),"-")</f>
        <v>-</v>
      </c>
      <c r="D422" t="s">
        <v>51</v>
      </c>
      <c r="E422">
        <v>14974.469095795001</v>
      </c>
      <c r="F422">
        <v>11671.55</v>
      </c>
      <c r="G422">
        <v>179.107324821124</v>
      </c>
      <c r="H422">
        <v>43.763571278711296</v>
      </c>
      <c r="I422">
        <v>67.755320214163504</v>
      </c>
      <c r="J422">
        <v>29.089714199999399</v>
      </c>
      <c r="K422">
        <v>8265.9163867341795</v>
      </c>
      <c r="L422">
        <v>6466.5155592092196</v>
      </c>
      <c r="M422">
        <v>86.009495488404198</v>
      </c>
      <c r="N422">
        <v>2.3906104011098401</v>
      </c>
      <c r="O422">
        <v>1.1005393456738899</v>
      </c>
      <c r="P422">
        <v>243.28088235294101</v>
      </c>
      <c r="Q422">
        <v>0.16460515992352001</v>
      </c>
    </row>
    <row r="423" spans="1:17" x14ac:dyDescent="0.3">
      <c r="A423" t="s">
        <v>959</v>
      </c>
      <c r="B423" t="s">
        <v>960</v>
      </c>
      <c r="C423" t="str">
        <f>IFERROR(VLOOKUP(Table1[[#This Row],[Ticker]],[1]!Table2[[Symbol]:[Industry]],2,FALSE),"-")</f>
        <v>-</v>
      </c>
      <c r="D423" t="s">
        <v>251</v>
      </c>
      <c r="E423">
        <v>14879.580680235</v>
      </c>
      <c r="F423">
        <v>3584.55</v>
      </c>
      <c r="G423">
        <v>152.62213136105399</v>
      </c>
      <c r="H423">
        <v>-10.1041108464772</v>
      </c>
      <c r="I423">
        <v>-5.5719184675514803</v>
      </c>
      <c r="J423">
        <v>-1.3194482284362199</v>
      </c>
      <c r="K423">
        <v>3830.9090544262899</v>
      </c>
      <c r="L423">
        <v>3298.61528344311</v>
      </c>
      <c r="M423">
        <v>23.943783401926702</v>
      </c>
      <c r="N423">
        <v>0.68500342565952699</v>
      </c>
      <c r="O423">
        <v>19.957874768101899</v>
      </c>
      <c r="P423">
        <v>178.95330739299601</v>
      </c>
      <c r="Q423">
        <v>0.26649325368467602</v>
      </c>
    </row>
    <row r="424" spans="1:17" x14ac:dyDescent="0.3">
      <c r="A424" t="s">
        <v>961</v>
      </c>
      <c r="B424" t="s">
        <v>962</v>
      </c>
      <c r="C424" t="str">
        <f>IFERROR(VLOOKUP(Table1[[#This Row],[Ticker]],[1]!Table2[[Symbol]:[Industry]],2,FALSE),"-")</f>
        <v>-</v>
      </c>
      <c r="D424" t="s">
        <v>605</v>
      </c>
      <c r="E424">
        <v>14775.386406</v>
      </c>
      <c r="F424">
        <v>510.95</v>
      </c>
      <c r="G424">
        <v>27.9962998441008</v>
      </c>
      <c r="H424">
        <v>-1.47309168267895</v>
      </c>
      <c r="I424">
        <v>3.7480357181649202</v>
      </c>
      <c r="J424">
        <v>-1.3603177208489801</v>
      </c>
      <c r="K424">
        <v>506.73581666562097</v>
      </c>
      <c r="L424">
        <v>447.81284358919697</v>
      </c>
      <c r="M424">
        <v>40.175591240952798</v>
      </c>
      <c r="N424">
        <v>1.6332093834105299</v>
      </c>
      <c r="O424">
        <v>15.8626088658381</v>
      </c>
      <c r="P424">
        <v>52.476872575350598</v>
      </c>
      <c r="Q424">
        <v>2.5213205359316E-2</v>
      </c>
    </row>
    <row r="425" spans="1:17" x14ac:dyDescent="0.3">
      <c r="A425" t="s">
        <v>963</v>
      </c>
      <c r="B425" t="s">
        <v>964</v>
      </c>
      <c r="C425" t="str">
        <f>IFERROR(VLOOKUP(Table1[[#This Row],[Ticker]],[1]!Table2[[Symbol]:[Industry]],2,FALSE),"-")</f>
        <v>-</v>
      </c>
      <c r="D425" t="s">
        <v>965</v>
      </c>
      <c r="E425">
        <v>14732.539152195</v>
      </c>
      <c r="F425">
        <v>188.45</v>
      </c>
      <c r="G425">
        <v>-0.97813618395941404</v>
      </c>
      <c r="H425">
        <v>-9.6793527251362406</v>
      </c>
      <c r="I425">
        <v>-12.920904346086401</v>
      </c>
      <c r="J425">
        <v>-4.4106582582826803</v>
      </c>
      <c r="K425">
        <v>207.31487117259101</v>
      </c>
      <c r="L425">
        <v>197.61634683992</v>
      </c>
      <c r="M425">
        <v>23.4089425613484</v>
      </c>
      <c r="N425">
        <v>0.74740855664629902</v>
      </c>
      <c r="O425">
        <v>26.054656407535099</v>
      </c>
      <c r="P425">
        <v>38.362701908957398</v>
      </c>
      <c r="Q425">
        <v>-2.0858524871487E-2</v>
      </c>
    </row>
    <row r="426" spans="1:17" x14ac:dyDescent="0.3">
      <c r="A426" t="s">
        <v>966</v>
      </c>
      <c r="B426" t="s">
        <v>967</v>
      </c>
      <c r="C426" t="str">
        <f>IFERROR(VLOOKUP(Table1[[#This Row],[Ticker]],[1]!Table2[[Symbol]:[Industry]],2,FALSE),"-")</f>
        <v>-</v>
      </c>
      <c r="D426" t="s">
        <v>968</v>
      </c>
      <c r="E426">
        <v>14705.397808739999</v>
      </c>
      <c r="F426">
        <v>458.2</v>
      </c>
      <c r="G426">
        <v>135.933705575624</v>
      </c>
      <c r="H426">
        <v>-10.2144848388123</v>
      </c>
      <c r="I426">
        <v>-5.0674402624426298</v>
      </c>
      <c r="J426">
        <v>-3.3842087792068498</v>
      </c>
      <c r="K426">
        <v>473.471515798589</v>
      </c>
      <c r="L426">
        <v>382.78041192484602</v>
      </c>
      <c r="M426">
        <v>34.374641770429399</v>
      </c>
      <c r="N426">
        <v>0.59289542634969306</v>
      </c>
      <c r="O426">
        <v>34.831951113050998</v>
      </c>
      <c r="P426">
        <v>180.67381316998399</v>
      </c>
      <c r="Q426">
        <v>0.113283097134874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Row],[Ticker]],[1]!Table2[[Symbol]:[Industry]],2,FALSE),"-")</f>
        <v>-</v>
      </c>
      <c r="D427" t="s">
        <v>349</v>
      </c>
      <c r="E427">
        <v>14651.64188006</v>
      </c>
      <c r="F427">
        <v>4342.6000000000004</v>
      </c>
      <c r="G427">
        <v>47.205865280982202</v>
      </c>
      <c r="H427">
        <v>-5.0629911923332704</v>
      </c>
      <c r="I427">
        <v>-8.3905210978135596</v>
      </c>
      <c r="J427">
        <v>1.89778106849029</v>
      </c>
      <c r="K427">
        <v>4219.3213907581603</v>
      </c>
      <c r="L427">
        <v>3712.10164599481</v>
      </c>
      <c r="M427">
        <v>51.946915421456701</v>
      </c>
      <c r="N427">
        <v>0.99622731461455705</v>
      </c>
      <c r="O427">
        <v>12.559296274121399</v>
      </c>
      <c r="P427">
        <v>77.891567498924701</v>
      </c>
      <c r="Q427">
        <v>2.7015319020805E-2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Row],[Ticker]],[1]!Table2[[Symbol]:[Industry]],2,FALSE),"-")</f>
        <v>-</v>
      </c>
      <c r="D428" t="s">
        <v>121</v>
      </c>
      <c r="E428">
        <v>14587.669012</v>
      </c>
      <c r="F428">
        <v>2292.5</v>
      </c>
      <c r="G428">
        <v>28.982585996364801</v>
      </c>
      <c r="H428">
        <v>10.270962359857601</v>
      </c>
      <c r="I428">
        <v>29.000646199808401</v>
      </c>
      <c r="J428">
        <v>-0.28726639881622101</v>
      </c>
      <c r="K428">
        <v>2081.04874023095</v>
      </c>
      <c r="L428">
        <v>1780.2218039310101</v>
      </c>
      <c r="M428">
        <v>53.859355727311801</v>
      </c>
      <c r="N428">
        <v>1.2297838438145099</v>
      </c>
      <c r="O428">
        <v>8.3533260632497193</v>
      </c>
      <c r="P428">
        <v>59.184807138145302</v>
      </c>
      <c r="Q428">
        <v>-5.2657198710531997E-2</v>
      </c>
    </row>
    <row r="429" spans="1:17" hidden="1" x14ac:dyDescent="0.3">
      <c r="A429" t="s">
        <v>973</v>
      </c>
      <c r="B429" t="s">
        <v>974</v>
      </c>
      <c r="C429" t="str">
        <f>IFERROR(VLOOKUP(Table1[[#This Row],[Ticker]],[1]!Table2[[Symbol]:[Industry]],2,FALSE),"-")</f>
        <v>-</v>
      </c>
      <c r="D429" t="s">
        <v>975</v>
      </c>
      <c r="E429">
        <v>14494.23601006</v>
      </c>
      <c r="F429">
        <v>2388.35</v>
      </c>
      <c r="G429">
        <v>56.880911077078601</v>
      </c>
      <c r="H429">
        <v>5.3138378181095698</v>
      </c>
      <c r="I429">
        <v>47.474166355526499</v>
      </c>
      <c r="J429">
        <v>5.0110662317586296</v>
      </c>
      <c r="K429">
        <v>2172.67856824008</v>
      </c>
      <c r="M429">
        <v>58.295731949961997</v>
      </c>
      <c r="N429">
        <v>0.78258886938012195</v>
      </c>
      <c r="O429">
        <v>6.3265434295643299</v>
      </c>
      <c r="P429">
        <v>94.871899477806707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Row],[Ticker]],[1]!Table2[[Symbol]:[Industry]],2,FALSE),"-")</f>
        <v>-</v>
      </c>
      <c r="D430" t="s">
        <v>978</v>
      </c>
      <c r="E430">
        <v>14280.70648192</v>
      </c>
      <c r="F430">
        <v>1455.2</v>
      </c>
      <c r="G430">
        <v>-32.395570926865901</v>
      </c>
      <c r="H430">
        <v>-2.51299456403608E-2</v>
      </c>
      <c r="I430">
        <v>-9.2663610261790303</v>
      </c>
      <c r="J430">
        <v>0.80734844832448005</v>
      </c>
      <c r="K430">
        <v>1434.87131109355</v>
      </c>
      <c r="L430">
        <v>1462.3192376034101</v>
      </c>
      <c r="M430">
        <v>48.197770790352898</v>
      </c>
      <c r="N430">
        <v>0.64558294858820597</v>
      </c>
      <c r="O430">
        <v>28.879191863661301</v>
      </c>
      <c r="P430">
        <v>20.8437136688257</v>
      </c>
      <c r="Q430">
        <v>-3.3593201471586003E-2</v>
      </c>
    </row>
    <row r="431" spans="1:17" x14ac:dyDescent="0.3">
      <c r="A431" t="s">
        <v>979</v>
      </c>
      <c r="B431" t="s">
        <v>980</v>
      </c>
      <c r="C431" t="str">
        <f>IFERROR(VLOOKUP(Table1[[#This Row],[Ticker]],[1]!Table2[[Symbol]:[Industry]],2,FALSE),"-")</f>
        <v>-</v>
      </c>
      <c r="D431" t="s">
        <v>309</v>
      </c>
      <c r="E431">
        <v>14189.339285354999</v>
      </c>
      <c r="F431">
        <v>1014.45</v>
      </c>
      <c r="G431">
        <v>108.777670711487</v>
      </c>
      <c r="H431">
        <v>5.6921162963233796</v>
      </c>
      <c r="I431">
        <v>14.7378604446103</v>
      </c>
      <c r="J431">
        <v>-2.6025838991327501</v>
      </c>
      <c r="K431">
        <v>980.80514295421301</v>
      </c>
      <c r="L431">
        <v>813.10197434417398</v>
      </c>
      <c r="M431">
        <v>51.074871573559697</v>
      </c>
      <c r="N431">
        <v>0.89858223558050099</v>
      </c>
      <c r="O431">
        <v>14.047020553009</v>
      </c>
      <c r="P431">
        <v>151.708951057626</v>
      </c>
      <c r="Q431">
        <v>0.12853420448042699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51</v>
      </c>
      <c r="E432">
        <v>14141.26528516</v>
      </c>
      <c r="F432">
        <v>921.85</v>
      </c>
      <c r="G432">
        <v>222.79607689777899</v>
      </c>
      <c r="H432">
        <v>-1.99002913297907</v>
      </c>
      <c r="I432">
        <v>85.635920279816901</v>
      </c>
      <c r="J432">
        <v>0.33999453876983898</v>
      </c>
      <c r="K432">
        <v>770.43019429982098</v>
      </c>
      <c r="L432">
        <v>561.32755438479296</v>
      </c>
      <c r="M432">
        <v>64.074330370569598</v>
      </c>
      <c r="N432">
        <v>0.40814446367631002</v>
      </c>
      <c r="O432">
        <v>7.9351304442154298</v>
      </c>
      <c r="P432">
        <v>332.28604923798298</v>
      </c>
      <c r="Q432">
        <v>6.2559069607545995E-2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Row],[Ticker]],[1]!Table2[[Symbol]:[Industry]],2,FALSE),"-")</f>
        <v>-</v>
      </c>
      <c r="D433" t="s">
        <v>130</v>
      </c>
      <c r="E433">
        <v>14082.4904905</v>
      </c>
      <c r="F433">
        <v>1684.45</v>
      </c>
      <c r="G433">
        <v>98.5005685056272</v>
      </c>
      <c r="H433">
        <v>17.197761286613201</v>
      </c>
      <c r="I433">
        <v>90.659989968952402</v>
      </c>
      <c r="J433">
        <v>0.72027161304492404</v>
      </c>
      <c r="K433">
        <v>1353.35298921611</v>
      </c>
      <c r="L433">
        <v>1003.09607747317</v>
      </c>
      <c r="M433">
        <v>66.338725507198504</v>
      </c>
      <c r="N433">
        <v>1.25958327053653</v>
      </c>
      <c r="O433">
        <v>4.9600759891952704</v>
      </c>
      <c r="P433">
        <v>159.146153846153</v>
      </c>
      <c r="Q433">
        <v>0.24063151339484201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Row],[Ticker]],[1]!Table2[[Symbol]:[Industry]],2,FALSE),"-")</f>
        <v>-</v>
      </c>
      <c r="D434" t="s">
        <v>349</v>
      </c>
      <c r="E434">
        <v>13759.5206953</v>
      </c>
      <c r="F434">
        <v>992.65</v>
      </c>
      <c r="G434">
        <v>5.0118793463623401</v>
      </c>
      <c r="H434">
        <v>11.810142193886801</v>
      </c>
      <c r="I434">
        <v>16.4125186451388</v>
      </c>
      <c r="J434">
        <v>5.7487408241698299</v>
      </c>
      <c r="K434">
        <v>860.03931931816999</v>
      </c>
      <c r="L434">
        <v>783.69700409703705</v>
      </c>
      <c r="M434">
        <v>77.382668621647099</v>
      </c>
      <c r="N434">
        <v>2.0087462572826702</v>
      </c>
      <c r="O434">
        <v>2.85599153780284</v>
      </c>
      <c r="P434">
        <v>53.387931700533102</v>
      </c>
      <c r="Q434">
        <v>-3.1292151793500998E-2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18</v>
      </c>
      <c r="E435">
        <v>13723.674623999999</v>
      </c>
      <c r="F435">
        <v>921.6</v>
      </c>
      <c r="G435">
        <v>122.85892713800899</v>
      </c>
      <c r="H435">
        <v>-1.8050323829250401</v>
      </c>
      <c r="I435">
        <v>-13.666848966823199</v>
      </c>
      <c r="J435">
        <v>-2.97117753459053</v>
      </c>
      <c r="K435">
        <v>984.63720906475396</v>
      </c>
      <c r="L435">
        <v>843.94246512130906</v>
      </c>
      <c r="M435">
        <v>35.133293860694003</v>
      </c>
      <c r="N435">
        <v>0.53788692869139199</v>
      </c>
      <c r="O435">
        <v>38.3463541666666</v>
      </c>
      <c r="P435">
        <v>164.90370796205801</v>
      </c>
      <c r="Q435">
        <v>0.18884180427910199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153</v>
      </c>
      <c r="E436">
        <v>13670.454886400001</v>
      </c>
      <c r="F436">
        <v>13512.2</v>
      </c>
      <c r="G436">
        <v>154.13141718825301</v>
      </c>
      <c r="H436">
        <v>0.828638584844684</v>
      </c>
      <c r="I436">
        <v>60.052590696575798</v>
      </c>
      <c r="J436">
        <v>1.16580881923638</v>
      </c>
      <c r="K436">
        <v>12036.2817769863</v>
      </c>
      <c r="L436">
        <v>9238.6937356752405</v>
      </c>
      <c r="M436">
        <v>61.284928235783603</v>
      </c>
      <c r="N436">
        <v>1.3220528962781499</v>
      </c>
      <c r="O436">
        <v>7.80627877029647</v>
      </c>
      <c r="P436">
        <v>220.79866098455599</v>
      </c>
      <c r="Q436">
        <v>0.21398112518867099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133</v>
      </c>
      <c r="E437">
        <v>13648.89151347</v>
      </c>
      <c r="F437">
        <v>940.65</v>
      </c>
      <c r="G437">
        <v>126.280093467651</v>
      </c>
      <c r="H437">
        <v>22.5537606761878</v>
      </c>
      <c r="I437">
        <v>76.651901423761899</v>
      </c>
      <c r="J437">
        <v>2.07488059858172</v>
      </c>
      <c r="K437">
        <v>760.58144127828098</v>
      </c>
      <c r="L437">
        <v>567.70135733223299</v>
      </c>
      <c r="M437">
        <v>69.007126843509198</v>
      </c>
      <c r="N437">
        <v>0.97760063366608296</v>
      </c>
      <c r="O437">
        <v>2.90756391856694</v>
      </c>
      <c r="P437">
        <v>155.959183673469</v>
      </c>
      <c r="Q437">
        <v>0.191561185106355</v>
      </c>
    </row>
    <row r="438" spans="1:17" hidden="1" x14ac:dyDescent="0.3">
      <c r="A438" t="s">
        <v>993</v>
      </c>
      <c r="B438" t="s">
        <v>994</v>
      </c>
      <c r="C438" t="str">
        <f>IFERROR(VLOOKUP(Table1[[#This Row],[Ticker]],[1]!Table2[[Symbol]:[Industry]],2,FALSE),"-")</f>
        <v>-</v>
      </c>
      <c r="D438" t="s">
        <v>588</v>
      </c>
      <c r="E438">
        <v>13582.443507855</v>
      </c>
      <c r="F438">
        <v>568.54999999999995</v>
      </c>
      <c r="G438">
        <v>-23.640821110429101</v>
      </c>
      <c r="H438">
        <v>1.78255474266127</v>
      </c>
      <c r="I438">
        <v>-11.4580232586645</v>
      </c>
      <c r="J438">
        <v>-4.0135069203212401</v>
      </c>
      <c r="K438">
        <v>568.72122443839805</v>
      </c>
      <c r="M438">
        <v>40.929021277586799</v>
      </c>
      <c r="O438">
        <v>16.084777064462202</v>
      </c>
      <c r="P438">
        <v>20.942352690916799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Row],[Ticker]],[1]!Table2[[Symbol]:[Industry]],2,FALSE),"-")</f>
        <v>-</v>
      </c>
      <c r="D439" t="s">
        <v>997</v>
      </c>
      <c r="E439">
        <v>13549.91772103</v>
      </c>
      <c r="F439">
        <v>763.3</v>
      </c>
      <c r="G439">
        <v>35.8082093771608</v>
      </c>
      <c r="H439">
        <v>0.87317495914934296</v>
      </c>
      <c r="I439">
        <v>16.011451861002101</v>
      </c>
      <c r="J439">
        <v>-4.3066888978899502</v>
      </c>
      <c r="K439">
        <v>748.94721950624296</v>
      </c>
      <c r="L439">
        <v>645.61589339071202</v>
      </c>
      <c r="M439">
        <v>43.110292830016</v>
      </c>
      <c r="N439">
        <v>0.69367019135033903</v>
      </c>
      <c r="O439">
        <v>12.6621249836237</v>
      </c>
      <c r="P439">
        <v>68.610558869008102</v>
      </c>
      <c r="Q439">
        <v>6.5251643674140006E-2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713</v>
      </c>
      <c r="E440">
        <v>13496.39053791</v>
      </c>
      <c r="F440">
        <v>10377.15</v>
      </c>
      <c r="G440">
        <v>0.65784807787810695</v>
      </c>
      <c r="H440">
        <v>9.9806172781822209</v>
      </c>
      <c r="I440">
        <v>14.8937149059583</v>
      </c>
      <c r="J440">
        <v>14.2267257404531</v>
      </c>
      <c r="K440">
        <v>8680.8334975047201</v>
      </c>
      <c r="L440">
        <v>7957.8403333055103</v>
      </c>
      <c r="M440">
        <v>85.196330730638905</v>
      </c>
      <c r="N440">
        <v>1.7041578912823501</v>
      </c>
      <c r="O440">
        <v>1.17421450012769</v>
      </c>
      <c r="P440">
        <v>57.439464740866597</v>
      </c>
      <c r="Q440">
        <v>8.0840987773192E-2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51</v>
      </c>
      <c r="E441">
        <v>13466.938428165</v>
      </c>
      <c r="F441">
        <v>850.45</v>
      </c>
      <c r="G441">
        <v>90.451714170635498</v>
      </c>
      <c r="H441">
        <v>12.7434702069643</v>
      </c>
      <c r="I441">
        <v>38.024597859120902</v>
      </c>
      <c r="J441">
        <v>9.8580219934463909</v>
      </c>
      <c r="K441">
        <v>748.056774638771</v>
      </c>
      <c r="L441">
        <v>627.59572971171804</v>
      </c>
      <c r="M441">
        <v>75.276550037750496</v>
      </c>
      <c r="N441">
        <v>2.9796375882108301</v>
      </c>
      <c r="O441">
        <v>3.09835969192779</v>
      </c>
      <c r="P441">
        <v>166.807843137254</v>
      </c>
      <c r="Q441">
        <v>1.0562701570833E-2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Row],[Ticker]],[1]!Table2[[Symbol]:[Industry]],2,FALSE),"-")</f>
        <v>-</v>
      </c>
      <c r="D442" t="s">
        <v>561</v>
      </c>
      <c r="E442">
        <v>13279.1809815</v>
      </c>
      <c r="F442">
        <v>138.25</v>
      </c>
      <c r="G442">
        <v>-65.767474388058901</v>
      </c>
      <c r="H442">
        <v>-8.4783367870759996</v>
      </c>
      <c r="I442">
        <v>-39.525440611956299</v>
      </c>
      <c r="J442">
        <v>-4.31186432245741</v>
      </c>
      <c r="K442">
        <v>146.29214184104501</v>
      </c>
      <c r="L442">
        <v>175.77011305181199</v>
      </c>
      <c r="M442">
        <v>43.861378971336997</v>
      </c>
      <c r="N442">
        <v>1.01618648175207</v>
      </c>
      <c r="O442">
        <v>116.78119349005399</v>
      </c>
      <c r="P442">
        <v>10.159362549800701</v>
      </c>
      <c r="Q442">
        <v>-2.9021003964547001E-2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153</v>
      </c>
      <c r="E443">
        <v>13212.6678784</v>
      </c>
      <c r="F443">
        <v>588.79999999999995</v>
      </c>
      <c r="G443">
        <v>28.298828691964999</v>
      </c>
      <c r="H443">
        <v>-14.370259914800201</v>
      </c>
      <c r="I443">
        <v>1.90742266452734</v>
      </c>
      <c r="J443">
        <v>-2.5424324078417402</v>
      </c>
      <c r="K443">
        <v>612.40659015148299</v>
      </c>
      <c r="L443">
        <v>525.25461778378701</v>
      </c>
      <c r="M443">
        <v>39.148977553512701</v>
      </c>
      <c r="N443">
        <v>0.57335489483609503</v>
      </c>
      <c r="O443">
        <v>21.730638586956498</v>
      </c>
      <c r="P443">
        <v>70.136531098750197</v>
      </c>
      <c r="Q443">
        <v>0.195151550114851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24</v>
      </c>
      <c r="E444">
        <v>13046.477325308</v>
      </c>
      <c r="F444">
        <v>215.14</v>
      </c>
      <c r="G444">
        <v>-25.615760224935801</v>
      </c>
      <c r="H444">
        <v>-16.959742607839399</v>
      </c>
      <c r="I444">
        <v>-26.8263885855525</v>
      </c>
      <c r="J444">
        <v>-5.0747212341872601</v>
      </c>
      <c r="K444">
        <v>242.00975504806601</v>
      </c>
      <c r="L444">
        <v>242.834228366243</v>
      </c>
      <c r="M444">
        <v>24.698787952917399</v>
      </c>
      <c r="N444">
        <v>1.4438190874946599</v>
      </c>
      <c r="O444">
        <v>39.769452449567702</v>
      </c>
      <c r="P444">
        <v>2.5941821649976</v>
      </c>
      <c r="Q444">
        <v>1.8593057691168001E-2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-</v>
      </c>
      <c r="D445" t="s">
        <v>555</v>
      </c>
      <c r="E445">
        <v>13043.410479575001</v>
      </c>
      <c r="F445">
        <v>1648.15</v>
      </c>
      <c r="G445">
        <v>-19.4381389964562</v>
      </c>
      <c r="H445">
        <v>-7.7739979698873496</v>
      </c>
      <c r="I445">
        <v>5.1801157329241097</v>
      </c>
      <c r="J445">
        <v>7.0582794382400602E-2</v>
      </c>
      <c r="K445">
        <v>1719.3458338294499</v>
      </c>
      <c r="L445">
        <v>1630.41868836707</v>
      </c>
      <c r="M445">
        <v>31.218844273496501</v>
      </c>
      <c r="N445">
        <v>0.87554772057645702</v>
      </c>
      <c r="O445">
        <v>20.070988684282302</v>
      </c>
      <c r="P445">
        <v>26.101759755164501</v>
      </c>
      <c r="Q445">
        <v>-9.7883142042244006E-2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Row],[Ticker]],[1]!Table2[[Symbol]:[Industry]],2,FALSE),"-")</f>
        <v>-</v>
      </c>
      <c r="D446" t="s">
        <v>605</v>
      </c>
      <c r="E446">
        <v>12944.381725407</v>
      </c>
      <c r="F446">
        <v>26.07</v>
      </c>
      <c r="G446">
        <v>44.4235427669934</v>
      </c>
      <c r="H446">
        <v>-6.5211718755157699</v>
      </c>
      <c r="I446">
        <v>-25.570982664147301</v>
      </c>
      <c r="J446">
        <v>1.2432980996090299</v>
      </c>
      <c r="K446">
        <v>26.837246526208201</v>
      </c>
      <c r="L446">
        <v>25.511721925089098</v>
      </c>
      <c r="M446">
        <v>47.443360157316697</v>
      </c>
      <c r="N446">
        <v>1.14268003940228</v>
      </c>
      <c r="O446">
        <v>49.789029535864898</v>
      </c>
      <c r="P446">
        <v>72.079207920792001</v>
      </c>
      <c r="Q446">
        <v>1.0172036058331E-2</v>
      </c>
    </row>
    <row r="447" spans="1:17" hidden="1" x14ac:dyDescent="0.3">
      <c r="A447" t="s">
        <v>1012</v>
      </c>
      <c r="B447" t="s">
        <v>1013</v>
      </c>
      <c r="C447" t="str">
        <f>IFERROR(VLOOKUP(Table1[[#This Row],[Ticker]],[1]!Table2[[Symbol]:[Industry]],2,FALSE),"-")</f>
        <v>-</v>
      </c>
      <c r="D447" t="s">
        <v>1014</v>
      </c>
      <c r="E447">
        <v>12906.893384999599</v>
      </c>
      <c r="F447">
        <v>100</v>
      </c>
      <c r="G447">
        <v>-23.2291903519775</v>
      </c>
      <c r="I447">
        <v>-11.0463925002129</v>
      </c>
      <c r="M447">
        <v>50</v>
      </c>
      <c r="N447">
        <v>1.8823529411764699</v>
      </c>
      <c r="O447">
        <v>0</v>
      </c>
      <c r="P447">
        <v>0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Row],[Ticker]],[1]!Table2[[Symbol]:[Industry]],2,FALSE),"-")</f>
        <v>-</v>
      </c>
      <c r="D448" t="s">
        <v>309</v>
      </c>
      <c r="E448">
        <v>12904.59070178</v>
      </c>
      <c r="F448">
        <v>935.95</v>
      </c>
      <c r="G448">
        <v>15.327434370450201</v>
      </c>
      <c r="H448">
        <v>-12.0595938316089</v>
      </c>
      <c r="I448">
        <v>-21.819069939557</v>
      </c>
      <c r="J448">
        <v>0.37797533797083899</v>
      </c>
      <c r="K448">
        <v>1002.8648941681</v>
      </c>
      <c r="L448">
        <v>922.58434305248898</v>
      </c>
      <c r="M448">
        <v>34.825749027207998</v>
      </c>
      <c r="N448">
        <v>0.53085912151512205</v>
      </c>
      <c r="O448">
        <v>28.105133821251101</v>
      </c>
      <c r="P448">
        <v>49.751999999999903</v>
      </c>
      <c r="Q448">
        <v>2.3472070111479001E-2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Row],[Ticker]],[1]!Table2[[Symbol]:[Industry]],2,FALSE),"-")</f>
        <v>-</v>
      </c>
      <c r="D449" t="s">
        <v>260</v>
      </c>
      <c r="E449">
        <v>12899.31616</v>
      </c>
      <c r="F449">
        <v>4086.2</v>
      </c>
      <c r="G449">
        <v>5.8032714391048996</v>
      </c>
      <c r="H449">
        <v>-10.387171236485001</v>
      </c>
      <c r="I449">
        <v>10.8605856315928</v>
      </c>
      <c r="J449">
        <v>-4.9263818913389104</v>
      </c>
      <c r="K449">
        <v>4322.4414840173704</v>
      </c>
      <c r="L449">
        <v>3818.2920949306499</v>
      </c>
      <c r="M449">
        <v>36.9196867246987</v>
      </c>
      <c r="N449">
        <v>1.12019779854413</v>
      </c>
      <c r="O449">
        <v>22.363075718271201</v>
      </c>
      <c r="P449">
        <v>48.0507246376811</v>
      </c>
      <c r="Q449">
        <v>0.17864990386194701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Row],[Ticker]],[1]!Table2[[Symbol]:[Industry]],2,FALSE),"-")</f>
        <v>-</v>
      </c>
      <c r="D450" t="s">
        <v>309</v>
      </c>
      <c r="E450">
        <v>12883.271485900001</v>
      </c>
      <c r="F450">
        <v>958.15</v>
      </c>
      <c r="G450">
        <v>-41.541991409141097</v>
      </c>
      <c r="H450">
        <v>-1.5007151246561401</v>
      </c>
      <c r="I450">
        <v>-14.2097660916021</v>
      </c>
      <c r="J450">
        <v>-2.92128304842727</v>
      </c>
      <c r="K450">
        <v>946.44851217848395</v>
      </c>
      <c r="L450">
        <v>948.76752009330403</v>
      </c>
      <c r="M450">
        <v>52.485312197109003</v>
      </c>
      <c r="N450">
        <v>1.24397474460141</v>
      </c>
      <c r="O450">
        <v>30.251004539998899</v>
      </c>
      <c r="P450">
        <v>22.517741832363601</v>
      </c>
      <c r="Q450">
        <v>2.0032864862100002E-3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Row],[Ticker]],[1]!Table2[[Symbol]:[Industry]],2,FALSE),"-")</f>
        <v>-</v>
      </c>
      <c r="D451" t="s">
        <v>467</v>
      </c>
      <c r="E451">
        <v>12835.441739815</v>
      </c>
      <c r="F451">
        <v>1928.65</v>
      </c>
      <c r="G451">
        <v>39.585267740703102</v>
      </c>
      <c r="H451">
        <v>-1.73058182258145</v>
      </c>
      <c r="I451">
        <v>74.251292181419302</v>
      </c>
      <c r="J451">
        <v>-0.15730156577104901</v>
      </c>
      <c r="K451">
        <v>1799.8601341670901</v>
      </c>
      <c r="L451">
        <v>1382.7370800927999</v>
      </c>
      <c r="M451">
        <v>42.140745064292602</v>
      </c>
      <c r="N451">
        <v>0.37396600715469702</v>
      </c>
      <c r="O451">
        <v>23.402379903040899</v>
      </c>
      <c r="P451">
        <v>114.68174210056</v>
      </c>
      <c r="Q451">
        <v>0.21633034962755601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Row],[Ticker]],[1]!Table2[[Symbol]:[Industry]],2,FALSE),"-")</f>
        <v>-</v>
      </c>
      <c r="D452" t="s">
        <v>46</v>
      </c>
      <c r="E452">
        <v>12822.996739995</v>
      </c>
      <c r="F452">
        <v>228.15</v>
      </c>
      <c r="G452">
        <v>24.345195159018498</v>
      </c>
      <c r="H452">
        <v>-11.9178789624192</v>
      </c>
      <c r="I452">
        <v>-16.201245961031901</v>
      </c>
      <c r="J452">
        <v>-7.8226696789003496</v>
      </c>
      <c r="K452">
        <v>253.174700087914</v>
      </c>
      <c r="L452">
        <v>216.363240704086</v>
      </c>
      <c r="M452">
        <v>23.546622093533902</v>
      </c>
      <c r="N452">
        <v>0.452164516297969</v>
      </c>
      <c r="O452">
        <v>33.201840894148503</v>
      </c>
      <c r="P452">
        <v>95.920996135680497</v>
      </c>
      <c r="Q452">
        <v>0.12226078061461799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Row],[Ticker]],[1]!Table2[[Symbol]:[Industry]],2,FALSE),"-")</f>
        <v>-</v>
      </c>
      <c r="D453" t="s">
        <v>21</v>
      </c>
      <c r="E453">
        <v>12778.91813484</v>
      </c>
      <c r="F453">
        <v>2267.1</v>
      </c>
      <c r="G453">
        <v>140.801555586414</v>
      </c>
      <c r="H453">
        <v>-13.6629885504823</v>
      </c>
      <c r="I453">
        <v>51.597986580065303</v>
      </c>
      <c r="J453">
        <v>0.66142035858773496</v>
      </c>
      <c r="K453">
        <v>2342.3214140291402</v>
      </c>
      <c r="L453">
        <v>1737.9452184492</v>
      </c>
      <c r="M453">
        <v>42.385961424803703</v>
      </c>
      <c r="N453">
        <v>0.80571053393550496</v>
      </c>
      <c r="O453">
        <v>22.268536897357802</v>
      </c>
      <c r="P453">
        <v>206.945572705117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237</v>
      </c>
      <c r="E454">
        <v>12758.62975928</v>
      </c>
      <c r="F454">
        <v>1554.4</v>
      </c>
      <c r="G454">
        <v>20.963759555258001</v>
      </c>
      <c r="H454">
        <v>-12.002451695622099</v>
      </c>
      <c r="I454">
        <v>-28.356744665336802</v>
      </c>
      <c r="J454">
        <v>-3.5579676279833401</v>
      </c>
      <c r="K454">
        <v>1731.9029215579701</v>
      </c>
      <c r="L454">
        <v>1605.8449946635501</v>
      </c>
      <c r="M454">
        <v>19.2322089984768</v>
      </c>
      <c r="N454">
        <v>0.57272954174625301</v>
      </c>
      <c r="O454">
        <v>42.945831188883098</v>
      </c>
      <c r="P454">
        <v>53.445212240868699</v>
      </c>
      <c r="Q454">
        <v>0.148643942643606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251</v>
      </c>
      <c r="E455">
        <v>12673.695288999999</v>
      </c>
      <c r="F455">
        <v>995</v>
      </c>
      <c r="G455">
        <v>4.7057689976159303</v>
      </c>
      <c r="H455">
        <v>-5.03006514362065</v>
      </c>
      <c r="I455">
        <v>-2.6290675206433498</v>
      </c>
      <c r="J455">
        <v>-1.73149386809837</v>
      </c>
      <c r="K455">
        <v>1000.00124388912</v>
      </c>
      <c r="L455">
        <v>913.23915728282998</v>
      </c>
      <c r="M455">
        <v>42.933056295202299</v>
      </c>
      <c r="N455">
        <v>1.23440188360933</v>
      </c>
      <c r="O455">
        <v>11.758793969849201</v>
      </c>
      <c r="P455">
        <v>36.077680525164098</v>
      </c>
      <c r="Q455">
        <v>-3.4623475149179003E-2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24</v>
      </c>
      <c r="E456">
        <v>12606.336836424</v>
      </c>
      <c r="F456">
        <v>114.48</v>
      </c>
      <c r="G456">
        <v>38.010246267740698</v>
      </c>
      <c r="H456">
        <v>3.8130734185330999</v>
      </c>
      <c r="I456">
        <v>-33.511682036277897</v>
      </c>
      <c r="J456">
        <v>8.4558459022146195</v>
      </c>
      <c r="K456">
        <v>115.935607944539</v>
      </c>
      <c r="L456">
        <v>116.569459046323</v>
      </c>
      <c r="M456">
        <v>56.582120284880801</v>
      </c>
      <c r="N456">
        <v>2.0326302339509099</v>
      </c>
      <c r="O456">
        <v>33.2110412299091</v>
      </c>
      <c r="P456">
        <v>71.377245508982</v>
      </c>
      <c r="Q456">
        <v>0.11920662624994301</v>
      </c>
    </row>
    <row r="457" spans="1:17" hidden="1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51</v>
      </c>
      <c r="E457">
        <v>12588.37116024</v>
      </c>
      <c r="F457">
        <v>799.8</v>
      </c>
      <c r="G457">
        <v>-22.783350477566199</v>
      </c>
      <c r="H457">
        <v>9.9280159472687401</v>
      </c>
      <c r="I457">
        <v>-10.600552625801599</v>
      </c>
      <c r="J457">
        <v>12.622317579880001</v>
      </c>
      <c r="O457">
        <v>3.02575643910978</v>
      </c>
      <c r="P457">
        <v>10.3172413793103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260</v>
      </c>
      <c r="E458">
        <v>12581.434474199999</v>
      </c>
      <c r="F458">
        <v>5274</v>
      </c>
      <c r="G458">
        <v>-12.150841573544501</v>
      </c>
      <c r="H458">
        <v>-8.1141356803295306</v>
      </c>
      <c r="I458">
        <v>18.641069077970801</v>
      </c>
      <c r="J458">
        <v>-3.3523458413553899</v>
      </c>
      <c r="K458">
        <v>5107.2578452631897</v>
      </c>
      <c r="L458">
        <v>4671.7979452947002</v>
      </c>
      <c r="M458">
        <v>47.115699693675097</v>
      </c>
      <c r="N458">
        <v>0.53610372315931798</v>
      </c>
      <c r="O458">
        <v>10.7318923018581</v>
      </c>
      <c r="P458">
        <v>39.448182863790699</v>
      </c>
      <c r="Q458">
        <v>0.11713436463223099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411</v>
      </c>
      <c r="E459">
        <v>12509.583383476</v>
      </c>
      <c r="F459">
        <v>202.36</v>
      </c>
      <c r="G459">
        <v>215.165458477453</v>
      </c>
      <c r="H459">
        <v>9.2034090361749996</v>
      </c>
      <c r="I459">
        <v>-5.0710062734520003</v>
      </c>
      <c r="J459">
        <v>-3.44405782970026</v>
      </c>
      <c r="K459">
        <v>191.427914386564</v>
      </c>
      <c r="L459">
        <v>156.19401106867701</v>
      </c>
      <c r="M459">
        <v>47.9191810908791</v>
      </c>
      <c r="N459">
        <v>1.47388140805197</v>
      </c>
      <c r="O459">
        <v>10.8914805297489</v>
      </c>
      <c r="P459">
        <v>255.01754385964901</v>
      </c>
      <c r="Q459">
        <v>0.18653026164320899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380</v>
      </c>
      <c r="E460">
        <v>12418.01484525</v>
      </c>
      <c r="F460">
        <v>983.7</v>
      </c>
      <c r="G460">
        <v>55.122726971927797</v>
      </c>
      <c r="H460">
        <v>34.429907638915502</v>
      </c>
      <c r="I460">
        <v>76.557307318610299</v>
      </c>
      <c r="J460">
        <v>10.5984216872702</v>
      </c>
      <c r="K460">
        <v>773.43127405550297</v>
      </c>
      <c r="L460">
        <v>649.61624062491103</v>
      </c>
      <c r="M460">
        <v>68.060999264452505</v>
      </c>
      <c r="N460">
        <v>1.43354410780224</v>
      </c>
      <c r="O460">
        <v>5.3268272847412703</v>
      </c>
      <c r="P460">
        <v>118.6</v>
      </c>
      <c r="Q460">
        <v>7.6145903709054996E-2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D461" t="s">
        <v>60</v>
      </c>
      <c r="E461">
        <v>12372.270575279999</v>
      </c>
      <c r="F461">
        <v>30.8</v>
      </c>
      <c r="G461">
        <v>49.804517513190902</v>
      </c>
      <c r="H461">
        <v>9.3554748767240206</v>
      </c>
      <c r="I461">
        <v>-3.16548181720069</v>
      </c>
      <c r="J461">
        <v>-0.70822607471006405</v>
      </c>
      <c r="K461">
        <v>29.193827673947201</v>
      </c>
      <c r="L461">
        <v>25.692200884393198</v>
      </c>
      <c r="M461">
        <v>48.138261667406802</v>
      </c>
      <c r="N461">
        <v>2.0999831017470898</v>
      </c>
      <c r="O461">
        <v>12.1428571428571</v>
      </c>
      <c r="P461">
        <v>98.070739549839203</v>
      </c>
      <c r="Q461">
        <v>8.9730232478375999E-2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514</v>
      </c>
      <c r="E462">
        <v>12351.024433619999</v>
      </c>
      <c r="F462">
        <v>794.7</v>
      </c>
      <c r="G462">
        <v>-36.501947126275802</v>
      </c>
      <c r="H462">
        <v>-4.9535932481335498</v>
      </c>
      <c r="I462">
        <v>-11.2285189839157</v>
      </c>
      <c r="J462">
        <v>0.73012637389569901</v>
      </c>
      <c r="K462">
        <v>828.15142938658903</v>
      </c>
      <c r="L462">
        <v>825.93881614170698</v>
      </c>
      <c r="M462">
        <v>32.644095181277201</v>
      </c>
      <c r="N462">
        <v>0.53861157403552096</v>
      </c>
      <c r="O462">
        <v>28.973197432993501</v>
      </c>
      <c r="P462">
        <v>12.0953522815431</v>
      </c>
      <c r="Q462">
        <v>2.8339190925546001E-2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288</v>
      </c>
      <c r="E463">
        <v>12295.659510395</v>
      </c>
      <c r="F463">
        <v>1210.8499999999999</v>
      </c>
      <c r="G463">
        <v>-8.7658921527999798</v>
      </c>
      <c r="H463">
        <v>-7.8253153351841096</v>
      </c>
      <c r="I463">
        <v>-13.7737382585677</v>
      </c>
      <c r="J463">
        <v>3.1402113749587199</v>
      </c>
      <c r="K463">
        <v>1229.94719256751</v>
      </c>
      <c r="L463">
        <v>1202.50482369991</v>
      </c>
      <c r="M463">
        <v>60.056633452610797</v>
      </c>
      <c r="N463">
        <v>1.1471679808835</v>
      </c>
      <c r="O463">
        <v>36.185324358921399</v>
      </c>
      <c r="P463">
        <v>21.944710206959002</v>
      </c>
      <c r="Q463">
        <v>0.119571331711901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46</v>
      </c>
      <c r="E464">
        <v>12286.06680192</v>
      </c>
      <c r="F464">
        <v>668.4</v>
      </c>
      <c r="G464">
        <v>19.059260951907401</v>
      </c>
      <c r="H464">
        <v>-7.6337734283137397</v>
      </c>
      <c r="I464">
        <v>20.463691120052601</v>
      </c>
      <c r="J464">
        <v>-0.11069295283912001</v>
      </c>
      <c r="K464">
        <v>665.65838398808296</v>
      </c>
      <c r="L464">
        <v>574.57067397194703</v>
      </c>
      <c r="M464">
        <v>37.2421134332821</v>
      </c>
      <c r="N464">
        <v>0.43435127114181599</v>
      </c>
      <c r="O464">
        <v>13.3976660682226</v>
      </c>
      <c r="P464">
        <v>50.948509485094803</v>
      </c>
      <c r="Q464">
        <v>6.8034997675730999E-2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101</v>
      </c>
      <c r="E465">
        <v>12281.398217984</v>
      </c>
      <c r="F465">
        <v>17.920000000000002</v>
      </c>
      <c r="G465">
        <v>132.77080964802201</v>
      </c>
      <c r="H465">
        <v>2.0051420144602199</v>
      </c>
      <c r="I465">
        <v>-31.929394707718401</v>
      </c>
      <c r="J465">
        <v>-1.6970426195383601</v>
      </c>
      <c r="K465">
        <v>18.8656717463249</v>
      </c>
      <c r="L465">
        <v>16.600555110796801</v>
      </c>
      <c r="M465">
        <v>39.375285015076301</v>
      </c>
      <c r="N465">
        <v>1.31476500168701</v>
      </c>
      <c r="O465">
        <v>33.928571428571402</v>
      </c>
      <c r="P465">
        <v>163.529411764705</v>
      </c>
      <c r="Q465">
        <v>0.123512223887976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210</v>
      </c>
      <c r="E466">
        <v>12238.136585664901</v>
      </c>
      <c r="F466">
        <v>520.15</v>
      </c>
      <c r="G466">
        <v>57.002964880177601</v>
      </c>
      <c r="H466">
        <v>5.4892021457812596</v>
      </c>
      <c r="I466">
        <v>16.848861987124099</v>
      </c>
      <c r="J466">
        <v>8.2895878084712002</v>
      </c>
      <c r="K466">
        <v>477.583130449284</v>
      </c>
      <c r="L466">
        <v>416.247856196334</v>
      </c>
      <c r="M466">
        <v>70.128888840545301</v>
      </c>
      <c r="N466">
        <v>1.0127302474144799</v>
      </c>
      <c r="O466">
        <v>3.0471979236758702</v>
      </c>
      <c r="P466">
        <v>85.767857142857096</v>
      </c>
      <c r="Q466">
        <v>0.14684082856193201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-</v>
      </c>
      <c r="D467" t="s">
        <v>101</v>
      </c>
      <c r="E467">
        <v>12227.72420672</v>
      </c>
      <c r="F467">
        <v>1014.2</v>
      </c>
      <c r="G467">
        <v>256.81077967050499</v>
      </c>
      <c r="H467">
        <v>6.7289874146536404</v>
      </c>
      <c r="I467">
        <v>30.000822575233801</v>
      </c>
      <c r="J467">
        <v>6.0713962151655396</v>
      </c>
      <c r="K467">
        <v>934.652867882701</v>
      </c>
      <c r="L467">
        <v>742.41415681784304</v>
      </c>
      <c r="M467">
        <v>60.984870992420603</v>
      </c>
      <c r="N467">
        <v>0.60963385795677905</v>
      </c>
      <c r="O467">
        <v>6.4878722145533301</v>
      </c>
      <c r="P467">
        <v>297.20626631853702</v>
      </c>
      <c r="Q467">
        <v>0.30470690297837899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Row],[Ticker]],[1]!Table2[[Symbol]:[Industry]],2,FALSE),"-")</f>
        <v>-</v>
      </c>
      <c r="D468" t="s">
        <v>78</v>
      </c>
      <c r="E468">
        <v>12194.94171243</v>
      </c>
      <c r="F468">
        <v>590.54999999999995</v>
      </c>
      <c r="G468">
        <v>-36.872533190319302</v>
      </c>
      <c r="H468">
        <v>-5.7627052192785397</v>
      </c>
      <c r="I468">
        <v>-25.384947765661099</v>
      </c>
      <c r="J468">
        <v>1.49467795341704</v>
      </c>
      <c r="K468">
        <v>617.40820723780803</v>
      </c>
      <c r="L468">
        <v>649.52122787179303</v>
      </c>
      <c r="M468">
        <v>45.534814999463698</v>
      </c>
      <c r="N468">
        <v>0.70683420940003705</v>
      </c>
      <c r="O468">
        <v>39.530945728558102</v>
      </c>
      <c r="P468">
        <v>17.114526524541301</v>
      </c>
      <c r="Q468">
        <v>3.6796539325993999E-2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Row],[Ticker]],[1]!Table2[[Symbol]:[Industry]],2,FALSE),"-")</f>
        <v>-</v>
      </c>
      <c r="D469" t="s">
        <v>24</v>
      </c>
      <c r="E469">
        <v>12155.907288447999</v>
      </c>
      <c r="F469">
        <v>164.12</v>
      </c>
      <c r="G469">
        <v>-0.154574678936686</v>
      </c>
      <c r="H469">
        <v>-1.96386181053483</v>
      </c>
      <c r="I469">
        <v>12.8645172770615</v>
      </c>
      <c r="J469">
        <v>-1.4525971517743199</v>
      </c>
      <c r="K469">
        <v>160.45216911930399</v>
      </c>
      <c r="L469">
        <v>150.32985043696499</v>
      </c>
      <c r="M469">
        <v>48.5079167181391</v>
      </c>
      <c r="N469">
        <v>1.1696031403004801</v>
      </c>
      <c r="O469">
        <v>7.7382403119668304</v>
      </c>
      <c r="P469">
        <v>36.709704289879198</v>
      </c>
      <c r="Q469">
        <v>-2.2002529348565E-2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Row],[Ticker]],[1]!Table2[[Symbol]:[Industry]],2,FALSE),"-")</f>
        <v>-</v>
      </c>
      <c r="D470" t="s">
        <v>1061</v>
      </c>
      <c r="E470">
        <v>12110.748691999999</v>
      </c>
      <c r="F470">
        <v>1780</v>
      </c>
      <c r="G470">
        <v>132.55468664184301</v>
      </c>
      <c r="H470">
        <v>25.792020786954101</v>
      </c>
      <c r="I470">
        <v>86.577677667434401</v>
      </c>
      <c r="J470">
        <v>9.8553887443216706</v>
      </c>
      <c r="K470">
        <v>1444.97205756518</v>
      </c>
      <c r="L470">
        <v>1117.04976747657</v>
      </c>
      <c r="M470">
        <v>72.288224892259393</v>
      </c>
      <c r="N470">
        <v>0.84738885193086499</v>
      </c>
      <c r="O470">
        <v>7.5842696629213302</v>
      </c>
      <c r="P470">
        <v>159.09752547307099</v>
      </c>
      <c r="Q470">
        <v>0.232764352987478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Row],[Ticker]],[1]!Table2[[Symbol]:[Industry]],2,FALSE),"-")</f>
        <v>-</v>
      </c>
      <c r="D471" t="s">
        <v>389</v>
      </c>
      <c r="E471">
        <v>12022.2724481</v>
      </c>
      <c r="F471">
        <v>258.10000000000002</v>
      </c>
      <c r="G471">
        <v>136.42875733413899</v>
      </c>
      <c r="H471">
        <v>-0.71285250739282402</v>
      </c>
      <c r="I471">
        <v>-8.0741204076536004</v>
      </c>
      <c r="J471">
        <v>-4.7262171260198498</v>
      </c>
      <c r="K471">
        <v>270.78481117281598</v>
      </c>
      <c r="L471">
        <v>220.02578688938999</v>
      </c>
      <c r="M471">
        <v>34.493863865639703</v>
      </c>
      <c r="N471">
        <v>0.82596054071968905</v>
      </c>
      <c r="O471">
        <v>48.857032158078198</v>
      </c>
      <c r="P471">
        <v>160.44399596367299</v>
      </c>
      <c r="Q471">
        <v>0.110801092902064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Row],[Ticker]],[1]!Table2[[Symbol]:[Industry]],2,FALSE),"-")</f>
        <v>-</v>
      </c>
      <c r="D472" t="s">
        <v>46</v>
      </c>
      <c r="E472">
        <v>11917.526910074999</v>
      </c>
      <c r="F472">
        <v>464.55</v>
      </c>
      <c r="G472">
        <v>6.1539039245855802</v>
      </c>
      <c r="H472">
        <v>-3.2171897843966901</v>
      </c>
      <c r="I472">
        <v>-6.39444386313252</v>
      </c>
      <c r="J472">
        <v>-4.4153189363117002</v>
      </c>
      <c r="K472">
        <v>490.629054334903</v>
      </c>
      <c r="L472">
        <v>436.35988149649</v>
      </c>
      <c r="M472">
        <v>17.757770549318799</v>
      </c>
      <c r="N472">
        <v>0.22737620428979999</v>
      </c>
      <c r="O472">
        <v>23.732644494672201</v>
      </c>
      <c r="P472">
        <v>49.806514027732902</v>
      </c>
      <c r="Q472">
        <v>3.0516800769299999E-2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Row],[Ticker]],[1]!Table2[[Symbol]:[Industry]],2,FALSE),"-")</f>
        <v>-</v>
      </c>
      <c r="D473" t="s">
        <v>260</v>
      </c>
      <c r="E473">
        <v>11914.5105524399</v>
      </c>
      <c r="F473">
        <v>1790.7</v>
      </c>
      <c r="G473">
        <v>55.376435022049897</v>
      </c>
      <c r="H473">
        <v>3.51139439063203</v>
      </c>
      <c r="I473">
        <v>42.939332841604902</v>
      </c>
      <c r="J473">
        <v>-2.8904518490130799</v>
      </c>
      <c r="K473">
        <v>1704.0399198180801</v>
      </c>
      <c r="L473">
        <v>1385.75471570128</v>
      </c>
      <c r="M473">
        <v>47.404050737127399</v>
      </c>
      <c r="N473">
        <v>0.95063131208113605</v>
      </c>
      <c r="O473">
        <v>10.024012955827301</v>
      </c>
      <c r="P473">
        <v>112.74800997980201</v>
      </c>
      <c r="Q473">
        <v>0.137143697041368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Row],[Ticker]],[1]!Table2[[Symbol]:[Industry]],2,FALSE),"-")</f>
        <v>-</v>
      </c>
      <c r="D474" t="s">
        <v>804</v>
      </c>
      <c r="E474">
        <v>11865.461747975</v>
      </c>
      <c r="F474">
        <v>2527.25</v>
      </c>
      <c r="G474">
        <v>19.512972878748201</v>
      </c>
      <c r="H474">
        <v>0.73383638164411502</v>
      </c>
      <c r="I474">
        <v>-11.3894592010548</v>
      </c>
      <c r="J474">
        <v>7.4712259294318697</v>
      </c>
      <c r="K474">
        <v>2423.2806536099802</v>
      </c>
      <c r="L474">
        <v>2314.8226526981798</v>
      </c>
      <c r="M474">
        <v>70.7166969217852</v>
      </c>
      <c r="N474">
        <v>0.86093538133811398</v>
      </c>
      <c r="O474">
        <v>11.900286873083299</v>
      </c>
      <c r="P474">
        <v>59.750316055625703</v>
      </c>
      <c r="Q474">
        <v>5.0135219304830003E-2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Row],[Ticker]],[1]!Table2[[Symbol]:[Industry]],2,FALSE),"-")</f>
        <v>-</v>
      </c>
      <c r="D475" t="s">
        <v>78</v>
      </c>
      <c r="E475">
        <v>11857.5842796</v>
      </c>
      <c r="F475">
        <v>332</v>
      </c>
      <c r="G475">
        <v>-31.453101893097099</v>
      </c>
      <c r="H475">
        <v>-10.2683243021888</v>
      </c>
      <c r="I475">
        <v>-17.564765018867</v>
      </c>
      <c r="J475">
        <v>2.1695147413924799E-2</v>
      </c>
      <c r="K475">
        <v>343.31099961240898</v>
      </c>
      <c r="L475">
        <v>342.618190635426</v>
      </c>
      <c r="M475">
        <v>37.028973456235398</v>
      </c>
      <c r="N475">
        <v>1.21638088308005</v>
      </c>
      <c r="O475">
        <v>19.879518072289098</v>
      </c>
      <c r="P475">
        <v>13.9718503261242</v>
      </c>
      <c r="Q475">
        <v>-0.11424105241751201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309</v>
      </c>
      <c r="E476">
        <v>11796.88518562</v>
      </c>
      <c r="F476">
        <v>2181.6999999999998</v>
      </c>
      <c r="G476">
        <v>13.4816533990015</v>
      </c>
      <c r="H476">
        <v>-8.4978192923595994</v>
      </c>
      <c r="I476">
        <v>3.7436737946412899</v>
      </c>
      <c r="J476">
        <v>-2.3418224915293502</v>
      </c>
      <c r="K476">
        <v>2241.3709273679501</v>
      </c>
      <c r="L476">
        <v>1998.7034328929999</v>
      </c>
      <c r="M476">
        <v>34.970696361753802</v>
      </c>
      <c r="N476">
        <v>0.331902058881197</v>
      </c>
      <c r="O476">
        <v>25.949947288811401</v>
      </c>
      <c r="P476">
        <v>39.490425497906003</v>
      </c>
      <c r="Q476">
        <v>3.7806412966356E-2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111</v>
      </c>
      <c r="E477">
        <v>11731.02</v>
      </c>
      <c r="F477">
        <v>368.9</v>
      </c>
      <c r="G477">
        <v>93.071014866433401</v>
      </c>
      <c r="H477">
        <v>-6.2675409751247502</v>
      </c>
      <c r="I477">
        <v>-34.248224497714702</v>
      </c>
      <c r="J477">
        <v>-3.41193669142086</v>
      </c>
      <c r="K477">
        <v>397.250423664751</v>
      </c>
      <c r="L477">
        <v>375.15861583245299</v>
      </c>
      <c r="M477">
        <v>28.490617576634101</v>
      </c>
      <c r="N477">
        <v>0.63158719612118097</v>
      </c>
      <c r="O477">
        <v>37.1645432366495</v>
      </c>
      <c r="P477">
        <v>119.910581222056</v>
      </c>
      <c r="Q477">
        <v>0.15063174496365</v>
      </c>
    </row>
    <row r="478" spans="1:17" hidden="1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1078</v>
      </c>
      <c r="E478">
        <v>11640.89726874</v>
      </c>
      <c r="F478">
        <v>1235.7</v>
      </c>
      <c r="G478">
        <v>-3.35142550913704</v>
      </c>
      <c r="H478">
        <v>-0.143076594579928</v>
      </c>
      <c r="I478">
        <v>9.7276875467009898</v>
      </c>
      <c r="J478">
        <v>2.9499797855888898</v>
      </c>
      <c r="K478">
        <v>1193.78354495637</v>
      </c>
      <c r="M478">
        <v>47.656963873803498</v>
      </c>
      <c r="N478">
        <v>0.69481482791841498</v>
      </c>
      <c r="O478">
        <v>5.1994820749372703</v>
      </c>
      <c r="P478">
        <v>51.955238563698899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Row],[Ticker]],[1]!Table2[[Symbol]:[Industry]],2,FALSE),"-")</f>
        <v>-</v>
      </c>
      <c r="D479" t="s">
        <v>21</v>
      </c>
      <c r="E479">
        <v>11624.62363722</v>
      </c>
      <c r="F479">
        <v>777.3</v>
      </c>
      <c r="G479">
        <v>-39.3328061102074</v>
      </c>
      <c r="H479">
        <v>-5.20427729770703</v>
      </c>
      <c r="I479">
        <v>-19.899581993646301</v>
      </c>
      <c r="J479">
        <v>-1.25776256353452</v>
      </c>
      <c r="K479">
        <v>818.40194931292399</v>
      </c>
      <c r="L479">
        <v>840.32846773812696</v>
      </c>
      <c r="M479">
        <v>24.090342485469801</v>
      </c>
      <c r="N479">
        <v>0.41134291499953701</v>
      </c>
      <c r="O479">
        <v>24.790943007847599</v>
      </c>
      <c r="P479">
        <v>4.8987854251011997</v>
      </c>
      <c r="Q479">
        <v>-0.153681046211847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Row],[Ticker]],[1]!Table2[[Symbol]:[Industry]],2,FALSE),"-")</f>
        <v>-</v>
      </c>
      <c r="D480" t="s">
        <v>535</v>
      </c>
      <c r="E480">
        <v>11583.56835747</v>
      </c>
      <c r="F480">
        <v>873.9</v>
      </c>
      <c r="G480">
        <v>-39.514275130213001</v>
      </c>
      <c r="H480">
        <v>-3.44679052704512</v>
      </c>
      <c r="I480">
        <v>-10.575019770849799</v>
      </c>
      <c r="J480">
        <v>0.55109379195049502</v>
      </c>
      <c r="K480">
        <v>878.92915153704303</v>
      </c>
      <c r="L480">
        <v>873.96403741583094</v>
      </c>
      <c r="M480">
        <v>39.021835361944298</v>
      </c>
      <c r="N480">
        <v>0.57873539320568201</v>
      </c>
      <c r="O480">
        <v>24.9570889117748</v>
      </c>
      <c r="P480">
        <v>14.7528067756549</v>
      </c>
      <c r="Q480">
        <v>-2.7616462765853E-2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Row],[Ticker]],[1]!Table2[[Symbol]:[Industry]],2,FALSE),"-")</f>
        <v>-</v>
      </c>
      <c r="D481" t="s">
        <v>89</v>
      </c>
      <c r="E481">
        <v>11516.9498752</v>
      </c>
      <c r="F481">
        <v>94</v>
      </c>
      <c r="G481">
        <v>-40.773050001100302</v>
      </c>
      <c r="H481">
        <v>-2.0901456884243101</v>
      </c>
      <c r="I481">
        <v>-14.149165410222199</v>
      </c>
      <c r="J481">
        <v>2.4000596977158501</v>
      </c>
      <c r="K481">
        <v>95.646634175833299</v>
      </c>
      <c r="L481">
        <v>99.226635891095199</v>
      </c>
      <c r="M481">
        <v>13.715137464591701</v>
      </c>
      <c r="N481">
        <v>1.39286210871577</v>
      </c>
      <c r="O481">
        <v>22.3404255319148</v>
      </c>
      <c r="P481">
        <v>3.4103410341033999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Row],[Ticker]],[1]!Table2[[Symbol]:[Industry]],2,FALSE),"-")</f>
        <v>-</v>
      </c>
      <c r="D482" t="s">
        <v>349</v>
      </c>
      <c r="E482">
        <v>11421.003124999999</v>
      </c>
      <c r="F482">
        <v>1656.25</v>
      </c>
      <c r="G482">
        <v>65.635625201930793</v>
      </c>
      <c r="H482">
        <v>30.173629094053101</v>
      </c>
      <c r="I482">
        <v>65.038021703486805</v>
      </c>
      <c r="J482">
        <v>28.968806115716799</v>
      </c>
      <c r="K482">
        <v>1181.17079225974</v>
      </c>
      <c r="L482">
        <v>1027.41590533208</v>
      </c>
      <c r="M482">
        <v>91.699854488294505</v>
      </c>
      <c r="N482">
        <v>3.3412050593962501</v>
      </c>
      <c r="O482">
        <v>5.5849056603773404</v>
      </c>
      <c r="P482">
        <v>101.981707317073</v>
      </c>
      <c r="Q482">
        <v>4.9551291148880003E-2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Row],[Ticker]],[1]!Table2[[Symbol]:[Industry]],2,FALSE),"-")</f>
        <v>-</v>
      </c>
      <c r="D483" t="s">
        <v>78</v>
      </c>
      <c r="E483">
        <v>11407.31596881</v>
      </c>
      <c r="F483">
        <v>368.1</v>
      </c>
      <c r="G483">
        <v>47.900516760993099</v>
      </c>
      <c r="H483">
        <v>30.358796755386301</v>
      </c>
      <c r="I483">
        <v>44.041031135767597</v>
      </c>
      <c r="J483">
        <v>4.07950619868536</v>
      </c>
      <c r="K483">
        <v>304.27549281460898</v>
      </c>
      <c r="L483">
        <v>252.517321182475</v>
      </c>
      <c r="M483">
        <v>66.569458332169006</v>
      </c>
      <c r="N483">
        <v>0.74074368967241599</v>
      </c>
      <c r="O483">
        <v>4.5911437109481001</v>
      </c>
      <c r="P483">
        <v>113.329469718922</v>
      </c>
      <c r="Q483">
        <v>7.3685966904696004E-2</v>
      </c>
    </row>
    <row r="484" spans="1:17" hidden="1" x14ac:dyDescent="0.3">
      <c r="A484" t="s">
        <v>1089</v>
      </c>
      <c r="B484" t="s">
        <v>1090</v>
      </c>
      <c r="C484" t="str">
        <f>IFERROR(VLOOKUP(Table1[[#This Row],[Ticker]],[1]!Table2[[Symbol]:[Industry]],2,FALSE),"-")</f>
        <v>-</v>
      </c>
      <c r="D484" t="s">
        <v>1091</v>
      </c>
      <c r="E484">
        <v>11402.618505</v>
      </c>
      <c r="F484">
        <v>1256.3</v>
      </c>
      <c r="G484">
        <v>10.426855182359301</v>
      </c>
      <c r="H484">
        <v>-15.304246286180099</v>
      </c>
      <c r="I484">
        <v>8.8467219722783401</v>
      </c>
      <c r="J484">
        <v>-2.0971880072551001</v>
      </c>
      <c r="K484">
        <v>1302.21841585574</v>
      </c>
      <c r="M484">
        <v>43.4835676727539</v>
      </c>
      <c r="N484">
        <v>0.53204687406073103</v>
      </c>
      <c r="O484">
        <v>19.947464777521201</v>
      </c>
      <c r="P484">
        <v>56.733828207847203</v>
      </c>
    </row>
    <row r="485" spans="1:17" x14ac:dyDescent="0.3">
      <c r="A485" t="s">
        <v>1092</v>
      </c>
      <c r="B485" t="s">
        <v>1093</v>
      </c>
      <c r="C485" t="str">
        <f>IFERROR(VLOOKUP(Table1[[#This Row],[Ticker]],[1]!Table2[[Symbol]:[Industry]],2,FALSE),"-")</f>
        <v>-</v>
      </c>
      <c r="D485" t="s">
        <v>467</v>
      </c>
      <c r="E485">
        <v>11343.75555942</v>
      </c>
      <c r="F485">
        <v>2321.65</v>
      </c>
      <c r="G485">
        <v>32.793053897950998</v>
      </c>
      <c r="H485">
        <v>3.0765364238725401</v>
      </c>
      <c r="I485">
        <v>-0.60470185016419498</v>
      </c>
      <c r="J485">
        <v>10.0874334037563</v>
      </c>
      <c r="K485">
        <v>2097.2159204311201</v>
      </c>
      <c r="L485">
        <v>1961.68456433559</v>
      </c>
      <c r="M485">
        <v>74.332731321582301</v>
      </c>
      <c r="N485">
        <v>2.5440512071821999</v>
      </c>
      <c r="O485">
        <v>1.22111429371352</v>
      </c>
      <c r="P485">
        <v>61.503278203857299</v>
      </c>
      <c r="Q485">
        <v>0.209243804366469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Row],[Ticker]],[1]!Table2[[Symbol]:[Industry]],2,FALSE),"-")</f>
        <v>-</v>
      </c>
      <c r="D486" t="s">
        <v>51</v>
      </c>
      <c r="E486">
        <v>11336.965376800001</v>
      </c>
      <c r="F486">
        <v>925.25</v>
      </c>
      <c r="G486">
        <v>17.3542632680178</v>
      </c>
      <c r="H486">
        <v>1.98791077656597</v>
      </c>
      <c r="I486">
        <v>-4.9458248722099603</v>
      </c>
      <c r="J486">
        <v>6.6368718852832203</v>
      </c>
      <c r="K486">
        <v>867.35172860781097</v>
      </c>
      <c r="L486">
        <v>783.29308742000001</v>
      </c>
      <c r="M486">
        <v>66.244549066777907</v>
      </c>
      <c r="N486">
        <v>2.0686291054675099</v>
      </c>
      <c r="O486">
        <v>5.0526884625776898</v>
      </c>
      <c r="P486">
        <v>55.243288590604003</v>
      </c>
      <c r="Q486">
        <v>-1.4311516925859E-2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Row],[Ticker]],[1]!Table2[[Symbol]:[Industry]],2,FALSE),"-")</f>
        <v>-</v>
      </c>
      <c r="D487" t="s">
        <v>51</v>
      </c>
      <c r="E487">
        <v>11262.652996319999</v>
      </c>
      <c r="F487">
        <v>1481.7</v>
      </c>
      <c r="G487">
        <v>25.595638896716601</v>
      </c>
      <c r="H487">
        <v>9.2496783144379293</v>
      </c>
      <c r="I487">
        <v>-8.1434131266453402</v>
      </c>
      <c r="J487">
        <v>2.6050251598581999</v>
      </c>
      <c r="K487">
        <v>1472.43126723054</v>
      </c>
      <c r="L487">
        <v>1325.66997660058</v>
      </c>
      <c r="M487">
        <v>38.649856985849297</v>
      </c>
      <c r="N487">
        <v>1.1607841693706</v>
      </c>
      <c r="O487">
        <v>11.6960248363366</v>
      </c>
      <c r="P487">
        <v>65.553072625698306</v>
      </c>
      <c r="Q487">
        <v>4.9464229523672E-2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Row],[Ticker]],[1]!Table2[[Symbol]:[Industry]],2,FALSE),"-")</f>
        <v>-</v>
      </c>
      <c r="D488" t="s">
        <v>138</v>
      </c>
      <c r="E488">
        <v>11246.82385855</v>
      </c>
      <c r="F488">
        <v>474.25</v>
      </c>
      <c r="G488">
        <v>340.811905538433</v>
      </c>
      <c r="H488">
        <v>-8.1939481133226693</v>
      </c>
      <c r="I488">
        <v>85.697021729200003</v>
      </c>
      <c r="J488">
        <v>6.3797817049603198</v>
      </c>
      <c r="K488">
        <v>444.28061526046798</v>
      </c>
      <c r="L488">
        <v>321.53750667385299</v>
      </c>
      <c r="M488">
        <v>54.992684990236</v>
      </c>
      <c r="N488">
        <v>0.66595956727286298</v>
      </c>
      <c r="O488">
        <v>20.105429625724799</v>
      </c>
      <c r="P488">
        <v>403.18302387267897</v>
      </c>
      <c r="Q488">
        <v>0.13475559788576899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Row],[Ticker]],[1]!Table2[[Symbol]:[Industry]],2,FALSE),"-")</f>
        <v>-</v>
      </c>
      <c r="D489" t="s">
        <v>130</v>
      </c>
      <c r="E489">
        <v>11117.985122849999</v>
      </c>
      <c r="F489">
        <v>424.95</v>
      </c>
      <c r="G489">
        <v>133.887735982918</v>
      </c>
      <c r="H489">
        <v>14.966803367554901</v>
      </c>
      <c r="I489">
        <v>101.99316232005999</v>
      </c>
      <c r="J489">
        <v>0.16199788095644199</v>
      </c>
      <c r="K489">
        <v>360.60282455022502</v>
      </c>
      <c r="L489">
        <v>259.06170289724702</v>
      </c>
      <c r="M489">
        <v>54.026571676345199</v>
      </c>
      <c r="N489">
        <v>0.92649371513276901</v>
      </c>
      <c r="O489">
        <v>10.342393222731999</v>
      </c>
      <c r="P489">
        <v>189.662929007191</v>
      </c>
      <c r="Q489">
        <v>0.25445790607083602</v>
      </c>
    </row>
    <row r="490" spans="1:17" hidden="1" x14ac:dyDescent="0.3">
      <c r="A490" t="s">
        <v>1102</v>
      </c>
      <c r="B490" t="s">
        <v>1103</v>
      </c>
      <c r="C490" t="str">
        <f>IFERROR(VLOOKUP(Table1[[#This Row],[Ticker]],[1]!Table2[[Symbol]:[Industry]],2,FALSE),"-")</f>
        <v>-</v>
      </c>
      <c r="D490" t="s">
        <v>349</v>
      </c>
      <c r="E490">
        <v>11113.06598732</v>
      </c>
      <c r="F490">
        <v>964.4</v>
      </c>
      <c r="G490">
        <v>-35.1209612133025</v>
      </c>
      <c r="H490">
        <v>-11.392157725019199</v>
      </c>
      <c r="I490">
        <v>-16.171822898638901</v>
      </c>
      <c r="J490">
        <v>-0.39599573537248001</v>
      </c>
      <c r="K490">
        <v>1005.6823316469799</v>
      </c>
      <c r="L490">
        <v>1003.40201423273</v>
      </c>
      <c r="M490">
        <v>30.347058536222299</v>
      </c>
      <c r="N490">
        <v>0.73512112475012303</v>
      </c>
      <c r="O490">
        <v>19.037743674823702</v>
      </c>
      <c r="P490">
        <v>17.588246052551298</v>
      </c>
      <c r="Q490">
        <v>-2.931014363981E-2</v>
      </c>
    </row>
    <row r="491" spans="1:17" hidden="1" x14ac:dyDescent="0.3">
      <c r="A491" t="s">
        <v>1104</v>
      </c>
      <c r="B491" t="s">
        <v>1105</v>
      </c>
      <c r="C491" t="str">
        <f>IFERROR(VLOOKUP(Table1[[#This Row],[Ticker]],[1]!Table2[[Symbol]:[Industry]],2,FALSE),"-")</f>
        <v>-</v>
      </c>
      <c r="D491" t="s">
        <v>130</v>
      </c>
      <c r="E491">
        <v>11108.30268669</v>
      </c>
      <c r="F491">
        <v>365.7</v>
      </c>
      <c r="G491">
        <v>67.836640369025503</v>
      </c>
      <c r="H491">
        <v>6.8797400851997699</v>
      </c>
      <c r="I491">
        <v>2.2435703250658499</v>
      </c>
      <c r="J491">
        <v>0.93659256415666103</v>
      </c>
      <c r="K491">
        <v>342.8847657636</v>
      </c>
      <c r="L491">
        <v>282.97697685656101</v>
      </c>
      <c r="M491">
        <v>49.711902430904701</v>
      </c>
      <c r="N491">
        <v>1.6127015529040201</v>
      </c>
      <c r="O491">
        <v>6.3713426305715002</v>
      </c>
      <c r="P491">
        <v>101.37665198237799</v>
      </c>
      <c r="Q491">
        <v>0.16871709854747099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Row],[Ticker]],[1]!Table2[[Symbol]:[Industry]],2,FALSE),"-")</f>
        <v>-</v>
      </c>
      <c r="D492" t="s">
        <v>75</v>
      </c>
      <c r="E492">
        <v>11065.9395399</v>
      </c>
      <c r="F492">
        <v>228.9</v>
      </c>
      <c r="G492">
        <v>61.8900979618113</v>
      </c>
      <c r="H492">
        <v>-0.387771589249858</v>
      </c>
      <c r="I492">
        <v>15.6977935462986</v>
      </c>
      <c r="J492">
        <v>-0.60413507776907305</v>
      </c>
      <c r="K492">
        <v>216.189739965992</v>
      </c>
      <c r="L492">
        <v>188.28295871610999</v>
      </c>
      <c r="M492">
        <v>58.006522249328803</v>
      </c>
      <c r="N492">
        <v>1.05924558695608</v>
      </c>
      <c r="O492">
        <v>6.3084316295325404</v>
      </c>
      <c r="P492">
        <v>98.096062310687998</v>
      </c>
      <c r="Q492">
        <v>8.7094639800161994E-2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Row],[Ticker]],[1]!Table2[[Symbol]:[Industry]],2,FALSE),"-")</f>
        <v>-</v>
      </c>
      <c r="D493" t="s">
        <v>380</v>
      </c>
      <c r="E493">
        <v>11025.486678499999</v>
      </c>
      <c r="F493">
        <v>199.85</v>
      </c>
      <c r="G493">
        <v>49.055292406643098</v>
      </c>
      <c r="H493">
        <v>5.2408958082783702E-2</v>
      </c>
      <c r="I493">
        <v>9.0918701989153892</v>
      </c>
      <c r="J493">
        <v>-3.7144023222253599</v>
      </c>
      <c r="K493">
        <v>197.32140888080599</v>
      </c>
      <c r="L493">
        <v>162.94809762183601</v>
      </c>
      <c r="M493">
        <v>39.046236523854098</v>
      </c>
      <c r="N493">
        <v>0.42886417917386699</v>
      </c>
      <c r="O493">
        <v>22.5919439579684</v>
      </c>
      <c r="P493">
        <v>89.881235154394304</v>
      </c>
      <c r="Q493">
        <v>9.5704311935491004E-2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Row],[Ticker]],[1]!Table2[[Symbol]:[Industry]],2,FALSE),"-")</f>
        <v>-</v>
      </c>
      <c r="D494" t="s">
        <v>78</v>
      </c>
      <c r="E494">
        <v>10979.422375259999</v>
      </c>
      <c r="F494">
        <v>1425.8</v>
      </c>
      <c r="G494">
        <v>-6.96074054361093</v>
      </c>
      <c r="H494">
        <v>-7.5842097580604104</v>
      </c>
      <c r="I494">
        <v>-21.533883475508802</v>
      </c>
      <c r="J494">
        <v>-1.4264462933806701</v>
      </c>
      <c r="K494">
        <v>1519.7845937315201</v>
      </c>
      <c r="L494">
        <v>1449.23842212868</v>
      </c>
      <c r="M494">
        <v>31.683536348321098</v>
      </c>
      <c r="N494">
        <v>0.92188634021759897</v>
      </c>
      <c r="O494">
        <v>26.385187263290799</v>
      </c>
      <c r="P494">
        <v>34.439677525812002</v>
      </c>
      <c r="Q494">
        <v>-2.0543630342515998E-2</v>
      </c>
    </row>
    <row r="495" spans="1:17" hidden="1" x14ac:dyDescent="0.3">
      <c r="A495" t="s">
        <v>1112</v>
      </c>
      <c r="B495" t="s">
        <v>1113</v>
      </c>
      <c r="C495" t="str">
        <f>IFERROR(VLOOKUP(Table1[[#This Row],[Ticker]],[1]!Table2[[Symbol]:[Industry]],2,FALSE),"-")</f>
        <v>-</v>
      </c>
      <c r="D495" t="s">
        <v>63</v>
      </c>
      <c r="E495">
        <v>10865.47505175</v>
      </c>
      <c r="F495">
        <v>8246.25</v>
      </c>
      <c r="G495">
        <v>176.88545098441199</v>
      </c>
      <c r="H495">
        <v>-0.64787448589305896</v>
      </c>
      <c r="I495">
        <v>94.196526510190694</v>
      </c>
      <c r="J495">
        <v>-6.9715448063832799</v>
      </c>
      <c r="K495">
        <v>8587.8541908486695</v>
      </c>
      <c r="L495">
        <v>6822.5461847018496</v>
      </c>
      <c r="M495">
        <v>37.315609248242303</v>
      </c>
      <c r="N495">
        <v>2.05682428465117</v>
      </c>
      <c r="O495">
        <v>24.6366530241018</v>
      </c>
      <c r="P495">
        <v>209.95113700432199</v>
      </c>
      <c r="Q495">
        <v>0.15596054253389699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Row],[Ticker]],[1]!Table2[[Symbol]:[Industry]],2,FALSE),"-")</f>
        <v>-</v>
      </c>
      <c r="D496" t="s">
        <v>138</v>
      </c>
      <c r="E496">
        <v>10837.156471865999</v>
      </c>
      <c r="F496">
        <v>201.26</v>
      </c>
      <c r="G496">
        <v>87.735170235024498</v>
      </c>
      <c r="H496">
        <v>-5.7557150331940203</v>
      </c>
      <c r="I496">
        <v>-35.710438916084101</v>
      </c>
      <c r="J496">
        <v>1.55675065152862</v>
      </c>
      <c r="K496">
        <v>204.98631840654599</v>
      </c>
      <c r="L496">
        <v>198.12285976795599</v>
      </c>
      <c r="M496">
        <v>45.805241579628799</v>
      </c>
      <c r="N496">
        <v>1.2018786725602699</v>
      </c>
      <c r="O496">
        <v>41.558183444300802</v>
      </c>
      <c r="P496">
        <v>113.99255715045101</v>
      </c>
      <c r="Q496">
        <v>0.16411881531771599</v>
      </c>
    </row>
    <row r="497" spans="1:17" hidden="1" x14ac:dyDescent="0.3">
      <c r="A497" t="s">
        <v>1116</v>
      </c>
      <c r="B497" t="s">
        <v>1117</v>
      </c>
      <c r="C497" t="str">
        <f>IFERROR(VLOOKUP(Table1[[#This Row],[Ticker]],[1]!Table2[[Symbol]:[Industry]],2,FALSE),"-")</f>
        <v>-</v>
      </c>
      <c r="D497" t="s">
        <v>724</v>
      </c>
      <c r="E497">
        <v>10739.054693185</v>
      </c>
      <c r="F497">
        <v>116.14</v>
      </c>
      <c r="G497">
        <v>43.351417794895603</v>
      </c>
      <c r="H497">
        <v>3.1089285212847599</v>
      </c>
      <c r="I497">
        <v>4.53879858258958</v>
      </c>
      <c r="J497">
        <v>0.37483327453927501</v>
      </c>
      <c r="K497">
        <v>113.970062387178</v>
      </c>
      <c r="L497">
        <v>100.183012389128</v>
      </c>
      <c r="M497">
        <v>54.041415573722702</v>
      </c>
      <c r="N497">
        <v>1.03489278208005</v>
      </c>
      <c r="O497">
        <v>6.2510762872395302</v>
      </c>
      <c r="P497">
        <v>69.522697416435506</v>
      </c>
      <c r="Q497">
        <v>2.1133606920337E-2</v>
      </c>
    </row>
    <row r="498" spans="1:17" hidden="1" x14ac:dyDescent="0.3">
      <c r="A498" t="s">
        <v>1118</v>
      </c>
      <c r="B498" t="s">
        <v>1119</v>
      </c>
      <c r="C498" t="str">
        <f>IFERROR(VLOOKUP(Table1[[#This Row],[Ticker]],[1]!Table2[[Symbol]:[Industry]],2,FALSE),"-")</f>
        <v>-</v>
      </c>
      <c r="D498" t="s">
        <v>260</v>
      </c>
      <c r="E498">
        <v>10722.436054199999</v>
      </c>
      <c r="F498">
        <v>89.05</v>
      </c>
      <c r="G498">
        <v>198.83229246899799</v>
      </c>
      <c r="H498">
        <v>28.2468322439878</v>
      </c>
      <c r="I498">
        <v>20.8795334257129</v>
      </c>
      <c r="J498">
        <v>-3.41223158683965</v>
      </c>
      <c r="K498">
        <v>77.292318123481607</v>
      </c>
      <c r="L498">
        <v>60.045745723190002</v>
      </c>
      <c r="M498">
        <v>49.591135999672296</v>
      </c>
      <c r="N498">
        <v>1.08889007399286</v>
      </c>
      <c r="O498">
        <v>17.911285794497399</v>
      </c>
      <c r="P498">
        <v>232.89719626168201</v>
      </c>
      <c r="Q498">
        <v>9.5862011986536003E-2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Row],[Ticker]],[1]!Table2[[Symbol]:[Industry]],2,FALSE),"-")</f>
        <v>-</v>
      </c>
      <c r="D499" t="s">
        <v>133</v>
      </c>
      <c r="E499">
        <v>10701.01568115</v>
      </c>
      <c r="F499">
        <v>351.15</v>
      </c>
      <c r="G499">
        <v>-18.308720603203898</v>
      </c>
      <c r="H499">
        <v>-13.475079119057</v>
      </c>
      <c r="I499">
        <v>-10.372653968102799</v>
      </c>
      <c r="J499">
        <v>-3.75388290924993</v>
      </c>
      <c r="K499">
        <v>370.51460897239701</v>
      </c>
      <c r="L499">
        <v>339.74236753957803</v>
      </c>
      <c r="M499">
        <v>30.9812891228453</v>
      </c>
      <c r="N499">
        <v>0.81110947907972897</v>
      </c>
      <c r="O499">
        <v>21.8282785134557</v>
      </c>
      <c r="P499">
        <v>38.904272151898702</v>
      </c>
      <c r="Q499">
        <v>0.171626968005201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Row],[Ticker]],[1]!Table2[[Symbol]:[Industry]],2,FALSE),"-")</f>
        <v>-</v>
      </c>
      <c r="D500" t="s">
        <v>392</v>
      </c>
      <c r="E500">
        <v>10680.03779076</v>
      </c>
      <c r="F500">
        <v>2640.3</v>
      </c>
      <c r="G500">
        <v>-12.9478796571589</v>
      </c>
      <c r="H500">
        <v>0.39790168638583601</v>
      </c>
      <c r="I500">
        <v>-16.213139981490801</v>
      </c>
      <c r="J500">
        <v>3.3047502329934999</v>
      </c>
      <c r="K500">
        <v>2606.7237938857302</v>
      </c>
      <c r="L500">
        <v>2471.36026735015</v>
      </c>
      <c r="M500">
        <v>49.4637791045512</v>
      </c>
      <c r="N500">
        <v>0.81568743778753305</v>
      </c>
      <c r="O500">
        <v>13.5647464303298</v>
      </c>
      <c r="P500">
        <v>28.3974031658035</v>
      </c>
      <c r="Q500">
        <v>6.5037028734451996E-2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Row],[Ticker]],[1]!Table2[[Symbol]:[Industry]],2,FALSE),"-")</f>
        <v>-</v>
      </c>
      <c r="D501" t="s">
        <v>372</v>
      </c>
      <c r="E501">
        <v>10673.468071060001</v>
      </c>
      <c r="F501">
        <v>307.39999999999998</v>
      </c>
      <c r="G501">
        <v>48.598646428346598</v>
      </c>
      <c r="H501">
        <v>17.4062972116804</v>
      </c>
      <c r="I501">
        <v>47.488934988183097</v>
      </c>
      <c r="J501">
        <v>7.9732200813851399</v>
      </c>
      <c r="K501">
        <v>269.98858731963799</v>
      </c>
      <c r="L501">
        <v>219.382804815566</v>
      </c>
      <c r="M501">
        <v>67.828913358475006</v>
      </c>
      <c r="N501">
        <v>0.93126385318614502</v>
      </c>
      <c r="O501">
        <v>3.2530904359141002</v>
      </c>
      <c r="P501">
        <v>109.686221009549</v>
      </c>
      <c r="Q501">
        <v>0.16275696965201999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Row],[Ticker]],[1]!Table2[[Symbol]:[Industry]],2,FALSE),"-")</f>
        <v>-</v>
      </c>
      <c r="D502" t="s">
        <v>535</v>
      </c>
      <c r="E502">
        <v>10672.83596452</v>
      </c>
      <c r="F502">
        <v>2087.35</v>
      </c>
      <c r="G502">
        <v>-33.758551689311403</v>
      </c>
      <c r="H502">
        <v>-0.21710063852761499</v>
      </c>
      <c r="I502">
        <v>-16.8965086455412</v>
      </c>
      <c r="J502">
        <v>1.8049541945335701</v>
      </c>
      <c r="K502">
        <v>2062.99312106976</v>
      </c>
      <c r="L502">
        <v>2153.07590735447</v>
      </c>
      <c r="M502">
        <v>51.337130527652</v>
      </c>
      <c r="N502">
        <v>1.11228869745494</v>
      </c>
      <c r="O502">
        <v>31.027379212877499</v>
      </c>
      <c r="P502">
        <v>15.4507743362831</v>
      </c>
      <c r="Q502">
        <v>-0.16428272775366001</v>
      </c>
    </row>
    <row r="503" spans="1:17" x14ac:dyDescent="0.3">
      <c r="A503" t="s">
        <v>1128</v>
      </c>
      <c r="B503" t="s">
        <v>1129</v>
      </c>
      <c r="C503" t="str">
        <f>IFERROR(VLOOKUP(Table1[[#This Row],[Ticker]],[1]!Table2[[Symbol]:[Industry]],2,FALSE),"-")</f>
        <v>-</v>
      </c>
      <c r="D503" t="s">
        <v>859</v>
      </c>
      <c r="E503">
        <v>10660.452302879999</v>
      </c>
      <c r="F503">
        <v>77.2</v>
      </c>
      <c r="G503">
        <v>45.883624543969802</v>
      </c>
      <c r="H503">
        <v>-8.1278375241866705</v>
      </c>
      <c r="I503">
        <v>-25.600902738176401</v>
      </c>
      <c r="J503">
        <v>-3.2936090202424899</v>
      </c>
      <c r="K503">
        <v>77.109507517853899</v>
      </c>
      <c r="L503">
        <v>72.675583821441904</v>
      </c>
      <c r="M503">
        <v>54.430766691905497</v>
      </c>
      <c r="N503">
        <v>0.69258331577330101</v>
      </c>
      <c r="O503">
        <v>22.8626943005181</v>
      </c>
      <c r="P503">
        <v>71.175166297117499</v>
      </c>
      <c r="Q503">
        <v>2.7469772902327001E-2</v>
      </c>
    </row>
    <row r="504" spans="1:17" hidden="1" x14ac:dyDescent="0.3">
      <c r="A504" t="s">
        <v>1130</v>
      </c>
      <c r="B504" t="s">
        <v>1131</v>
      </c>
      <c r="C504" t="str">
        <f>IFERROR(VLOOKUP(Table1[[#This Row],[Ticker]],[1]!Table2[[Symbol]:[Industry]],2,FALSE),"-")</f>
        <v>-</v>
      </c>
      <c r="D504" t="s">
        <v>724</v>
      </c>
      <c r="E504">
        <v>10625.948094249999</v>
      </c>
      <c r="F504">
        <v>513.97</v>
      </c>
      <c r="G504">
        <v>-10.8442604326632</v>
      </c>
      <c r="H504">
        <v>-3.7833955864917801</v>
      </c>
      <c r="I504">
        <v>0.78345954504379001</v>
      </c>
      <c r="J504">
        <v>0.45021785631310501</v>
      </c>
      <c r="K504">
        <v>521.53401887037296</v>
      </c>
      <c r="L504">
        <v>492.54034314201198</v>
      </c>
      <c r="M504">
        <v>77.9215973242584</v>
      </c>
      <c r="N504">
        <v>0.93328568161683201</v>
      </c>
      <c r="O504">
        <v>6.1326536568282197</v>
      </c>
      <c r="P504">
        <v>19.500116252034399</v>
      </c>
      <c r="Q504">
        <v>-1.3416788414562999E-2</v>
      </c>
    </row>
    <row r="505" spans="1:17" x14ac:dyDescent="0.3">
      <c r="A505" t="s">
        <v>1132</v>
      </c>
      <c r="B505" t="s">
        <v>1133</v>
      </c>
      <c r="C505" t="str">
        <f>IFERROR(VLOOKUP(Table1[[#This Row],[Ticker]],[1]!Table2[[Symbol]:[Industry]],2,FALSE),"-")</f>
        <v>-</v>
      </c>
      <c r="D505" t="s">
        <v>392</v>
      </c>
      <c r="E505">
        <v>10616.666172880001</v>
      </c>
      <c r="F505">
        <v>407.2</v>
      </c>
      <c r="G505">
        <v>27.949573338388099</v>
      </c>
      <c r="H505">
        <v>-8.1079196286803192</v>
      </c>
      <c r="I505">
        <v>-31.375095298099801</v>
      </c>
      <c r="J505">
        <v>-2.9115956250974002</v>
      </c>
      <c r="K505">
        <v>429.35576004715699</v>
      </c>
      <c r="L505">
        <v>397.42344467613401</v>
      </c>
      <c r="M505">
        <v>32.330399923201398</v>
      </c>
      <c r="N505">
        <v>0.68520105849026003</v>
      </c>
      <c r="O505">
        <v>36.0388015717092</v>
      </c>
      <c r="P505">
        <v>65.528455284552805</v>
      </c>
      <c r="Q505">
        <v>9.2995077925698999E-2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Row],[Ticker]],[1]!Table2[[Symbol]:[Industry]],2,FALSE),"-")</f>
        <v>-</v>
      </c>
      <c r="D506" t="s">
        <v>46</v>
      </c>
      <c r="E506">
        <v>10588.024548615</v>
      </c>
      <c r="F506">
        <v>1624.65</v>
      </c>
      <c r="G506">
        <v>47.230362685479101</v>
      </c>
      <c r="H506">
        <v>-9.83197396186379</v>
      </c>
      <c r="I506">
        <v>64.373355920669198</v>
      </c>
      <c r="J506">
        <v>-1.01198475187193</v>
      </c>
      <c r="K506">
        <v>1594.7847234554999</v>
      </c>
      <c r="L506">
        <v>1254.6816698724299</v>
      </c>
      <c r="M506">
        <v>52.175370074023803</v>
      </c>
      <c r="N506">
        <v>0.62266591944231597</v>
      </c>
      <c r="O506">
        <v>15.7110762318037</v>
      </c>
      <c r="P506">
        <v>101.794808098372</v>
      </c>
      <c r="Q506">
        <v>0.12707988287514599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Row],[Ticker]],[1]!Table2[[Symbol]:[Industry]],2,FALSE),"-")</f>
        <v>-</v>
      </c>
      <c r="D507" t="s">
        <v>288</v>
      </c>
      <c r="E507">
        <v>10584.983302529999</v>
      </c>
      <c r="F507">
        <v>2065.6999999999998</v>
      </c>
      <c r="G507">
        <v>25.5803763375012</v>
      </c>
      <c r="H507">
        <v>3.8246512006520099</v>
      </c>
      <c r="I507">
        <v>12.6037930618605</v>
      </c>
      <c r="J507">
        <v>3.0032870008299102</v>
      </c>
      <c r="K507">
        <v>2007.81035522723</v>
      </c>
      <c r="L507">
        <v>1795.55788425692</v>
      </c>
      <c r="M507">
        <v>48.741595902481798</v>
      </c>
      <c r="N507">
        <v>0.509819342235726</v>
      </c>
      <c r="O507">
        <v>4.0930435203563098</v>
      </c>
      <c r="P507">
        <v>59.390432098765402</v>
      </c>
      <c r="Q507">
        <v>-5.8462400741193001E-2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Row],[Ticker]],[1]!Table2[[Symbol]:[Industry]],2,FALSE),"-")</f>
        <v>-</v>
      </c>
      <c r="D508" t="s">
        <v>127</v>
      </c>
      <c r="E508">
        <v>10576.034670929999</v>
      </c>
      <c r="F508">
        <v>1243.6500000000001</v>
      </c>
      <c r="G508">
        <v>34.624461993011899</v>
      </c>
      <c r="H508">
        <v>16.306670277001899</v>
      </c>
      <c r="I508">
        <v>28.126615557083301</v>
      </c>
      <c r="J508">
        <v>-3.17468994538162</v>
      </c>
      <c r="K508">
        <v>1108.64508884823</v>
      </c>
      <c r="L508">
        <v>944.37201337901797</v>
      </c>
      <c r="M508">
        <v>61.374359030860603</v>
      </c>
      <c r="N508">
        <v>0.68457407793721203</v>
      </c>
      <c r="O508">
        <v>6.88698588831262</v>
      </c>
      <c r="P508">
        <v>79.445927422263907</v>
      </c>
      <c r="Q508">
        <v>1.0328040377209E-2</v>
      </c>
    </row>
    <row r="509" spans="1:17" hidden="1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153</v>
      </c>
      <c r="E509">
        <v>10504.303360829999</v>
      </c>
      <c r="F509">
        <v>699.9</v>
      </c>
      <c r="G509">
        <v>589.49993388427401</v>
      </c>
      <c r="H509">
        <v>-7.8382086327489402</v>
      </c>
      <c r="I509">
        <v>101.076656446597</v>
      </c>
      <c r="J509">
        <v>0.188466034250412</v>
      </c>
      <c r="K509">
        <v>715.37840890336395</v>
      </c>
      <c r="L509">
        <v>498.83059042381501</v>
      </c>
      <c r="M509">
        <v>32.297405600214297</v>
      </c>
      <c r="N509">
        <v>0.36846086105395698</v>
      </c>
      <c r="O509">
        <v>20.831547363909099</v>
      </c>
      <c r="P509">
        <v>708.66551126516401</v>
      </c>
      <c r="Q509">
        <v>0.25370634206500903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51</v>
      </c>
      <c r="E510">
        <v>10479.558067439901</v>
      </c>
      <c r="F510">
        <v>1139.5999999999999</v>
      </c>
      <c r="G510">
        <v>135.33008361285499</v>
      </c>
      <c r="H510">
        <v>19.077516562671899</v>
      </c>
      <c r="I510">
        <v>48.249106521313401</v>
      </c>
      <c r="J510">
        <v>7.3524733650951504</v>
      </c>
      <c r="K510">
        <v>970.75821574463805</v>
      </c>
      <c r="L510">
        <v>791.58847936733696</v>
      </c>
      <c r="M510">
        <v>77.598207955139202</v>
      </c>
      <c r="N510">
        <v>1.62212141822097</v>
      </c>
      <c r="O510">
        <v>2.4921024921024899</v>
      </c>
      <c r="P510">
        <v>176.53482164523101</v>
      </c>
      <c r="Q510">
        <v>4.7808758836259999E-2</v>
      </c>
    </row>
    <row r="511" spans="1:17" x14ac:dyDescent="0.3">
      <c r="A511" t="s">
        <v>1144</v>
      </c>
      <c r="B511" t="s">
        <v>1145</v>
      </c>
      <c r="C511" t="str">
        <f>IFERROR(VLOOKUP(Table1[[#This Row],[Ticker]],[1]!Table2[[Symbol]:[Industry]],2,FALSE),"-")</f>
        <v>-</v>
      </c>
      <c r="D511" t="s">
        <v>555</v>
      </c>
      <c r="E511">
        <v>10467.24576625</v>
      </c>
      <c r="F511">
        <v>786.1</v>
      </c>
      <c r="G511">
        <v>-16.754857424983101</v>
      </c>
      <c r="H511">
        <v>-10.650305361694601</v>
      </c>
      <c r="I511">
        <v>-14.3907918608424</v>
      </c>
      <c r="J511">
        <v>-3.95044364961608</v>
      </c>
      <c r="K511">
        <v>830.33358291408604</v>
      </c>
      <c r="L511">
        <v>785.59071302102996</v>
      </c>
      <c r="M511">
        <v>28.736328201697098</v>
      </c>
      <c r="N511">
        <v>0.71869551981759305</v>
      </c>
      <c r="O511">
        <v>19.3232413178984</v>
      </c>
      <c r="P511">
        <v>15.6029411764705</v>
      </c>
      <c r="Q511">
        <v>3.1630638397796999E-2</v>
      </c>
    </row>
    <row r="512" spans="1:17" hidden="1" x14ac:dyDescent="0.3">
      <c r="A512" t="s">
        <v>1146</v>
      </c>
      <c r="B512" t="s">
        <v>1147</v>
      </c>
      <c r="C512" t="str">
        <f>IFERROR(VLOOKUP(Table1[[#This Row],[Ticker]],[1]!Table2[[Symbol]:[Industry]],2,FALSE),"-")</f>
        <v>-</v>
      </c>
      <c r="D512" t="s">
        <v>420</v>
      </c>
      <c r="E512">
        <v>10463.732144760001</v>
      </c>
      <c r="F512">
        <v>9262.9500000000007</v>
      </c>
      <c r="G512">
        <v>64.864379749450904</v>
      </c>
      <c r="H512">
        <v>4.9785609723418203</v>
      </c>
      <c r="I512">
        <v>-17.4661169001159</v>
      </c>
      <c r="J512">
        <v>0.43924547956652599</v>
      </c>
      <c r="K512">
        <v>8847.3318952238897</v>
      </c>
      <c r="L512">
        <v>8033.9715220834196</v>
      </c>
      <c r="M512">
        <v>56.484590947085998</v>
      </c>
      <c r="N512">
        <v>2.0333820412027399</v>
      </c>
      <c r="O512">
        <v>12.1559546364818</v>
      </c>
      <c r="P512">
        <v>90.988659793814406</v>
      </c>
      <c r="Q512">
        <v>0.17131288708895401</v>
      </c>
    </row>
    <row r="513" spans="1:17" hidden="1" x14ac:dyDescent="0.3">
      <c r="A513" t="s">
        <v>1148</v>
      </c>
      <c r="B513" t="s">
        <v>1149</v>
      </c>
      <c r="C513" t="str">
        <f>IFERROR(VLOOKUP(Table1[[#This Row],[Ticker]],[1]!Table2[[Symbol]:[Industry]],2,FALSE),"-")</f>
        <v>-</v>
      </c>
      <c r="D513" t="s">
        <v>133</v>
      </c>
      <c r="E513">
        <v>10462.527313480001</v>
      </c>
      <c r="F513">
        <v>750.2</v>
      </c>
      <c r="G513">
        <v>27.618951812804301</v>
      </c>
      <c r="H513">
        <v>-3.5189940920154101</v>
      </c>
      <c r="I513">
        <v>8.26971087950872</v>
      </c>
      <c r="J513">
        <v>1.40435259864005</v>
      </c>
      <c r="K513">
        <v>726.34709579929699</v>
      </c>
      <c r="L513">
        <v>619.61787993630901</v>
      </c>
      <c r="M513">
        <v>48.432392808764497</v>
      </c>
      <c r="N513">
        <v>0.94660374771515698</v>
      </c>
      <c r="O513">
        <v>10.637163423087101</v>
      </c>
      <c r="P513">
        <v>87.55</v>
      </c>
      <c r="Q513">
        <v>0.100142887238462</v>
      </c>
    </row>
    <row r="514" spans="1:17" x14ac:dyDescent="0.3">
      <c r="A514" t="s">
        <v>1150</v>
      </c>
      <c r="B514" t="s">
        <v>1151</v>
      </c>
      <c r="C514" t="str">
        <f>IFERROR(VLOOKUP(Table1[[#This Row],[Ticker]],[1]!Table2[[Symbol]:[Industry]],2,FALSE),"-")</f>
        <v>-</v>
      </c>
      <c r="D514" t="s">
        <v>535</v>
      </c>
      <c r="E514">
        <v>10405.41621388</v>
      </c>
      <c r="F514">
        <v>658.6</v>
      </c>
      <c r="G514">
        <v>28.556935483468401</v>
      </c>
      <c r="H514">
        <v>24.46569202605</v>
      </c>
      <c r="I514">
        <v>39.818342352610301</v>
      </c>
      <c r="J514">
        <v>13.3245341669246</v>
      </c>
      <c r="K514">
        <v>569.03987145854501</v>
      </c>
      <c r="L514">
        <v>511.62803833140299</v>
      </c>
      <c r="M514">
        <v>68.447846074920804</v>
      </c>
      <c r="N514">
        <v>1.63593223358441</v>
      </c>
      <c r="O514">
        <v>3.5378074703917402</v>
      </c>
      <c r="P514">
        <v>62.156838606426199</v>
      </c>
      <c r="Q514">
        <v>-3.8786158959260998E-2</v>
      </c>
    </row>
    <row r="515" spans="1:17" hidden="1" x14ac:dyDescent="0.3">
      <c r="A515" t="s">
        <v>1152</v>
      </c>
      <c r="B515" t="s">
        <v>1153</v>
      </c>
      <c r="C515" t="str">
        <f>IFERROR(VLOOKUP(Table1[[#This Row],[Ticker]],[1]!Table2[[Symbol]:[Industry]],2,FALSE),"-")</f>
        <v>-</v>
      </c>
      <c r="D515" t="s">
        <v>260</v>
      </c>
      <c r="E515">
        <v>10352.117084400001</v>
      </c>
      <c r="F515">
        <v>5100.55</v>
      </c>
      <c r="G515">
        <v>25.381144638169701</v>
      </c>
      <c r="H515">
        <v>-3.5335507316080799</v>
      </c>
      <c r="I515">
        <v>26.832395378574901</v>
      </c>
      <c r="J515">
        <v>0.835328231591009</v>
      </c>
      <c r="K515">
        <v>5084.1359820327898</v>
      </c>
      <c r="L515">
        <v>4190.3830413483802</v>
      </c>
      <c r="M515">
        <v>42.150122250122401</v>
      </c>
      <c r="N515">
        <v>0.85632589546054705</v>
      </c>
      <c r="O515">
        <v>12.6025624687533</v>
      </c>
      <c r="P515">
        <v>71.265718650840199</v>
      </c>
      <c r="Q515">
        <v>0.16125356381932801</v>
      </c>
    </row>
    <row r="516" spans="1:17" x14ac:dyDescent="0.3">
      <c r="A516" t="s">
        <v>1154</v>
      </c>
      <c r="B516" t="s">
        <v>1155</v>
      </c>
      <c r="C516" t="str">
        <f>IFERROR(VLOOKUP(Table1[[#This Row],[Ticker]],[1]!Table2[[Symbol]:[Industry]],2,FALSE),"-")</f>
        <v>-</v>
      </c>
      <c r="D516" t="s">
        <v>1156</v>
      </c>
      <c r="E516">
        <v>10284.942405419901</v>
      </c>
      <c r="F516">
        <v>946.2</v>
      </c>
      <c r="G516">
        <v>-42.298599751969</v>
      </c>
      <c r="H516">
        <v>-8.8172009577769099</v>
      </c>
      <c r="I516">
        <v>-27.1038800800568</v>
      </c>
      <c r="J516">
        <v>-3.6489630910489099</v>
      </c>
      <c r="K516">
        <v>978.11869296129998</v>
      </c>
      <c r="L516">
        <v>1024.0790741528001</v>
      </c>
      <c r="M516">
        <v>22.393694517131301</v>
      </c>
      <c r="N516">
        <v>0.77689537003814602</v>
      </c>
      <c r="O516">
        <v>37.074614246459497</v>
      </c>
      <c r="P516">
        <v>10.796252927400401</v>
      </c>
      <c r="Q516">
        <v>-7.1721714931956004E-2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514</v>
      </c>
      <c r="E517">
        <v>10271.40505096</v>
      </c>
      <c r="F517">
        <v>1610.8</v>
      </c>
      <c r="G517">
        <v>-6.1482192806008999</v>
      </c>
      <c r="H517">
        <v>3.20071998469726</v>
      </c>
      <c r="I517">
        <v>6.8874948226995203</v>
      </c>
      <c r="J517">
        <v>1.40887655264587</v>
      </c>
      <c r="K517">
        <v>1559.8389303924901</v>
      </c>
      <c r="L517">
        <v>1472.3263722772999</v>
      </c>
      <c r="M517">
        <v>47.776253531006901</v>
      </c>
      <c r="N517">
        <v>2.3619985453145702</v>
      </c>
      <c r="O517">
        <v>12.8135088154954</v>
      </c>
      <c r="P517">
        <v>32.794723825226697</v>
      </c>
      <c r="Q517">
        <v>1.9826603993968E-2</v>
      </c>
    </row>
    <row r="518" spans="1:17" hidden="1" x14ac:dyDescent="0.3">
      <c r="A518" t="s">
        <v>1159</v>
      </c>
      <c r="B518" t="s">
        <v>1160</v>
      </c>
      <c r="C518" t="str">
        <f>IFERROR(VLOOKUP(Table1[[#This Row],[Ticker]],[1]!Table2[[Symbol]:[Industry]],2,FALSE),"-")</f>
        <v>-</v>
      </c>
      <c r="D518" t="s">
        <v>104</v>
      </c>
      <c r="E518">
        <v>10242.68264148</v>
      </c>
      <c r="F518">
        <v>8962.35</v>
      </c>
      <c r="G518">
        <v>35.364193295598596</v>
      </c>
      <c r="H518">
        <v>-3.9031017378565198</v>
      </c>
      <c r="I518">
        <v>6.7188876774398398</v>
      </c>
      <c r="J518">
        <v>-1.3413577253245299</v>
      </c>
      <c r="K518">
        <v>8771.2892636940996</v>
      </c>
      <c r="L518">
        <v>7822.9045686900799</v>
      </c>
      <c r="M518">
        <v>42.447811394318897</v>
      </c>
      <c r="N518">
        <v>0.95376502182311995</v>
      </c>
      <c r="O518">
        <v>5.9989846413050101</v>
      </c>
      <c r="P518">
        <v>59.753836830003003</v>
      </c>
      <c r="Q518">
        <v>8.8369240175594999E-2</v>
      </c>
    </row>
    <row r="519" spans="1:17" x14ac:dyDescent="0.3">
      <c r="A519" t="s">
        <v>1161</v>
      </c>
      <c r="B519" t="s">
        <v>1162</v>
      </c>
      <c r="C519" t="str">
        <f>IFERROR(VLOOKUP(Table1[[#This Row],[Ticker]],[1]!Table2[[Symbol]:[Industry]],2,FALSE),"-")</f>
        <v>-</v>
      </c>
      <c r="D519" t="s">
        <v>535</v>
      </c>
      <c r="E519">
        <v>10224.086834239901</v>
      </c>
      <c r="F519">
        <v>2883.7</v>
      </c>
      <c r="G519">
        <v>-14.1922485438329</v>
      </c>
      <c r="H519">
        <v>-5.6743582754559601</v>
      </c>
      <c r="I519">
        <v>-0.82795842220351701</v>
      </c>
      <c r="J519">
        <v>-0.36596502300460099</v>
      </c>
      <c r="K519">
        <v>2788.5981253777099</v>
      </c>
      <c r="L519">
        <v>2672.4172935515799</v>
      </c>
      <c r="M519">
        <v>52.249142869841997</v>
      </c>
      <c r="N519">
        <v>0.634314321861568</v>
      </c>
      <c r="O519">
        <v>11.247702604293099</v>
      </c>
      <c r="P519">
        <v>28.3355585224744</v>
      </c>
      <c r="Q519">
        <v>-6.6976229056503994E-2</v>
      </c>
    </row>
    <row r="520" spans="1:17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21</v>
      </c>
      <c r="E520">
        <v>10205.64799128</v>
      </c>
      <c r="F520">
        <v>1625.4</v>
      </c>
      <c r="G520">
        <v>-12.927887420381399</v>
      </c>
      <c r="H520">
        <v>-13.8667383888528</v>
      </c>
      <c r="I520">
        <v>-10.324471508733399</v>
      </c>
      <c r="J520">
        <v>-5.0251682487644604</v>
      </c>
      <c r="K520">
        <v>1643.7086199857599</v>
      </c>
      <c r="L520">
        <v>1582.4595934498</v>
      </c>
      <c r="M520">
        <v>49.866225639466897</v>
      </c>
      <c r="N520">
        <v>1.1712554361398899</v>
      </c>
      <c r="O520">
        <v>19.505967761781701</v>
      </c>
      <c r="P520">
        <v>17.268496807474399</v>
      </c>
      <c r="Q520">
        <v>-6.4544272471682998E-2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46</v>
      </c>
      <c r="E521">
        <v>10190.535731</v>
      </c>
      <c r="F521">
        <v>362.35</v>
      </c>
      <c r="G521">
        <v>25.183670594162098</v>
      </c>
      <c r="H521">
        <v>4.2871066185147102</v>
      </c>
      <c r="I521">
        <v>15.9380126163106</v>
      </c>
      <c r="J521">
        <v>-4.0196466451080903</v>
      </c>
      <c r="K521">
        <v>351.69976498623203</v>
      </c>
      <c r="L521">
        <v>301.50611832685001</v>
      </c>
      <c r="M521">
        <v>43.778647480674998</v>
      </c>
      <c r="N521">
        <v>0.90675627573247297</v>
      </c>
      <c r="O521">
        <v>14.6405409134814</v>
      </c>
      <c r="P521">
        <v>53.0517423442449</v>
      </c>
      <c r="Q521">
        <v>1.3058022123380001E-3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Row],[Ticker]],[1]!Table2[[Symbol]:[Industry]],2,FALSE),"-")</f>
        <v>-</v>
      </c>
      <c r="D522" t="s">
        <v>237</v>
      </c>
      <c r="E522">
        <v>10185.9065931899</v>
      </c>
      <c r="F522">
        <v>521.35</v>
      </c>
      <c r="G522">
        <v>-3.3096963899304002</v>
      </c>
      <c r="H522">
        <v>-8.4445134506828996</v>
      </c>
      <c r="I522">
        <v>-24.234303581721498</v>
      </c>
      <c r="J522">
        <v>-0.68480783971108805</v>
      </c>
      <c r="K522">
        <v>551.58041447961205</v>
      </c>
      <c r="L522">
        <v>549.18049355438495</v>
      </c>
      <c r="M522">
        <v>49.842764402329699</v>
      </c>
      <c r="N522">
        <v>1.7659329510125801</v>
      </c>
      <c r="O522">
        <v>36.069818739810103</v>
      </c>
      <c r="P522">
        <v>26.464523953911399</v>
      </c>
      <c r="Q522">
        <v>-6.2012986841070997E-2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Row],[Ticker]],[1]!Table2[[Symbol]:[Industry]],2,FALSE),"-")</f>
        <v>-</v>
      </c>
      <c r="D523" t="s">
        <v>21</v>
      </c>
      <c r="E523">
        <v>10090.802820819999</v>
      </c>
      <c r="F523">
        <v>489.85</v>
      </c>
      <c r="G523">
        <v>5.6956681820400803</v>
      </c>
      <c r="H523">
        <v>-3.85455943170843</v>
      </c>
      <c r="I523">
        <v>-17.034301530056499</v>
      </c>
      <c r="J523">
        <v>-1.5726634288940999</v>
      </c>
      <c r="K523">
        <v>509.78011094118398</v>
      </c>
      <c r="L523">
        <v>481.25420430332701</v>
      </c>
      <c r="M523">
        <v>33.732960111546099</v>
      </c>
      <c r="N523">
        <v>1.4793325843212199</v>
      </c>
      <c r="O523">
        <v>17.382872307849301</v>
      </c>
      <c r="P523">
        <v>31.609349811929</v>
      </c>
      <c r="Q523">
        <v>-7.9321126006113005E-2</v>
      </c>
    </row>
    <row r="524" spans="1:17" x14ac:dyDescent="0.3">
      <c r="A524" t="s">
        <v>1171</v>
      </c>
      <c r="B524" t="s">
        <v>1172</v>
      </c>
      <c r="C524" t="str">
        <f>IFERROR(VLOOKUP(Table1[[#This Row],[Ticker]],[1]!Table2[[Symbol]:[Industry]],2,FALSE),"-")</f>
        <v>-</v>
      </c>
      <c r="D524" t="s">
        <v>1173</v>
      </c>
      <c r="E524">
        <v>10083.161186489</v>
      </c>
      <c r="F524">
        <v>96.31</v>
      </c>
      <c r="G524">
        <v>36.754198352341298</v>
      </c>
      <c r="H524">
        <v>14.9152348073897</v>
      </c>
      <c r="I524">
        <v>-24.824369223579101</v>
      </c>
      <c r="J524">
        <v>2.6269384432518401</v>
      </c>
      <c r="K524">
        <v>86.952903811717505</v>
      </c>
      <c r="L524">
        <v>85.846470515057703</v>
      </c>
      <c r="M524">
        <v>60.231203389844502</v>
      </c>
      <c r="N524">
        <v>3.00586092652647</v>
      </c>
      <c r="O524">
        <v>40.899179732115002</v>
      </c>
      <c r="P524">
        <v>63.792517006802697</v>
      </c>
      <c r="Q524">
        <v>6.1525299335252998E-2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Row],[Ticker]],[1]!Table2[[Symbol]:[Industry]],2,FALSE),"-")</f>
        <v>-</v>
      </c>
      <c r="D525" t="s">
        <v>1176</v>
      </c>
      <c r="E525">
        <v>10052.29773153</v>
      </c>
      <c r="F525">
        <v>676.35</v>
      </c>
      <c r="G525">
        <v>38.171597143547999</v>
      </c>
      <c r="H525">
        <v>6.7416455994990301</v>
      </c>
      <c r="I525">
        <v>24.9170209081698</v>
      </c>
      <c r="J525">
        <v>-3.7629335950995402</v>
      </c>
      <c r="K525">
        <v>641.15080659291903</v>
      </c>
      <c r="L525">
        <v>565.43624143155398</v>
      </c>
      <c r="M525">
        <v>51.182056701355997</v>
      </c>
      <c r="N525">
        <v>1.79078857029915</v>
      </c>
      <c r="O525">
        <v>11.273748798698801</v>
      </c>
      <c r="P525">
        <v>70.065375911491003</v>
      </c>
      <c r="Q525">
        <v>-6.7078713926522995E-2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Row],[Ticker]],[1]!Table2[[Symbol]:[Industry]],2,FALSE),"-")</f>
        <v>-</v>
      </c>
      <c r="D526" t="s">
        <v>467</v>
      </c>
      <c r="E526">
        <v>10019.04254472</v>
      </c>
      <c r="F526">
        <v>382.8</v>
      </c>
      <c r="G526">
        <v>152.46400374236799</v>
      </c>
      <c r="H526">
        <v>-1.6020849336019201</v>
      </c>
      <c r="I526">
        <v>15.457242661716901</v>
      </c>
      <c r="J526">
        <v>6.0098547527024104</v>
      </c>
      <c r="K526">
        <v>371.56981037663502</v>
      </c>
      <c r="L526">
        <v>304.83355225937697</v>
      </c>
      <c r="M526">
        <v>52.613574270906597</v>
      </c>
      <c r="N526">
        <v>1.73149551792527</v>
      </c>
      <c r="O526">
        <v>10.0574712643678</v>
      </c>
      <c r="P526">
        <v>178.90710382513601</v>
      </c>
      <c r="Q526">
        <v>0.156475355157218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Row],[Ticker]],[1]!Table2[[Symbol]:[Industry]],2,FALSE),"-")</f>
        <v>-</v>
      </c>
      <c r="D527" t="s">
        <v>133</v>
      </c>
      <c r="E527">
        <v>10007.628068</v>
      </c>
      <c r="F527">
        <v>284</v>
      </c>
      <c r="G527">
        <v>35.518713504925699</v>
      </c>
      <c r="H527">
        <v>14.5676144578725</v>
      </c>
      <c r="I527">
        <v>13.788772334951799</v>
      </c>
      <c r="J527">
        <v>7.4763905249129197</v>
      </c>
      <c r="K527">
        <v>256.59328364654101</v>
      </c>
      <c r="L527">
        <v>231.19702929887899</v>
      </c>
      <c r="M527">
        <v>64.723953593340994</v>
      </c>
      <c r="N527">
        <v>1.1116474437984301</v>
      </c>
      <c r="O527">
        <v>5.28169014084507</v>
      </c>
      <c r="P527">
        <v>64.019636153624006</v>
      </c>
      <c r="Q527">
        <v>0.135286225553712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306</v>
      </c>
      <c r="E528">
        <v>9995.7213623520001</v>
      </c>
      <c r="F528">
        <v>126.24</v>
      </c>
      <c r="G528">
        <v>10.0759838824469</v>
      </c>
      <c r="H528">
        <v>-5.0141297500689399</v>
      </c>
      <c r="I528">
        <v>-19.766566036004701</v>
      </c>
      <c r="J528">
        <v>-4.7220109137679103</v>
      </c>
      <c r="K528">
        <v>143.888395779831</v>
      </c>
      <c r="L528">
        <v>133.50887236422801</v>
      </c>
      <c r="M528">
        <v>18.691794189441001</v>
      </c>
      <c r="N528">
        <v>1.21274030237926</v>
      </c>
      <c r="O528">
        <v>25.158428390367501</v>
      </c>
      <c r="P528">
        <v>36.475675675675603</v>
      </c>
      <c r="Q528">
        <v>0.128735622242377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997</v>
      </c>
      <c r="E529">
        <v>9862.5118418250004</v>
      </c>
      <c r="F529">
        <v>488.85</v>
      </c>
      <c r="G529">
        <v>0.82867032560142495</v>
      </c>
      <c r="H529">
        <v>16.013548662972301</v>
      </c>
      <c r="I529">
        <v>13.7398231985745</v>
      </c>
      <c r="J529">
        <v>4.6098329187135096</v>
      </c>
      <c r="K529">
        <v>440.83820944684999</v>
      </c>
      <c r="L529">
        <v>409.61341350915302</v>
      </c>
      <c r="M529">
        <v>68.335355763596993</v>
      </c>
      <c r="N529">
        <v>1.17872285514244</v>
      </c>
      <c r="O529">
        <v>2.22972281886058</v>
      </c>
      <c r="P529">
        <v>42.314410480349302</v>
      </c>
      <c r="Q529">
        <v>1.8966335523422001E-2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153</v>
      </c>
      <c r="E530">
        <v>9778.2921497200005</v>
      </c>
      <c r="F530">
        <v>8116.4</v>
      </c>
      <c r="G530">
        <v>164.16856468502499</v>
      </c>
      <c r="H530">
        <v>2.2226612656256202</v>
      </c>
      <c r="I530">
        <v>23.636580468275099</v>
      </c>
      <c r="J530">
        <v>-3.6088930387663298</v>
      </c>
      <c r="K530">
        <v>7634.7885007018704</v>
      </c>
      <c r="L530">
        <v>6026.9715389359599</v>
      </c>
      <c r="M530">
        <v>49.627649425031898</v>
      </c>
      <c r="N530">
        <v>1.19031242247931</v>
      </c>
      <c r="O530">
        <v>8.1144349711694801</v>
      </c>
      <c r="P530">
        <v>245.23181624840399</v>
      </c>
      <c r="Q530">
        <v>0.20158961058022401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997</v>
      </c>
      <c r="E531">
        <v>9774.0250376160002</v>
      </c>
      <c r="F531">
        <v>45.92</v>
      </c>
      <c r="G531">
        <v>-23.185617367228101</v>
      </c>
      <c r="H531">
        <v>-3.50404816955621</v>
      </c>
      <c r="I531">
        <v>-21.3588925002129</v>
      </c>
      <c r="J531">
        <v>-5.7237221111414804</v>
      </c>
      <c r="K531">
        <v>47.503268198089799</v>
      </c>
      <c r="L531">
        <v>46.621355664111697</v>
      </c>
      <c r="M531">
        <v>37.581517698720603</v>
      </c>
      <c r="N531">
        <v>1.13559136799309</v>
      </c>
      <c r="O531">
        <v>24.673344947735099</v>
      </c>
      <c r="P531">
        <v>25.6361149110807</v>
      </c>
      <c r="Q531">
        <v>4.9156158736376999E-2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380</v>
      </c>
      <c r="E532">
        <v>9740.6978760700003</v>
      </c>
      <c r="F532">
        <v>662.9</v>
      </c>
      <c r="G532">
        <v>-2.2289165544052398</v>
      </c>
      <c r="H532">
        <v>-5.5348257411307502</v>
      </c>
      <c r="I532">
        <v>-14.279733132283599</v>
      </c>
      <c r="J532">
        <v>-2.9060142653939902</v>
      </c>
      <c r="K532">
        <v>682.06142527047496</v>
      </c>
      <c r="L532">
        <v>672.07784496559304</v>
      </c>
      <c r="M532">
        <v>42.671688395476501</v>
      </c>
      <c r="N532">
        <v>0.76530673097635404</v>
      </c>
      <c r="O532">
        <v>22.9295519686227</v>
      </c>
      <c r="P532">
        <v>24.605263157894701</v>
      </c>
      <c r="Q532">
        <v>5.5960866172136997E-2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78</v>
      </c>
      <c r="E533">
        <v>9720.7241522599998</v>
      </c>
      <c r="F533">
        <v>826.1</v>
      </c>
      <c r="G533">
        <v>2.9507393868340901</v>
      </c>
      <c r="H533">
        <v>-4.1202599148002204</v>
      </c>
      <c r="I533">
        <v>-20.9886142379214</v>
      </c>
      <c r="J533">
        <v>-0.89645187524762504</v>
      </c>
      <c r="K533">
        <v>846.65420300017104</v>
      </c>
      <c r="L533">
        <v>821.274510308765</v>
      </c>
      <c r="M533">
        <v>39.023350559266497</v>
      </c>
      <c r="N533">
        <v>0.73165780142735803</v>
      </c>
      <c r="O533">
        <v>21.038615179760299</v>
      </c>
      <c r="P533">
        <v>31.9016445792751</v>
      </c>
      <c r="Q533">
        <v>5.6002633135700001E-3</v>
      </c>
    </row>
    <row r="534" spans="1:17" hidden="1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138</v>
      </c>
      <c r="E534">
        <v>9717.1900299270001</v>
      </c>
      <c r="F534">
        <v>269.07</v>
      </c>
      <c r="G534">
        <v>-15.588273441948299</v>
      </c>
      <c r="H534">
        <v>0.89833090133660498</v>
      </c>
      <c r="I534">
        <v>-4.5177679060249796</v>
      </c>
      <c r="J534">
        <v>3.7826544431872802</v>
      </c>
      <c r="K534">
        <v>265.52057307292699</v>
      </c>
      <c r="L534">
        <v>259.08524997806001</v>
      </c>
      <c r="M534">
        <v>22.227502817667499</v>
      </c>
      <c r="N534">
        <v>0.86511441891946095</v>
      </c>
      <c r="O534">
        <v>2.2261864942208298</v>
      </c>
      <c r="P534">
        <v>15.928479103834499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260</v>
      </c>
      <c r="E535">
        <v>9716.9208400999996</v>
      </c>
      <c r="F535">
        <v>6312.55</v>
      </c>
      <c r="G535">
        <v>12.905163756282001</v>
      </c>
      <c r="H535">
        <v>6.6369621214915702</v>
      </c>
      <c r="I535">
        <v>-1.5001057645362801</v>
      </c>
      <c r="J535">
        <v>5.0313749780558297</v>
      </c>
      <c r="K535">
        <v>6108.8276563442996</v>
      </c>
      <c r="L535">
        <v>5570.8823779153699</v>
      </c>
      <c r="M535">
        <v>48.192453453078897</v>
      </c>
      <c r="N535">
        <v>0.39392149427978301</v>
      </c>
      <c r="O535">
        <v>10.8743693119262</v>
      </c>
      <c r="P535">
        <v>38.427042673566902</v>
      </c>
      <c r="Q535">
        <v>0.12837924151111599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272</v>
      </c>
      <c r="E536">
        <v>9694.2352870350005</v>
      </c>
      <c r="F536">
        <v>1639.95</v>
      </c>
      <c r="G536">
        <v>118.82985023842799</v>
      </c>
      <c r="H536">
        <v>-11.3223443141215</v>
      </c>
      <c r="I536">
        <v>54.354515215369503</v>
      </c>
      <c r="J536">
        <v>3.0370962055772099</v>
      </c>
      <c r="K536">
        <v>1627.0944216069799</v>
      </c>
      <c r="M536">
        <v>54.4292215296528</v>
      </c>
      <c r="N536">
        <v>0.70316259668135395</v>
      </c>
      <c r="O536">
        <v>26.833135156559599</v>
      </c>
      <c r="P536">
        <v>155.284869240348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141</v>
      </c>
      <c r="E537">
        <v>9652.7117054999999</v>
      </c>
      <c r="F537">
        <v>698.45</v>
      </c>
      <c r="G537">
        <v>18.200393529767901</v>
      </c>
      <c r="H537">
        <v>-5.7615881804533604</v>
      </c>
      <c r="I537">
        <v>-3.8481728701001301</v>
      </c>
      <c r="J537">
        <v>0.50031378427001605</v>
      </c>
      <c r="K537">
        <v>725.43247526186099</v>
      </c>
      <c r="L537">
        <v>629.31714410203006</v>
      </c>
      <c r="M537">
        <v>34.2898862996636</v>
      </c>
      <c r="N537">
        <v>1.021236561597</v>
      </c>
      <c r="O537">
        <v>15.9782375259503</v>
      </c>
      <c r="P537">
        <v>69.918501398856606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833</v>
      </c>
      <c r="E538">
        <v>9638.0246461400002</v>
      </c>
      <c r="F538">
        <v>207.1</v>
      </c>
      <c r="G538">
        <v>93.063237846455806</v>
      </c>
      <c r="H538">
        <v>-19.758853158668799</v>
      </c>
      <c r="I538">
        <v>10.526839081824001</v>
      </c>
      <c r="J538">
        <v>-12.081695987106899</v>
      </c>
      <c r="K538">
        <v>231.14275519465099</v>
      </c>
      <c r="L538">
        <v>187.201460730831</v>
      </c>
      <c r="M538">
        <v>22.722416709875102</v>
      </c>
      <c r="N538">
        <v>1.59883649690878</v>
      </c>
      <c r="O538">
        <v>27.4746499275712</v>
      </c>
      <c r="P538">
        <v>122.44897959183599</v>
      </c>
      <c r="Q538">
        <v>0.134536000419302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89</v>
      </c>
      <c r="E539">
        <v>9591.9028099999996</v>
      </c>
      <c r="F539">
        <v>142.41999999999999</v>
      </c>
      <c r="G539">
        <v>-18.036783231806201</v>
      </c>
      <c r="H539">
        <v>2.9766309022641</v>
      </c>
      <c r="I539">
        <v>-3.4540377370491</v>
      </c>
      <c r="J539">
        <v>3.5457211287427701</v>
      </c>
      <c r="K539">
        <v>138.46571678900301</v>
      </c>
      <c r="L539">
        <v>135.88588522957701</v>
      </c>
      <c r="M539">
        <v>19.599037825510401</v>
      </c>
      <c r="N539">
        <v>0.66880184644793905</v>
      </c>
      <c r="O539">
        <v>0.40724617329028701</v>
      </c>
      <c r="P539">
        <v>13.031746031746</v>
      </c>
      <c r="Q539">
        <v>-1.3388827299693999E-2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939</v>
      </c>
      <c r="E540">
        <v>9540.8215700500004</v>
      </c>
      <c r="F540">
        <v>1297.55</v>
      </c>
      <c r="G540">
        <v>53.044413777895997</v>
      </c>
      <c r="H540">
        <v>0.31737741714272</v>
      </c>
      <c r="I540">
        <v>1.65663885564564</v>
      </c>
      <c r="J540">
        <v>-11.961689514987601</v>
      </c>
      <c r="K540">
        <v>1317.60753888506</v>
      </c>
      <c r="L540">
        <v>1059.87926004835</v>
      </c>
      <c r="M540">
        <v>28.537754471191501</v>
      </c>
      <c r="N540">
        <v>0.99310641279386502</v>
      </c>
      <c r="O540">
        <v>22.6349658972679</v>
      </c>
      <c r="P540">
        <v>97.797256097560904</v>
      </c>
      <c r="Q540">
        <v>5.4247666783363999E-2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251</v>
      </c>
      <c r="E541">
        <v>9488.5477554000008</v>
      </c>
      <c r="F541">
        <v>2291.5500000000002</v>
      </c>
      <c r="G541">
        <v>66.335271740093404</v>
      </c>
      <c r="H541">
        <v>11.3345993319589</v>
      </c>
      <c r="I541">
        <v>60.9079841178037</v>
      </c>
      <c r="J541">
        <v>-2.3841183710062399</v>
      </c>
      <c r="K541">
        <v>1993.5554064458099</v>
      </c>
      <c r="L541">
        <v>1566.97552622495</v>
      </c>
      <c r="M541">
        <v>60.607628538338702</v>
      </c>
      <c r="N541">
        <v>0.92068052346264895</v>
      </c>
      <c r="O541">
        <v>7.7131199406515103</v>
      </c>
      <c r="P541">
        <v>116.42897619947099</v>
      </c>
      <c r="Q541">
        <v>0.179911021569406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529</v>
      </c>
      <c r="E542">
        <v>9441.7479717179995</v>
      </c>
      <c r="F542">
        <v>98.79</v>
      </c>
      <c r="G542">
        <v>11.270469280425401</v>
      </c>
      <c r="H542">
        <v>-1.72025991480022</v>
      </c>
      <c r="I542">
        <v>-19.1914413147178</v>
      </c>
      <c r="J542">
        <v>-3.4604147105558498</v>
      </c>
      <c r="K542">
        <v>93.138433757631404</v>
      </c>
      <c r="L542">
        <v>87.826791501257006</v>
      </c>
      <c r="M542">
        <v>46.690483483649103</v>
      </c>
      <c r="N542">
        <v>0.87919261569250495</v>
      </c>
      <c r="O542">
        <v>16.256706144346499</v>
      </c>
      <c r="P542">
        <v>43.173913043478201</v>
      </c>
      <c r="Q542">
        <v>-2.4075772232461001E-2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555</v>
      </c>
      <c r="E543">
        <v>9432.2331832050004</v>
      </c>
      <c r="F543">
        <v>160.19999999999999</v>
      </c>
      <c r="G543">
        <v>-12.6321638490687</v>
      </c>
      <c r="H543">
        <v>-5.4259367706954302</v>
      </c>
      <c r="I543">
        <v>-26.374088060466601</v>
      </c>
      <c r="J543">
        <v>-4.2715658872742903</v>
      </c>
      <c r="K543">
        <v>166.92605400223599</v>
      </c>
      <c r="L543">
        <v>165.26924077361801</v>
      </c>
      <c r="M543">
        <v>40.418066339316503</v>
      </c>
      <c r="N543">
        <v>0.76813973559111004</v>
      </c>
      <c r="O543">
        <v>30.6475519832419</v>
      </c>
      <c r="P543">
        <v>21.968217215627298</v>
      </c>
      <c r="Q543">
        <v>-4.2937154154098003E-2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1173</v>
      </c>
      <c r="E544">
        <v>9426.9180617999991</v>
      </c>
      <c r="F544">
        <v>490.2</v>
      </c>
      <c r="G544">
        <v>1.48776677815854</v>
      </c>
      <c r="H544">
        <v>-10.0698282928102</v>
      </c>
      <c r="I544">
        <v>21.745155650945101</v>
      </c>
      <c r="J544">
        <v>-8.9884136711968008</v>
      </c>
      <c r="K544">
        <v>517.14895706140896</v>
      </c>
      <c r="L544">
        <v>443.48590908838099</v>
      </c>
      <c r="M544">
        <v>28.6921182273875</v>
      </c>
      <c r="N544">
        <v>0.919597621709632</v>
      </c>
      <c r="O544">
        <v>18.604651162790599</v>
      </c>
      <c r="P544">
        <v>58.3333333333333</v>
      </c>
      <c r="Q544">
        <v>3.1841041699792003E-2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-</v>
      </c>
      <c r="D545" t="s">
        <v>237</v>
      </c>
      <c r="E545">
        <v>9371.9471067600007</v>
      </c>
      <c r="F545">
        <v>11821.8</v>
      </c>
      <c r="G545">
        <v>36.339419101900297</v>
      </c>
      <c r="H545">
        <v>8.3397691384199906</v>
      </c>
      <c r="I545">
        <v>34.237217653343897</v>
      </c>
      <c r="J545">
        <v>-3.7321382891808899</v>
      </c>
      <c r="K545">
        <v>11413.2828083443</v>
      </c>
      <c r="L545">
        <v>9699.42161347408</v>
      </c>
      <c r="M545">
        <v>51.674765949410201</v>
      </c>
      <c r="N545">
        <v>1.3108986257147299</v>
      </c>
      <c r="O545">
        <v>9.9494154866433195</v>
      </c>
      <c r="P545">
        <v>83.425911559348293</v>
      </c>
      <c r="Q545">
        <v>0.133231687932202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46</v>
      </c>
      <c r="E546">
        <v>9184.6231785599994</v>
      </c>
      <c r="F546">
        <v>534.65</v>
      </c>
      <c r="G546">
        <v>157.72193944308199</v>
      </c>
      <c r="H546">
        <v>2.7602939186364299</v>
      </c>
      <c r="I546">
        <v>48.932661958195098</v>
      </c>
      <c r="J546">
        <v>-1.40813039358917</v>
      </c>
      <c r="K546">
        <v>478.66959726518002</v>
      </c>
      <c r="L546">
        <v>370.35603683148298</v>
      </c>
      <c r="M546">
        <v>63.023974794817804</v>
      </c>
      <c r="N546">
        <v>1.4016046254455501</v>
      </c>
      <c r="O546">
        <v>10.3432151875058</v>
      </c>
      <c r="P546">
        <v>191.759890859481</v>
      </c>
      <c r="Q546">
        <v>0.21108353647285699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Row],[Ticker]],[1]!Table2[[Symbol]:[Industry]],2,FALSE),"-")</f>
        <v>-</v>
      </c>
      <c r="D547" t="s">
        <v>309</v>
      </c>
      <c r="E547">
        <v>9179.8078237999998</v>
      </c>
      <c r="F547">
        <v>779</v>
      </c>
      <c r="G547">
        <v>28.415738594878501</v>
      </c>
      <c r="H547">
        <v>-1.3207489123552301</v>
      </c>
      <c r="I547">
        <v>-18.736877154792801</v>
      </c>
      <c r="J547">
        <v>-2.2230597314643199</v>
      </c>
      <c r="K547">
        <v>775.15669754267105</v>
      </c>
      <c r="L547">
        <v>709.68276094044404</v>
      </c>
      <c r="M547">
        <v>40.369977665697803</v>
      </c>
      <c r="N547">
        <v>0.60437428400168303</v>
      </c>
      <c r="O547">
        <v>18.318356867779201</v>
      </c>
      <c r="P547">
        <v>59.9096787437134</v>
      </c>
      <c r="Q547">
        <v>9.4312965650975994E-2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Row],[Ticker]],[1]!Table2[[Symbol]:[Industry]],2,FALSE),"-")</f>
        <v>-</v>
      </c>
      <c r="D548" t="s">
        <v>21</v>
      </c>
      <c r="E548">
        <v>9175.9845867439999</v>
      </c>
      <c r="F548">
        <v>33.130000000000003</v>
      </c>
      <c r="G548">
        <v>99.868452745665493</v>
      </c>
      <c r="H548">
        <v>9.9553703373006197</v>
      </c>
      <c r="I548">
        <v>-21.384687493447</v>
      </c>
      <c r="J548">
        <v>7.2150509800275904</v>
      </c>
      <c r="K548">
        <v>31.026431442618598</v>
      </c>
      <c r="L548">
        <v>28.945873445758298</v>
      </c>
      <c r="M548">
        <v>69.277138963279896</v>
      </c>
      <c r="N548">
        <v>2.0309811983656401</v>
      </c>
      <c r="O548">
        <v>28.282523392695399</v>
      </c>
      <c r="P548">
        <v>141.82481751824801</v>
      </c>
      <c r="Q548">
        <v>3.9669249267402E-2</v>
      </c>
    </row>
    <row r="549" spans="1:17" hidden="1" x14ac:dyDescent="0.3">
      <c r="A549" t="s">
        <v>1223</v>
      </c>
      <c r="B549" t="s">
        <v>1224</v>
      </c>
      <c r="C549" t="str">
        <f>IFERROR(VLOOKUP(Table1[[#This Row],[Ticker]],[1]!Table2[[Symbol]:[Industry]],2,FALSE),"-")</f>
        <v>-</v>
      </c>
      <c r="D549" t="s">
        <v>138</v>
      </c>
      <c r="E549">
        <v>9167.9</v>
      </c>
      <c r="F549">
        <v>4583.95</v>
      </c>
      <c r="G549">
        <v>-25.396515077193602</v>
      </c>
      <c r="H549">
        <v>-1.9192717787936899</v>
      </c>
      <c r="I549">
        <v>-34.485171248563603</v>
      </c>
      <c r="J549">
        <v>3.0953183135557101</v>
      </c>
      <c r="K549">
        <v>4686.9320369507795</v>
      </c>
      <c r="L549">
        <v>4810.6799756502796</v>
      </c>
      <c r="M549">
        <v>44.505228983121299</v>
      </c>
      <c r="N549">
        <v>0.62428368404162604</v>
      </c>
      <c r="O549">
        <v>52.139530317739002</v>
      </c>
      <c r="P549">
        <v>18.082174137042699</v>
      </c>
      <c r="Q549">
        <v>6.5951676867268993E-2</v>
      </c>
    </row>
    <row r="550" spans="1:17" hidden="1" x14ac:dyDescent="0.3">
      <c r="A550" t="s">
        <v>1225</v>
      </c>
      <c r="B550" t="s">
        <v>1226</v>
      </c>
      <c r="C550" t="str">
        <f>IFERROR(VLOOKUP(Table1[[#This Row],[Ticker]],[1]!Table2[[Symbol]:[Industry]],2,FALSE),"-")</f>
        <v>-</v>
      </c>
      <c r="D550" t="s">
        <v>306</v>
      </c>
      <c r="E550">
        <v>9149.2980300800009</v>
      </c>
      <c r="F550">
        <v>411.2</v>
      </c>
      <c r="G550">
        <v>-20.813250127818101</v>
      </c>
      <c r="H550">
        <v>-11.076781653930601</v>
      </c>
      <c r="I550">
        <v>-8.6304522760535498</v>
      </c>
      <c r="J550">
        <v>-0.77173060150874595</v>
      </c>
      <c r="K550">
        <v>432.56555696276502</v>
      </c>
      <c r="M550">
        <v>46.088473263368201</v>
      </c>
      <c r="N550">
        <v>0.90879277510895595</v>
      </c>
      <c r="O550">
        <v>30.897373540856002</v>
      </c>
      <c r="P550">
        <v>12.657534246575301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Row],[Ticker]],[1]!Table2[[Symbol]:[Industry]],2,FALSE),"-")</f>
        <v>-</v>
      </c>
      <c r="D551" t="s">
        <v>555</v>
      </c>
      <c r="E551">
        <v>9146.2154533649991</v>
      </c>
      <c r="F551">
        <v>1027.3499999999999</v>
      </c>
      <c r="G551">
        <v>-0.99110361273074998</v>
      </c>
      <c r="H551">
        <v>-3.3478790976814499</v>
      </c>
      <c r="I551">
        <v>-8.1982595539720897</v>
      </c>
      <c r="J551">
        <v>-0.198017455475368</v>
      </c>
      <c r="K551">
        <v>1010.97135345471</v>
      </c>
      <c r="L551">
        <v>934.56983877231698</v>
      </c>
      <c r="M551">
        <v>47.351817077290697</v>
      </c>
      <c r="N551">
        <v>0.99246115746210894</v>
      </c>
      <c r="O551">
        <v>16.318683992796998</v>
      </c>
      <c r="P551">
        <v>32.279662653705003</v>
      </c>
      <c r="Q551">
        <v>4.7867719809052002E-2</v>
      </c>
    </row>
    <row r="552" spans="1:17" hidden="1" x14ac:dyDescent="0.3">
      <c r="A552" t="s">
        <v>1229</v>
      </c>
      <c r="B552" t="s">
        <v>1230</v>
      </c>
      <c r="C552" t="str">
        <f>IFERROR(VLOOKUP(Table1[[#This Row],[Ticker]],[1]!Table2[[Symbol]:[Industry]],2,FALSE),"-")</f>
        <v>-</v>
      </c>
      <c r="D552" t="s">
        <v>309</v>
      </c>
      <c r="E552">
        <v>9134.0407660500005</v>
      </c>
      <c r="F552">
        <v>543.45000000000005</v>
      </c>
      <c r="G552">
        <v>115.230660459782</v>
      </c>
      <c r="H552">
        <v>36.989465770985298</v>
      </c>
      <c r="I552">
        <v>76.673814753673</v>
      </c>
      <c r="J552">
        <v>11.2269016783633</v>
      </c>
      <c r="K552">
        <v>395.730354796656</v>
      </c>
      <c r="L552">
        <v>291.74854068149699</v>
      </c>
      <c r="M552">
        <v>75.041391718752905</v>
      </c>
      <c r="N552">
        <v>0.56867518563853003</v>
      </c>
      <c r="O552">
        <v>7.4615880025761196</v>
      </c>
      <c r="P552">
        <v>207.64223039909399</v>
      </c>
      <c r="Q552">
        <v>7.7313887593578004E-2</v>
      </c>
    </row>
    <row r="553" spans="1:17" hidden="1" x14ac:dyDescent="0.3">
      <c r="A553" t="s">
        <v>1231</v>
      </c>
      <c r="B553" t="s">
        <v>1232</v>
      </c>
      <c r="C553" t="str">
        <f>IFERROR(VLOOKUP(Table1[[#This Row],[Ticker]],[1]!Table2[[Symbol]:[Industry]],2,FALSE),"-")</f>
        <v>-</v>
      </c>
      <c r="D553" t="s">
        <v>260</v>
      </c>
      <c r="E553">
        <v>9117.0724305000003</v>
      </c>
      <c r="F553">
        <v>4550.55</v>
      </c>
      <c r="G553">
        <v>511.56888455909098</v>
      </c>
      <c r="H553">
        <v>3.01641752992581</v>
      </c>
      <c r="I553">
        <v>203.892357586298</v>
      </c>
      <c r="J553">
        <v>10.4116485554178</v>
      </c>
      <c r="K553">
        <v>3778.2206033821499</v>
      </c>
      <c r="L553">
        <v>2307.8960229696299</v>
      </c>
      <c r="M553">
        <v>54.867920486558397</v>
      </c>
      <c r="N553">
        <v>1.25505456713189</v>
      </c>
      <c r="O553">
        <v>11.534869411389799</v>
      </c>
      <c r="P553">
        <v>645.31979362869504</v>
      </c>
      <c r="Q553">
        <v>0.16239790173883301</v>
      </c>
    </row>
    <row r="554" spans="1:17" x14ac:dyDescent="0.3">
      <c r="A554" t="s">
        <v>1233</v>
      </c>
      <c r="B554" t="s">
        <v>1234</v>
      </c>
      <c r="C554" t="str">
        <f>IFERROR(VLOOKUP(Table1[[#This Row],[Ticker]],[1]!Table2[[Symbol]:[Industry]],2,FALSE),"-")</f>
        <v>-</v>
      </c>
      <c r="D554" t="s">
        <v>1235</v>
      </c>
      <c r="E554">
        <v>9104.945766195</v>
      </c>
      <c r="F554">
        <v>447.45</v>
      </c>
      <c r="G554">
        <v>90.605935096051098</v>
      </c>
      <c r="H554">
        <v>-17.2424112365869</v>
      </c>
      <c r="I554">
        <v>20.440530802754999</v>
      </c>
      <c r="J554">
        <v>-6.2814380092062096</v>
      </c>
      <c r="K554">
        <v>482.794893623745</v>
      </c>
      <c r="L554">
        <v>385.19689410512399</v>
      </c>
      <c r="M554">
        <v>28.7133412206224</v>
      </c>
      <c r="N554">
        <v>0.50918277921166499</v>
      </c>
      <c r="O554">
        <v>31.4113308749581</v>
      </c>
      <c r="P554">
        <v>130.70378963650401</v>
      </c>
      <c r="Q554">
        <v>8.7514105481973997E-2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Row],[Ticker]],[1]!Table2[[Symbol]:[Industry]],2,FALSE),"-")</f>
        <v>-</v>
      </c>
      <c r="D555" t="s">
        <v>372</v>
      </c>
      <c r="E555">
        <v>9103.9329966000005</v>
      </c>
      <c r="F555">
        <v>668.2</v>
      </c>
      <c r="G555">
        <v>41.778835330205403</v>
      </c>
      <c r="H555">
        <v>12.6233965588497</v>
      </c>
      <c r="I555">
        <v>11.0996636189717</v>
      </c>
      <c r="J555">
        <v>3.9392718127708601</v>
      </c>
      <c r="K555">
        <v>624.28428304725901</v>
      </c>
      <c r="L555">
        <v>534.49549594752602</v>
      </c>
      <c r="M555">
        <v>49.7414207705827</v>
      </c>
      <c r="N555">
        <v>1.2637410802842699</v>
      </c>
      <c r="O555">
        <v>14.396887159533</v>
      </c>
      <c r="P555">
        <v>73.153666753044803</v>
      </c>
      <c r="Q555">
        <v>-1.2408651825649E-2</v>
      </c>
    </row>
    <row r="556" spans="1:17" hidden="1" x14ac:dyDescent="0.3">
      <c r="A556" t="s">
        <v>1238</v>
      </c>
      <c r="B556" t="s">
        <v>1239</v>
      </c>
      <c r="C556" t="str">
        <f>IFERROR(VLOOKUP(Table1[[#This Row],[Ticker]],[1]!Table2[[Symbol]:[Industry]],2,FALSE),"-")</f>
        <v>-</v>
      </c>
      <c r="D556" t="s">
        <v>21</v>
      </c>
      <c r="E556">
        <v>9090.1327039000007</v>
      </c>
      <c r="F556">
        <v>1646.3</v>
      </c>
      <c r="G556">
        <v>163.19593252218999</v>
      </c>
      <c r="H556">
        <v>-0.72225026644925105</v>
      </c>
      <c r="I556">
        <v>36.092474665466803</v>
      </c>
      <c r="J556">
        <v>1.8617129506877499</v>
      </c>
      <c r="K556">
        <v>1475.51496671469</v>
      </c>
      <c r="L556">
        <v>1151.9496496750801</v>
      </c>
      <c r="M556">
        <v>55.030141715838603</v>
      </c>
      <c r="N556">
        <v>1.1152105448641101</v>
      </c>
      <c r="O556">
        <v>6.7788373929417602</v>
      </c>
      <c r="P556">
        <v>240.07436480066099</v>
      </c>
      <c r="Q556">
        <v>0.24668869073369101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Row],[Ticker]],[1]!Table2[[Symbol]:[Industry]],2,FALSE),"-")</f>
        <v>-</v>
      </c>
      <c r="D557" t="s">
        <v>380</v>
      </c>
      <c r="E557">
        <v>9088.8739817699898</v>
      </c>
      <c r="F557">
        <v>228.09</v>
      </c>
      <c r="G557">
        <v>22.468669756613899</v>
      </c>
      <c r="H557">
        <v>-6.12271691725722</v>
      </c>
      <c r="I557">
        <v>-22.347189700290699</v>
      </c>
      <c r="J557">
        <v>-4.3073520273721</v>
      </c>
      <c r="K557">
        <v>236.66269700267901</v>
      </c>
      <c r="L557">
        <v>223.786355256219</v>
      </c>
      <c r="M557">
        <v>39.436213442047801</v>
      </c>
      <c r="N557">
        <v>0.43285864332354801</v>
      </c>
      <c r="O557">
        <v>41.281950107413699</v>
      </c>
      <c r="P557">
        <v>56.065685939103602</v>
      </c>
      <c r="Q557">
        <v>7.1821742554762993E-2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Row],[Ticker]],[1]!Table2[[Symbol]:[Industry]],2,FALSE),"-")</f>
        <v>-</v>
      </c>
      <c r="D558" t="s">
        <v>467</v>
      </c>
      <c r="E558">
        <v>9084.3493525949998</v>
      </c>
      <c r="F558">
        <v>297.55</v>
      </c>
      <c r="G558">
        <v>-20.484024606121199</v>
      </c>
      <c r="H558">
        <v>3.22548205358326</v>
      </c>
      <c r="I558">
        <v>4.0154791161830197</v>
      </c>
      <c r="J558">
        <v>-0.289921239238286</v>
      </c>
      <c r="K558">
        <v>290.50160880732398</v>
      </c>
      <c r="L558">
        <v>281.01992299663999</v>
      </c>
      <c r="M558">
        <v>44.031583647693999</v>
      </c>
      <c r="N558">
        <v>0.57178705168856203</v>
      </c>
      <c r="O558">
        <v>8.7212233238111097</v>
      </c>
      <c r="P558">
        <v>39.694835680751098</v>
      </c>
      <c r="Q558">
        <v>-6.6497940282628995E-2</v>
      </c>
    </row>
    <row r="559" spans="1:17" hidden="1" x14ac:dyDescent="0.3">
      <c r="A559" t="s">
        <v>1244</v>
      </c>
      <c r="B559" t="s">
        <v>1245</v>
      </c>
      <c r="C559" t="str">
        <f>IFERROR(VLOOKUP(Table1[[#This Row],[Ticker]],[1]!Table2[[Symbol]:[Industry]],2,FALSE),"-")</f>
        <v>-</v>
      </c>
      <c r="D559" t="s">
        <v>1246</v>
      </c>
      <c r="E559">
        <v>9060.6328092000003</v>
      </c>
      <c r="F559">
        <v>468.3</v>
      </c>
      <c r="G559">
        <v>-39.221656043967798</v>
      </c>
      <c r="H559">
        <v>-3.3275096386680798</v>
      </c>
      <c r="I559">
        <v>-15.902142195458699</v>
      </c>
      <c r="J559">
        <v>-2.1664977545731099</v>
      </c>
      <c r="K559">
        <v>476.93286082187302</v>
      </c>
      <c r="L559">
        <v>475.74528724238002</v>
      </c>
      <c r="M559">
        <v>32.274291862901201</v>
      </c>
      <c r="N559">
        <v>0.40445404160333098</v>
      </c>
      <c r="O559">
        <v>25.5605381165919</v>
      </c>
      <c r="P559">
        <v>17.9151454110537</v>
      </c>
      <c r="Q559">
        <v>-1.5894214565826001E-2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Row],[Ticker]],[1]!Table2[[Symbol]:[Industry]],2,FALSE),"-")</f>
        <v>-</v>
      </c>
      <c r="D560" t="s">
        <v>260</v>
      </c>
      <c r="E560">
        <v>9021.6043721280003</v>
      </c>
      <c r="F560">
        <v>78.84</v>
      </c>
      <c r="G560">
        <v>29.257930678514299</v>
      </c>
      <c r="H560">
        <v>4.7622164755460501</v>
      </c>
      <c r="I560">
        <v>40.568992115171604</v>
      </c>
      <c r="J560">
        <v>-4.8017102488710401</v>
      </c>
      <c r="K560">
        <v>76.471975465521794</v>
      </c>
      <c r="L560">
        <v>59.367520138245801</v>
      </c>
      <c r="M560">
        <v>37.534156217259202</v>
      </c>
      <c r="N560">
        <v>0.990041163664658</v>
      </c>
      <c r="O560">
        <v>18.467782851344399</v>
      </c>
      <c r="P560">
        <v>111.787668097905</v>
      </c>
      <c r="Q560">
        <v>0.227534309411077</v>
      </c>
    </row>
    <row r="561" spans="1:17" x14ac:dyDescent="0.3">
      <c r="A561" t="s">
        <v>1249</v>
      </c>
      <c r="B561" t="s">
        <v>1250</v>
      </c>
      <c r="C561" t="str">
        <f>IFERROR(VLOOKUP(Table1[[#This Row],[Ticker]],[1]!Table2[[Symbol]:[Industry]],2,FALSE),"-")</f>
        <v>-</v>
      </c>
      <c r="D561" t="s">
        <v>1235</v>
      </c>
      <c r="E561">
        <v>8989.6983602399996</v>
      </c>
      <c r="F561">
        <v>554.79999999999995</v>
      </c>
      <c r="G561">
        <v>155.85695511018901</v>
      </c>
      <c r="H561">
        <v>0.34109209166354798</v>
      </c>
      <c r="I561">
        <v>-9.4811751089086105</v>
      </c>
      <c r="J561">
        <v>-1.0488921664864601</v>
      </c>
      <c r="K561">
        <v>547.89463746888703</v>
      </c>
      <c r="L561">
        <v>453.208767973124</v>
      </c>
      <c r="M561">
        <v>46.755922384076797</v>
      </c>
      <c r="N561">
        <v>0.96493919346875701</v>
      </c>
      <c r="O561">
        <v>14.419610670511799</v>
      </c>
      <c r="P561">
        <v>179.731092436974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Row],[Ticker]],[1]!Table2[[Symbol]:[Industry]],2,FALSE),"-")</f>
        <v>-</v>
      </c>
      <c r="D562" t="s">
        <v>24</v>
      </c>
      <c r="E562">
        <v>8971.5566574269997</v>
      </c>
      <c r="F562">
        <v>78.930000000000007</v>
      </c>
      <c r="G562">
        <v>-36.635663198933102</v>
      </c>
      <c r="H562">
        <v>-13.770421378739901</v>
      </c>
      <c r="I562">
        <v>-33.928659232015498</v>
      </c>
      <c r="J562">
        <v>1.6324142134825701</v>
      </c>
      <c r="K562">
        <v>90.186783999651695</v>
      </c>
      <c r="L562">
        <v>93.618596557654996</v>
      </c>
      <c r="M562">
        <v>16.560402002510902</v>
      </c>
      <c r="N562">
        <v>2.1247554735055698</v>
      </c>
      <c r="O562">
        <v>47.599138477131604</v>
      </c>
      <c r="P562">
        <v>0.483768300445586</v>
      </c>
      <c r="Q562">
        <v>8.0064009109959994E-3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Row],[Ticker]],[1]!Table2[[Symbol]:[Industry]],2,FALSE),"-")</f>
        <v>-</v>
      </c>
      <c r="D563" t="s">
        <v>51</v>
      </c>
      <c r="E563">
        <v>8943.1865273099993</v>
      </c>
      <c r="F563">
        <v>197.35</v>
      </c>
      <c r="G563">
        <v>48.3795053001963</v>
      </c>
      <c r="H563">
        <v>3.6602506221438</v>
      </c>
      <c r="I563">
        <v>18.405886935667599</v>
      </c>
      <c r="J563">
        <v>-2.60358270909258</v>
      </c>
      <c r="K563">
        <v>182.28279690959499</v>
      </c>
      <c r="L563">
        <v>156.17240113904799</v>
      </c>
      <c r="M563">
        <v>51.082387417518603</v>
      </c>
      <c r="N563">
        <v>0.960922091344798</v>
      </c>
      <c r="O563">
        <v>9.6934380542183796</v>
      </c>
      <c r="P563">
        <v>102.514109799897</v>
      </c>
      <c r="Q563">
        <v>0.102808692694972</v>
      </c>
    </row>
    <row r="564" spans="1:17" x14ac:dyDescent="0.3">
      <c r="A564" t="s">
        <v>1255</v>
      </c>
      <c r="B564" t="s">
        <v>1256</v>
      </c>
      <c r="C564" t="str">
        <f>IFERROR(VLOOKUP(Table1[[#This Row],[Ticker]],[1]!Table2[[Symbol]:[Industry]],2,FALSE),"-")</f>
        <v>-</v>
      </c>
      <c r="D564" t="s">
        <v>46</v>
      </c>
      <c r="E564">
        <v>8838.3386664000009</v>
      </c>
      <c r="F564">
        <v>1319.4</v>
      </c>
      <c r="G564">
        <v>57.102935664560398</v>
      </c>
      <c r="H564">
        <v>-11.173105443255499</v>
      </c>
      <c r="I564">
        <v>35.366524328283901</v>
      </c>
      <c r="J564">
        <v>-5.5830316577444403</v>
      </c>
      <c r="K564">
        <v>1307.81245044717</v>
      </c>
      <c r="L564">
        <v>1076.19816557842</v>
      </c>
      <c r="M564">
        <v>41.655974942325003</v>
      </c>
      <c r="N564">
        <v>0.428702409080643</v>
      </c>
      <c r="O564">
        <v>16.905411550704802</v>
      </c>
      <c r="P564">
        <v>102.984615384615</v>
      </c>
      <c r="Q564">
        <v>0.139452129532216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Row],[Ticker]],[1]!Table2[[Symbol]:[Industry]],2,FALSE),"-")</f>
        <v>-</v>
      </c>
      <c r="D565" t="s">
        <v>219</v>
      </c>
      <c r="E565">
        <v>8838.2130247999994</v>
      </c>
      <c r="F565">
        <v>661.9</v>
      </c>
      <c r="G565">
        <v>-13.352032317449</v>
      </c>
      <c r="H565">
        <v>10.826021770611799</v>
      </c>
      <c r="I565">
        <v>-11.174645989462199</v>
      </c>
      <c r="J565">
        <v>1.2475932799615199</v>
      </c>
      <c r="K565">
        <v>610.31134341864595</v>
      </c>
      <c r="L565">
        <v>606.16086437447905</v>
      </c>
      <c r="M565">
        <v>67.457358421240698</v>
      </c>
      <c r="N565">
        <v>2.3330788252973398</v>
      </c>
      <c r="O565">
        <v>4.5475147303218</v>
      </c>
      <c r="P565">
        <v>19.996374184191399</v>
      </c>
      <c r="Q565">
        <v>3.9625659853011003E-2</v>
      </c>
    </row>
    <row r="566" spans="1:17" x14ac:dyDescent="0.3">
      <c r="A566" t="s">
        <v>1259</v>
      </c>
      <c r="B566" t="s">
        <v>1260</v>
      </c>
      <c r="C566" t="str">
        <f>IFERROR(VLOOKUP(Table1[[#This Row],[Ticker]],[1]!Table2[[Symbol]:[Industry]],2,FALSE),"-")</f>
        <v>-</v>
      </c>
      <c r="D566" t="s">
        <v>309</v>
      </c>
      <c r="E566">
        <v>8808.69518891999</v>
      </c>
      <c r="F566">
        <v>541.20000000000005</v>
      </c>
      <c r="G566">
        <v>13.957121435094599</v>
      </c>
      <c r="H566">
        <v>4.2866498740673302</v>
      </c>
      <c r="I566">
        <v>34.320247306394599</v>
      </c>
      <c r="J566">
        <v>-2.0408847012499098</v>
      </c>
      <c r="K566">
        <v>509.42484450669502</v>
      </c>
      <c r="L566">
        <v>431.71890392377998</v>
      </c>
      <c r="M566">
        <v>44.963329929071797</v>
      </c>
      <c r="N566">
        <v>0.71600476199016905</v>
      </c>
      <c r="O566">
        <v>9.8669623059866893</v>
      </c>
      <c r="P566">
        <v>58.570172868444097</v>
      </c>
      <c r="Q566">
        <v>0.12447766455372899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Row],[Ticker]],[1]!Table2[[Symbol]:[Industry]],2,FALSE),"-")</f>
        <v>-</v>
      </c>
      <c r="D567" t="s">
        <v>95</v>
      </c>
      <c r="E567">
        <v>8742.6473859899997</v>
      </c>
      <c r="F567">
        <v>296.10000000000002</v>
      </c>
      <c r="G567">
        <v>-66.477872671095895</v>
      </c>
      <c r="H567">
        <v>3.7348932885423798</v>
      </c>
      <c r="I567">
        <v>-26.057873556470099</v>
      </c>
      <c r="J567">
        <v>-2.6332927797282499</v>
      </c>
      <c r="K567">
        <v>300.38334379397099</v>
      </c>
      <c r="L567">
        <v>348.15410502495001</v>
      </c>
      <c r="M567">
        <v>38.685649334642697</v>
      </c>
      <c r="N567">
        <v>0.415982326177256</v>
      </c>
      <c r="O567">
        <v>89.125295508274206</v>
      </c>
      <c r="P567">
        <v>13.4482758620689</v>
      </c>
      <c r="Q567">
        <v>-9.6414759338495998E-2</v>
      </c>
    </row>
    <row r="568" spans="1:17" hidden="1" x14ac:dyDescent="0.3">
      <c r="A568" t="s">
        <v>1263</v>
      </c>
      <c r="B568" t="s">
        <v>1264</v>
      </c>
      <c r="C568" t="str">
        <f>IFERROR(VLOOKUP(Table1[[#This Row],[Ticker]],[1]!Table2[[Symbol]:[Industry]],2,FALSE),"-")</f>
        <v>-</v>
      </c>
      <c r="D568" t="s">
        <v>116</v>
      </c>
      <c r="E568">
        <v>8738.1031196250005</v>
      </c>
      <c r="F568">
        <v>2722.95</v>
      </c>
      <c r="G568">
        <v>-10.0356437081468</v>
      </c>
      <c r="H568">
        <v>-6.3862281473112104</v>
      </c>
      <c r="I568">
        <v>-6.5466419533349498</v>
      </c>
      <c r="J568">
        <v>-1.7954792671184201</v>
      </c>
      <c r="K568">
        <v>2738.9471233829599</v>
      </c>
      <c r="L568">
        <v>2693.16940271062</v>
      </c>
      <c r="M568">
        <v>41.375639329990499</v>
      </c>
      <c r="N568">
        <v>0.66770801414741399</v>
      </c>
      <c r="O568">
        <v>28.537064580693698</v>
      </c>
      <c r="P568">
        <v>15.919540229885</v>
      </c>
      <c r="Q568">
        <v>2.2764688209021E-2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Row],[Ticker]],[1]!Table2[[Symbol]:[Industry]],2,FALSE),"-")</f>
        <v>-</v>
      </c>
      <c r="D569" t="s">
        <v>46</v>
      </c>
      <c r="E569">
        <v>8729.8115063099995</v>
      </c>
      <c r="F569">
        <v>5522.35</v>
      </c>
      <c r="G569">
        <v>12.099307209715199</v>
      </c>
      <c r="H569">
        <v>16.122626264061498</v>
      </c>
      <c r="I569">
        <v>-6.4613823207706798</v>
      </c>
      <c r="J569">
        <v>-5.9542887699743803</v>
      </c>
      <c r="K569">
        <v>5531.1132100416198</v>
      </c>
      <c r="L569">
        <v>4850.8955579861504</v>
      </c>
      <c r="M569">
        <v>30.972596340834201</v>
      </c>
      <c r="N569">
        <v>0.88151767728539299</v>
      </c>
      <c r="O569">
        <v>17.7216221355039</v>
      </c>
      <c r="P569">
        <v>64.113879849626301</v>
      </c>
      <c r="Q569">
        <v>0.212339477255334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Row],[Ticker]],[1]!Table2[[Symbol]:[Industry]],2,FALSE),"-")</f>
        <v>-</v>
      </c>
      <c r="D570" t="s">
        <v>210</v>
      </c>
      <c r="E570">
        <v>8705.0051399999993</v>
      </c>
      <c r="F570">
        <v>569.75</v>
      </c>
      <c r="G570">
        <v>47.1038508399593</v>
      </c>
      <c r="H570">
        <v>-13.643876450059199</v>
      </c>
      <c r="I570">
        <v>-8.3424718152197102</v>
      </c>
      <c r="J570">
        <v>-5.9493963915407901</v>
      </c>
      <c r="K570">
        <v>619.41896494797197</v>
      </c>
      <c r="L570">
        <v>545.43623663238895</v>
      </c>
      <c r="M570">
        <v>19.797288799253401</v>
      </c>
      <c r="N570">
        <v>0.48527808104831899</v>
      </c>
      <c r="O570">
        <v>24.229925405879701</v>
      </c>
      <c r="P570">
        <v>67.820324005890996</v>
      </c>
      <c r="Q570">
        <v>5.8374764727871002E-2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Row],[Ticker]],[1]!Table2[[Symbol]:[Industry]],2,FALSE),"-")</f>
        <v>-</v>
      </c>
      <c r="D571" t="s">
        <v>124</v>
      </c>
      <c r="E571">
        <v>8692.7332077649899</v>
      </c>
      <c r="F571">
        <v>81.05</v>
      </c>
      <c r="G571">
        <v>-35.322465840046902</v>
      </c>
      <c r="H571">
        <v>-0.81517516903750498</v>
      </c>
      <c r="I571">
        <v>-18.891759185829699</v>
      </c>
      <c r="J571">
        <v>-0.67124130105687696</v>
      </c>
      <c r="K571">
        <v>82.786029036137407</v>
      </c>
      <c r="L571">
        <v>84.943449429397702</v>
      </c>
      <c r="M571">
        <v>43.812812017708403</v>
      </c>
      <c r="N571">
        <v>1.0136614256823</v>
      </c>
      <c r="O571">
        <v>20.913016656384901</v>
      </c>
      <c r="P571">
        <v>11.9475138121546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Row],[Ticker]],[1]!Table2[[Symbol]:[Industry]],2,FALSE),"-")</f>
        <v>-</v>
      </c>
      <c r="D572" t="s">
        <v>21</v>
      </c>
      <c r="E572">
        <v>8679.81138026999</v>
      </c>
      <c r="F572">
        <v>2812.9</v>
      </c>
      <c r="G572">
        <v>14.075864196139401</v>
      </c>
      <c r="H572">
        <v>0.71804723132090398</v>
      </c>
      <c r="I572">
        <v>-15.549795939299001</v>
      </c>
      <c r="J572">
        <v>3.6004543536160001</v>
      </c>
      <c r="K572">
        <v>2747.2270361160499</v>
      </c>
      <c r="L572">
        <v>2602.2717689787501</v>
      </c>
      <c r="M572">
        <v>48.911409401674099</v>
      </c>
      <c r="N572">
        <v>0.67893765543815499</v>
      </c>
      <c r="O572">
        <v>11.8063208788083</v>
      </c>
      <c r="P572">
        <v>39.511469311841203</v>
      </c>
      <c r="Q572">
        <v>-9.9841040433599993E-4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Row],[Ticker]],[1]!Table2[[Symbol]:[Industry]],2,FALSE),"-")</f>
        <v>-</v>
      </c>
      <c r="D573" t="s">
        <v>138</v>
      </c>
      <c r="E573">
        <v>8650.3136300299993</v>
      </c>
      <c r="F573">
        <v>557.95000000000005</v>
      </c>
      <c r="G573">
        <v>-13.612294477714199</v>
      </c>
      <c r="H573">
        <v>-8.3209959736849299</v>
      </c>
      <c r="I573">
        <v>-17.743716914928601</v>
      </c>
      <c r="J573">
        <v>-3.5232077910298099</v>
      </c>
      <c r="K573">
        <v>600.99514876801402</v>
      </c>
      <c r="L573">
        <v>574.34363439097297</v>
      </c>
      <c r="M573">
        <v>22.879003825545499</v>
      </c>
      <c r="N573">
        <v>0.65457421968042095</v>
      </c>
      <c r="O573">
        <v>21.659646921767099</v>
      </c>
      <c r="P573">
        <v>17.463157894736799</v>
      </c>
      <c r="Q573">
        <v>8.9287725639214999E-2</v>
      </c>
    </row>
    <row r="574" spans="1:17" hidden="1" x14ac:dyDescent="0.3">
      <c r="A574" t="s">
        <v>1275</v>
      </c>
      <c r="B574" t="s">
        <v>1276</v>
      </c>
      <c r="C574" t="str">
        <f>IFERROR(VLOOKUP(Table1[[#This Row],[Ticker]],[1]!Table2[[Symbol]:[Industry]],2,FALSE),"-")</f>
        <v>-</v>
      </c>
      <c r="D574" t="s">
        <v>724</v>
      </c>
      <c r="E574">
        <v>8642.3479203879997</v>
      </c>
      <c r="F574">
        <v>514.83000000000004</v>
      </c>
      <c r="G574">
        <v>-11.1366126777412</v>
      </c>
      <c r="H574">
        <v>-3.6547554637616599</v>
      </c>
      <c r="I574">
        <v>0.97301610310741005</v>
      </c>
      <c r="J574">
        <v>0.198973672084308</v>
      </c>
      <c r="K574">
        <v>521.99636242818099</v>
      </c>
      <c r="L574">
        <v>493.02174538837102</v>
      </c>
      <c r="M574">
        <v>73.886051750125603</v>
      </c>
      <c r="N574">
        <v>0.99501911830378198</v>
      </c>
      <c r="O574">
        <v>7.2975545325641296</v>
      </c>
      <c r="P574">
        <v>19.9706382681238</v>
      </c>
      <c r="Q574">
        <v>-1.0545973830429E-2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Row],[Ticker]],[1]!Table2[[Symbol]:[Industry]],2,FALSE),"-")</f>
        <v>-</v>
      </c>
      <c r="D575" t="s">
        <v>288</v>
      </c>
      <c r="E575">
        <v>8610.13000904</v>
      </c>
      <c r="F575">
        <v>1313.2</v>
      </c>
      <c r="G575">
        <v>0.45340913000972399</v>
      </c>
      <c r="H575">
        <v>0.98260506538873205</v>
      </c>
      <c r="I575">
        <v>4.91457707901791</v>
      </c>
      <c r="J575">
        <v>1.1454331545520899</v>
      </c>
      <c r="K575">
        <v>1284.64314725793</v>
      </c>
      <c r="L575">
        <v>1192.7663966294499</v>
      </c>
      <c r="M575">
        <v>49.252857111709901</v>
      </c>
      <c r="N575">
        <v>0.94634827487524897</v>
      </c>
      <c r="O575">
        <v>25.948065793481501</v>
      </c>
      <c r="P575">
        <v>34.425222643054497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Row],[Ticker]],[1]!Table2[[Symbol]:[Industry]],2,FALSE),"-")</f>
        <v>-</v>
      </c>
      <c r="D576" t="s">
        <v>1173</v>
      </c>
      <c r="E576">
        <v>8609.4575865000006</v>
      </c>
      <c r="F576">
        <v>673.5</v>
      </c>
      <c r="G576">
        <v>86.387989853437901</v>
      </c>
      <c r="H576">
        <v>42.002155575846302</v>
      </c>
      <c r="I576">
        <v>51.223213571344601</v>
      </c>
      <c r="J576">
        <v>3.6671515874572198</v>
      </c>
      <c r="K576">
        <v>533.73380710068295</v>
      </c>
      <c r="L576">
        <v>438.96336967490703</v>
      </c>
      <c r="M576">
        <v>74.967970825440503</v>
      </c>
      <c r="N576">
        <v>1.4869788542733899</v>
      </c>
      <c r="O576">
        <v>1.39569413511506</v>
      </c>
      <c r="P576">
        <v>135.98458304134499</v>
      </c>
      <c r="Q576">
        <v>0.18965237491321801</v>
      </c>
    </row>
    <row r="577" spans="1:17" hidden="1" x14ac:dyDescent="0.3">
      <c r="A577" t="s">
        <v>1281</v>
      </c>
      <c r="B577" t="s">
        <v>1282</v>
      </c>
      <c r="C577" t="str">
        <f>IFERROR(VLOOKUP(Table1[[#This Row],[Ticker]],[1]!Table2[[Symbol]:[Industry]],2,FALSE),"-")</f>
        <v>-</v>
      </c>
      <c r="D577" t="s">
        <v>51</v>
      </c>
      <c r="E577">
        <v>8603.5426875100002</v>
      </c>
      <c r="F577">
        <v>5183.05</v>
      </c>
      <c r="G577">
        <v>-25.2175795959547</v>
      </c>
      <c r="H577">
        <v>0.50472441937825996</v>
      </c>
      <c r="I577">
        <v>-17.2499629916305</v>
      </c>
      <c r="J577">
        <v>1.25166962786519</v>
      </c>
      <c r="K577">
        <v>5098.1486422508096</v>
      </c>
      <c r="L577">
        <v>5002.6958541193499</v>
      </c>
      <c r="M577">
        <v>47.858317930787102</v>
      </c>
      <c r="N577">
        <v>0.96444610576948897</v>
      </c>
      <c r="O577">
        <v>8.8712244720772606</v>
      </c>
      <c r="P577">
        <v>11.7867811195824</v>
      </c>
      <c r="Q577">
        <v>-7.0098605205401995E-2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Row],[Ticker]],[1]!Table2[[Symbol]:[Industry]],2,FALSE),"-")</f>
        <v>-</v>
      </c>
      <c r="D578" t="s">
        <v>60</v>
      </c>
      <c r="E578">
        <v>8602.9095877199998</v>
      </c>
      <c r="F578">
        <v>16.02</v>
      </c>
      <c r="G578">
        <v>210.52080964802201</v>
      </c>
      <c r="H578">
        <v>-3.8295622403816099</v>
      </c>
      <c r="I578">
        <v>27.654906201085701</v>
      </c>
      <c r="J578">
        <v>-2.5004568495241899</v>
      </c>
      <c r="K578">
        <v>16.0585392136074</v>
      </c>
      <c r="L578">
        <v>12.173028574164601</v>
      </c>
      <c r="M578">
        <v>44.294996783700299</v>
      </c>
      <c r="N578">
        <v>0.56190308554179302</v>
      </c>
      <c r="O578">
        <v>31.7103620474407</v>
      </c>
      <c r="P578">
        <v>244.51612903225799</v>
      </c>
      <c r="Q578">
        <v>8.0968596286467007E-2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Row],[Ticker]],[1]!Table2[[Symbol]:[Industry]],2,FALSE),"-")</f>
        <v>-</v>
      </c>
      <c r="D579" t="s">
        <v>349</v>
      </c>
      <c r="E579">
        <v>8571.0481710740005</v>
      </c>
      <c r="F579">
        <v>222.77</v>
      </c>
      <c r="G579">
        <v>80.772641149853897</v>
      </c>
      <c r="H579">
        <v>-3.1629076269281602</v>
      </c>
      <c r="I579">
        <v>-15.1282008963378</v>
      </c>
      <c r="J579">
        <v>1.4001286743327701</v>
      </c>
      <c r="K579">
        <v>221.00372628297501</v>
      </c>
      <c r="L579">
        <v>200.24103050723701</v>
      </c>
      <c r="M579">
        <v>57.785661070171003</v>
      </c>
      <c r="N579">
        <v>0.859001030834457</v>
      </c>
      <c r="O579">
        <v>17.610091125375899</v>
      </c>
      <c r="P579">
        <v>106.173068024062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535</v>
      </c>
      <c r="E580">
        <v>8557.7697155200003</v>
      </c>
      <c r="F580">
        <v>779.15</v>
      </c>
      <c r="G580">
        <v>-39.584531200072</v>
      </c>
      <c r="H580">
        <v>3.4213357880688999</v>
      </c>
      <c r="I580">
        <v>-25.336035534149399</v>
      </c>
      <c r="J580">
        <v>2.2316329448860999</v>
      </c>
      <c r="K580">
        <v>784.32703008577505</v>
      </c>
      <c r="L580">
        <v>850.65115462016104</v>
      </c>
      <c r="M580">
        <v>45.591128118122697</v>
      </c>
      <c r="N580">
        <v>1.7481949617760599</v>
      </c>
      <c r="O580">
        <v>41.988063915805597</v>
      </c>
      <c r="P580">
        <v>8.1551915602443099</v>
      </c>
      <c r="Q580">
        <v>-3.1681794261808997E-2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210</v>
      </c>
      <c r="E581">
        <v>8458.7038529599995</v>
      </c>
      <c r="F581">
        <v>2087.6</v>
      </c>
      <c r="G581">
        <v>129.93598064001799</v>
      </c>
      <c r="H581">
        <v>20.7557503983606</v>
      </c>
      <c r="I581">
        <v>41.205366971763098</v>
      </c>
      <c r="J581">
        <v>10.665139026299601</v>
      </c>
      <c r="K581">
        <v>1679.3833689103899</v>
      </c>
      <c r="L581">
        <v>1378.9279503677601</v>
      </c>
      <c r="M581">
        <v>78.527480390981594</v>
      </c>
      <c r="N581">
        <v>1.9363891230391901</v>
      </c>
      <c r="O581">
        <v>4.0429200996359604</v>
      </c>
      <c r="P581">
        <v>154.70961444607099</v>
      </c>
      <c r="Q581">
        <v>7.5676286431472006E-2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306</v>
      </c>
      <c r="E582">
        <v>8454.3171734499992</v>
      </c>
      <c r="F582">
        <v>419.45</v>
      </c>
      <c r="G582">
        <v>0.740072245924004</v>
      </c>
      <c r="H582">
        <v>-6.6210859969678602</v>
      </c>
      <c r="I582">
        <v>-12.421892147520699</v>
      </c>
      <c r="J582">
        <v>-4.5541718255649597</v>
      </c>
      <c r="K582">
        <v>438.86297072118401</v>
      </c>
      <c r="L582">
        <v>408.72076175358302</v>
      </c>
      <c r="M582">
        <v>29.9177922507792</v>
      </c>
      <c r="N582">
        <v>1.64738293520723</v>
      </c>
      <c r="O582">
        <v>20.395756347597999</v>
      </c>
      <c r="P582">
        <v>26.550007542615699</v>
      </c>
      <c r="Q582">
        <v>7.4077599419304002E-2</v>
      </c>
    </row>
    <row r="583" spans="1:17" hidden="1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-</v>
      </c>
      <c r="D583" t="s">
        <v>138</v>
      </c>
      <c r="E583">
        <v>8421.8823601000004</v>
      </c>
      <c r="F583">
        <v>668.35</v>
      </c>
      <c r="G583">
        <v>-14.792425526797</v>
      </c>
      <c r="H583">
        <v>1.33704573030059</v>
      </c>
      <c r="I583">
        <v>-10.3154203826545</v>
      </c>
      <c r="J583">
        <v>-4.3423958852675701</v>
      </c>
      <c r="K583">
        <v>692.30374625658305</v>
      </c>
      <c r="L583">
        <v>653.47546157743102</v>
      </c>
      <c r="M583">
        <v>28.5166502704888</v>
      </c>
      <c r="N583">
        <v>1.4518920364144099</v>
      </c>
      <c r="O583">
        <v>12.216652951297901</v>
      </c>
      <c r="P583">
        <v>29.025096525096501</v>
      </c>
    </row>
    <row r="584" spans="1:17" hidden="1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-</v>
      </c>
      <c r="D584" t="s">
        <v>51</v>
      </c>
      <c r="E584">
        <v>8417.4097481249992</v>
      </c>
      <c r="F584">
        <v>485.25</v>
      </c>
      <c r="G584">
        <v>-5.8489291037917797</v>
      </c>
      <c r="H584">
        <v>17.016235169063201</v>
      </c>
      <c r="I584">
        <v>26.029878686227701</v>
      </c>
      <c r="J584">
        <v>9.0805570603919499</v>
      </c>
      <c r="K584">
        <v>431.22566396285202</v>
      </c>
      <c r="M584">
        <v>56.1357042472671</v>
      </c>
      <c r="N584">
        <v>2.5478730882485299</v>
      </c>
      <c r="O584">
        <v>10.973724884080299</v>
      </c>
      <c r="P584">
        <v>51.877934272300401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Row],[Ticker]],[1]!Table2[[Symbol]:[Industry]],2,FALSE),"-")</f>
        <v>-</v>
      </c>
      <c r="D585" t="s">
        <v>295</v>
      </c>
      <c r="E585">
        <v>8392.8448465349993</v>
      </c>
      <c r="F585">
        <v>680.15</v>
      </c>
      <c r="G585">
        <v>7.9219858917555497</v>
      </c>
      <c r="H585">
        <v>-7.9619276986854501</v>
      </c>
      <c r="I585">
        <v>-2.4222609023530102</v>
      </c>
      <c r="J585">
        <v>-9.1969653379939498</v>
      </c>
      <c r="K585">
        <v>700.67963221108096</v>
      </c>
      <c r="L585">
        <v>653.66450083504799</v>
      </c>
      <c r="M585">
        <v>31.213807704225399</v>
      </c>
      <c r="N585">
        <v>1.1778916968713</v>
      </c>
      <c r="O585">
        <v>23.164007939425101</v>
      </c>
      <c r="P585">
        <v>34.950396825396801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Row],[Ticker]],[1]!Table2[[Symbol]:[Industry]],2,FALSE),"-")</f>
        <v>-</v>
      </c>
      <c r="D586" t="s">
        <v>156</v>
      </c>
      <c r="E586">
        <v>8387.2117999999991</v>
      </c>
      <c r="F586">
        <v>447.7</v>
      </c>
      <c r="G586">
        <v>-3.1218798221318198</v>
      </c>
      <c r="H586">
        <v>-11.382106519587699</v>
      </c>
      <c r="I586">
        <v>-18.7846717377193</v>
      </c>
      <c r="J586">
        <v>-5.0543669105975804</v>
      </c>
      <c r="K586">
        <v>469.19296754648002</v>
      </c>
      <c r="L586">
        <v>425.21300299772901</v>
      </c>
      <c r="M586">
        <v>29.560466126418198</v>
      </c>
      <c r="N586">
        <v>0.38201277948101697</v>
      </c>
      <c r="O586">
        <v>22.2917132008041</v>
      </c>
      <c r="P586">
        <v>31.676470588235201</v>
      </c>
      <c r="Q586">
        <v>8.7761681094628993E-2</v>
      </c>
    </row>
    <row r="587" spans="1:17" hidden="1" x14ac:dyDescent="0.3">
      <c r="A587" t="s">
        <v>1301</v>
      </c>
      <c r="B587" t="s">
        <v>1302</v>
      </c>
      <c r="C587" t="str">
        <f>IFERROR(VLOOKUP(Table1[[#This Row],[Ticker]],[1]!Table2[[Symbol]:[Industry]],2,FALSE),"-")</f>
        <v>-</v>
      </c>
      <c r="D587" t="s">
        <v>724</v>
      </c>
      <c r="E587">
        <v>8375.5088797930002</v>
      </c>
      <c r="F587">
        <v>254.3</v>
      </c>
      <c r="G587">
        <v>1.4460069809635501</v>
      </c>
      <c r="H587">
        <v>0.72798911243713205</v>
      </c>
      <c r="I587">
        <v>0.76331555465866596</v>
      </c>
      <c r="J587">
        <v>1.1332554957071099</v>
      </c>
      <c r="K587">
        <v>252.35664118283</v>
      </c>
      <c r="L587">
        <v>233.685926647184</v>
      </c>
      <c r="M587">
        <v>59.785019392106697</v>
      </c>
      <c r="N587">
        <v>2.4116511632329001</v>
      </c>
      <c r="O587">
        <v>4.1368462445929799</v>
      </c>
      <c r="P587">
        <v>29.151853732859301</v>
      </c>
      <c r="Q587">
        <v>1.1816369177710001E-3</v>
      </c>
    </row>
    <row r="588" spans="1:17" hidden="1" x14ac:dyDescent="0.3">
      <c r="A588" t="s">
        <v>1303</v>
      </c>
      <c r="B588" t="s">
        <v>1304</v>
      </c>
      <c r="C588" t="str">
        <f>IFERROR(VLOOKUP(Table1[[#This Row],[Ticker]],[1]!Table2[[Symbol]:[Industry]],2,FALSE),"-")</f>
        <v>-</v>
      </c>
      <c r="D588" t="s">
        <v>1305</v>
      </c>
      <c r="E588">
        <v>8369.7008711939998</v>
      </c>
      <c r="F588">
        <v>1230.3900000000001</v>
      </c>
      <c r="K588">
        <v>1221.0284065276701</v>
      </c>
      <c r="L588">
        <v>1201.49851616978</v>
      </c>
      <c r="M588">
        <v>68.273684852772604</v>
      </c>
      <c r="N588">
        <v>1</v>
      </c>
      <c r="Q588">
        <v>-6.1080809493942997E-2</v>
      </c>
    </row>
    <row r="589" spans="1:17" x14ac:dyDescent="0.3">
      <c r="A589" t="s">
        <v>1306</v>
      </c>
      <c r="B589" t="s">
        <v>1307</v>
      </c>
      <c r="C589" t="str">
        <f>IFERROR(VLOOKUP(Table1[[#This Row],[Ticker]],[1]!Table2[[Symbol]:[Industry]],2,FALSE),"-")</f>
        <v>-</v>
      </c>
      <c r="D589" t="s">
        <v>389</v>
      </c>
      <c r="E589">
        <v>8362.17618201</v>
      </c>
      <c r="F589">
        <v>189.91</v>
      </c>
      <c r="G589">
        <v>-28.7466032873009</v>
      </c>
      <c r="H589">
        <v>-2.7416035008136301</v>
      </c>
      <c r="I589">
        <v>-9.8689817383589205</v>
      </c>
      <c r="J589">
        <v>-2.0047020468229801</v>
      </c>
      <c r="K589">
        <v>184.185382947341</v>
      </c>
      <c r="L589">
        <v>190.82988848130501</v>
      </c>
      <c r="M589">
        <v>54.147474329313603</v>
      </c>
      <c r="N589">
        <v>1.1724426997285899</v>
      </c>
      <c r="O589">
        <v>35.853825496287698</v>
      </c>
      <c r="P589">
        <v>30.972413793103399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Row],[Ticker]],[1]!Table2[[Symbol]:[Industry]],2,FALSE),"-")</f>
        <v>-</v>
      </c>
      <c r="D590" t="s">
        <v>138</v>
      </c>
      <c r="E590">
        <v>8359.2475002350002</v>
      </c>
      <c r="F590">
        <v>570.65</v>
      </c>
      <c r="G590">
        <v>22.9039722600582</v>
      </c>
      <c r="H590">
        <v>4.3690859491617999</v>
      </c>
      <c r="I590">
        <v>12.6717646813588</v>
      </c>
      <c r="J590">
        <v>-4.0044857875903199</v>
      </c>
      <c r="K590">
        <v>555.01000340209202</v>
      </c>
      <c r="L590">
        <v>482.29415086580798</v>
      </c>
      <c r="M590">
        <v>45.605839792287398</v>
      </c>
      <c r="N590">
        <v>0.41954631435219503</v>
      </c>
      <c r="O590">
        <v>22.491895207219802</v>
      </c>
      <c r="P590">
        <v>62.462633451957203</v>
      </c>
      <c r="Q590">
        <v>3.1676585303783998E-2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Row],[Ticker]],[1]!Table2[[Symbol]:[Industry]],2,FALSE),"-")</f>
        <v>-</v>
      </c>
      <c r="D591" t="s">
        <v>380</v>
      </c>
      <c r="E591">
        <v>8327.1597947999999</v>
      </c>
      <c r="F591">
        <v>1827</v>
      </c>
      <c r="G591">
        <v>114.213138584275</v>
      </c>
      <c r="H591">
        <v>2.3767795221341901</v>
      </c>
      <c r="I591">
        <v>60.696416298433398</v>
      </c>
      <c r="J591">
        <v>7.6017519058853402</v>
      </c>
      <c r="K591">
        <v>1627.3154364982499</v>
      </c>
      <c r="L591">
        <v>1286.22687074911</v>
      </c>
      <c r="M591">
        <v>67.388612739229103</v>
      </c>
      <c r="N591">
        <v>1.7357725637247801</v>
      </c>
      <c r="O591">
        <v>5.4077723043240304</v>
      </c>
      <c r="P591">
        <v>143.6</v>
      </c>
      <c r="Q591">
        <v>7.1372475178497999E-2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Row],[Ticker]],[1]!Table2[[Symbol]:[Industry]],2,FALSE),"-")</f>
        <v>-</v>
      </c>
      <c r="D592" t="s">
        <v>411</v>
      </c>
      <c r="E592">
        <v>8294.4282520399993</v>
      </c>
      <c r="F592">
        <v>524.6</v>
      </c>
      <c r="G592">
        <v>-6.1179056103769298</v>
      </c>
      <c r="H592">
        <v>2.1524181247340102</v>
      </c>
      <c r="I592">
        <v>-3.1685061846642798E-2</v>
      </c>
      <c r="J592">
        <v>5.3796854887937098</v>
      </c>
      <c r="K592">
        <v>529.80033481435703</v>
      </c>
      <c r="L592">
        <v>495.23874181752399</v>
      </c>
      <c r="M592">
        <v>40.750181296204602</v>
      </c>
      <c r="N592">
        <v>1.2288252364663701</v>
      </c>
      <c r="O592">
        <v>20.834921845215302</v>
      </c>
      <c r="P592">
        <v>30.238331678252202</v>
      </c>
      <c r="Q592">
        <v>-1.1594200449834001E-2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Row],[Ticker]],[1]!Table2[[Symbol]:[Industry]],2,FALSE),"-")</f>
        <v>-</v>
      </c>
      <c r="D593" t="s">
        <v>997</v>
      </c>
      <c r="E593">
        <v>8289.6660481599993</v>
      </c>
      <c r="F593">
        <v>378.7</v>
      </c>
      <c r="G593">
        <v>3.04623478973634</v>
      </c>
      <c r="H593">
        <v>-3.3939784258918402</v>
      </c>
      <c r="I593">
        <v>-5.2938094228602699</v>
      </c>
      <c r="J593">
        <v>-6.6516282398758397</v>
      </c>
      <c r="K593">
        <v>387.77555750462602</v>
      </c>
      <c r="L593">
        <v>356.30413989090999</v>
      </c>
      <c r="M593">
        <v>35.274089541632897</v>
      </c>
      <c r="N593">
        <v>0.58541334981075199</v>
      </c>
      <c r="O593">
        <v>14.8270398732506</v>
      </c>
      <c r="P593">
        <v>41.570093457943898</v>
      </c>
      <c r="Q593">
        <v>7.7102948637606E-2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-</v>
      </c>
      <c r="D594" t="s">
        <v>193</v>
      </c>
      <c r="E594">
        <v>8238.0824590800003</v>
      </c>
      <c r="F594">
        <v>208.2</v>
      </c>
      <c r="G594">
        <v>-16.295446130097702</v>
      </c>
      <c r="H594">
        <v>8.0563923089160898</v>
      </c>
      <c r="I594">
        <v>-13.505984910613501</v>
      </c>
      <c r="J594">
        <v>6.6539861542722001</v>
      </c>
      <c r="K594">
        <v>195.33363552904899</v>
      </c>
      <c r="L594">
        <v>195.06411343729599</v>
      </c>
      <c r="M594">
        <v>57.072700839782399</v>
      </c>
      <c r="N594">
        <v>1.63948179651207</v>
      </c>
      <c r="O594">
        <v>47.934678194044203</v>
      </c>
      <c r="P594">
        <v>44.132917964693597</v>
      </c>
      <c r="Q594">
        <v>0.100690596727234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-</v>
      </c>
      <c r="D595" t="s">
        <v>1320</v>
      </c>
      <c r="E595">
        <v>8212.3687122499996</v>
      </c>
      <c r="F595">
        <v>668.05</v>
      </c>
      <c r="G595">
        <v>16.661920526464399</v>
      </c>
      <c r="H595">
        <v>4.6996582298109404</v>
      </c>
      <c r="I595">
        <v>18.4583084787537</v>
      </c>
      <c r="J595">
        <v>1.1798561684309501</v>
      </c>
      <c r="K595">
        <v>623.46294531236094</v>
      </c>
      <c r="L595">
        <v>548.21718839676703</v>
      </c>
      <c r="M595">
        <v>46.788784677054899</v>
      </c>
      <c r="N595">
        <v>1.40373701065391</v>
      </c>
      <c r="O595">
        <v>15.021330738717101</v>
      </c>
      <c r="P595">
        <v>64.160216242781601</v>
      </c>
      <c r="Q595">
        <v>0.14812176071366501</v>
      </c>
    </row>
    <row r="596" spans="1:17" hidden="1" x14ac:dyDescent="0.3">
      <c r="A596" t="s">
        <v>1321</v>
      </c>
      <c r="B596" t="s">
        <v>1322</v>
      </c>
      <c r="C596" t="str">
        <f>IFERROR(VLOOKUP(Table1[[#This Row],[Ticker]],[1]!Table2[[Symbol]:[Industry]],2,FALSE),"-")</f>
        <v>-</v>
      </c>
      <c r="D596" t="s">
        <v>260</v>
      </c>
      <c r="E596">
        <v>8211.6230779500002</v>
      </c>
      <c r="F596">
        <v>1267.05</v>
      </c>
      <c r="G596">
        <v>84.279817181595902</v>
      </c>
      <c r="H596">
        <v>-0.83921466697782299</v>
      </c>
      <c r="I596">
        <v>78.023218780843493</v>
      </c>
      <c r="J596">
        <v>-2.9371769359504998</v>
      </c>
      <c r="K596">
        <v>1270.4898226304499</v>
      </c>
      <c r="L596">
        <v>965.70349341317603</v>
      </c>
      <c r="M596">
        <v>37.084306017448299</v>
      </c>
      <c r="N596">
        <v>0.43136595119650201</v>
      </c>
      <c r="O596">
        <v>14.8139378872183</v>
      </c>
      <c r="P596">
        <v>134.18353202106999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Row],[Ticker]],[1]!Table2[[Symbol]:[Industry]],2,FALSE),"-")</f>
        <v>-</v>
      </c>
      <c r="D597" t="s">
        <v>24</v>
      </c>
      <c r="E597">
        <v>8191.7242890479902</v>
      </c>
      <c r="F597">
        <v>42.36</v>
      </c>
      <c r="G597">
        <v>-36.247670844790697</v>
      </c>
      <c r="H597">
        <v>-4.4266542309636296</v>
      </c>
      <c r="I597">
        <v>-38.011909741592198</v>
      </c>
      <c r="J597">
        <v>-2.5659230709213499</v>
      </c>
      <c r="K597">
        <v>46.027900622207099</v>
      </c>
      <c r="L597">
        <v>48.738552338910203</v>
      </c>
      <c r="M597">
        <v>29.941803179864301</v>
      </c>
      <c r="N597">
        <v>1.00339192881023</v>
      </c>
      <c r="O597">
        <v>48.725212464589198</v>
      </c>
      <c r="P597">
        <v>5.8999999999999897</v>
      </c>
      <c r="Q597">
        <v>4.3890259207980002E-2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Row],[Ticker]],[1]!Table2[[Symbol]:[Industry]],2,FALSE),"-")</f>
        <v>-</v>
      </c>
      <c r="D598" t="s">
        <v>24</v>
      </c>
      <c r="E598">
        <v>8161.6725474699997</v>
      </c>
      <c r="F598">
        <v>216.19</v>
      </c>
      <c r="G598">
        <v>-26.5431438403496</v>
      </c>
      <c r="H598">
        <v>-1.1484314401635201</v>
      </c>
      <c r="I598">
        <v>-25.8315718458968</v>
      </c>
      <c r="J598">
        <v>-4.7971593494337199</v>
      </c>
      <c r="K598">
        <v>225.088845302115</v>
      </c>
      <c r="L598">
        <v>222.17172537226</v>
      </c>
      <c r="M598">
        <v>31.9788080020578</v>
      </c>
      <c r="N598">
        <v>1.61369972466644</v>
      </c>
      <c r="O598">
        <v>32.545446135343902</v>
      </c>
      <c r="P598">
        <v>12.5989583333333</v>
      </c>
      <c r="Q598">
        <v>0.13015145175728601</v>
      </c>
    </row>
    <row r="599" spans="1:17" hidden="1" x14ac:dyDescent="0.3">
      <c r="A599" t="s">
        <v>1327</v>
      </c>
      <c r="B599" t="s">
        <v>1328</v>
      </c>
      <c r="C599" t="str">
        <f>IFERROR(VLOOKUP(Table1[[#This Row],[Ticker]],[1]!Table2[[Symbol]:[Industry]],2,FALSE),"-")</f>
        <v>-</v>
      </c>
      <c r="D599" t="s">
        <v>210</v>
      </c>
      <c r="E599">
        <v>8159.7893977599997</v>
      </c>
      <c r="F599">
        <v>1852.4</v>
      </c>
      <c r="G599">
        <v>8.7974658612721495</v>
      </c>
      <c r="H599">
        <v>-6.7795386619149598</v>
      </c>
      <c r="I599">
        <v>-8.3520804922298009</v>
      </c>
      <c r="J599">
        <v>-5.5446255351080103</v>
      </c>
      <c r="K599">
        <v>1911.92008488741</v>
      </c>
      <c r="L599">
        <v>1681.7116111897999</v>
      </c>
      <c r="M599">
        <v>43.771627142606597</v>
      </c>
      <c r="N599">
        <v>1.61075466776575</v>
      </c>
      <c r="O599">
        <v>19.088749730079901</v>
      </c>
      <c r="P599">
        <v>95.215512698914495</v>
      </c>
      <c r="Q599">
        <v>0.129142691198398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Row],[Ticker]],[1]!Table2[[Symbol]:[Industry]],2,FALSE),"-")</f>
        <v>-</v>
      </c>
      <c r="D600" t="s">
        <v>51</v>
      </c>
      <c r="E600">
        <v>8155.1571075600004</v>
      </c>
      <c r="F600">
        <v>500.9</v>
      </c>
      <c r="G600">
        <v>5.1573276539175996</v>
      </c>
      <c r="H600">
        <v>1.69314184757024</v>
      </c>
      <c r="I600">
        <v>0.38853519722864299</v>
      </c>
      <c r="J600">
        <v>5.2638248785846198</v>
      </c>
      <c r="K600">
        <v>485.979032537526</v>
      </c>
      <c r="L600">
        <v>439.37668031592301</v>
      </c>
      <c r="M600">
        <v>48.415390895264402</v>
      </c>
      <c r="N600">
        <v>1.5270141989899599</v>
      </c>
      <c r="O600">
        <v>9.2433619484927299</v>
      </c>
      <c r="P600">
        <v>45.907369647538502</v>
      </c>
      <c r="Q600">
        <v>9.9330388789770005E-3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Row],[Ticker]],[1]!Table2[[Symbol]:[Industry]],2,FALSE),"-")</f>
        <v>-</v>
      </c>
      <c r="D601" t="s">
        <v>288</v>
      </c>
      <c r="E601">
        <v>8147.1820152999999</v>
      </c>
      <c r="F601">
        <v>793.9</v>
      </c>
      <c r="G601">
        <v>50.637733466730197</v>
      </c>
      <c r="H601">
        <v>3.5198160586090799</v>
      </c>
      <c r="I601">
        <v>8.8599660558963809</v>
      </c>
      <c r="J601">
        <v>5.7999071569938296</v>
      </c>
      <c r="K601">
        <v>777.41504614137398</v>
      </c>
      <c r="L601">
        <v>684.60773669067396</v>
      </c>
      <c r="M601">
        <v>51.1863758178959</v>
      </c>
      <c r="N601">
        <v>0.36606635850242603</v>
      </c>
      <c r="O601">
        <v>10.8451946088928</v>
      </c>
      <c r="P601">
        <v>76.422222222222203</v>
      </c>
      <c r="Q601">
        <v>1.2407928680947001E-2</v>
      </c>
    </row>
    <row r="602" spans="1:17" hidden="1" x14ac:dyDescent="0.3">
      <c r="A602" t="s">
        <v>1333</v>
      </c>
      <c r="B602" t="s">
        <v>1334</v>
      </c>
      <c r="C602" t="str">
        <f>IFERROR(VLOOKUP(Table1[[#This Row],[Ticker]],[1]!Table2[[Symbol]:[Industry]],2,FALSE),"-")</f>
        <v>-</v>
      </c>
      <c r="D602" t="s">
        <v>246</v>
      </c>
      <c r="E602">
        <v>8085.0219146549998</v>
      </c>
      <c r="F602">
        <v>289.05</v>
      </c>
      <c r="G602">
        <v>-32.304371226466301</v>
      </c>
      <c r="H602">
        <v>-12.5649122827288</v>
      </c>
      <c r="I602">
        <v>-20.1215733747017</v>
      </c>
      <c r="J602">
        <v>0.808841200346611</v>
      </c>
      <c r="M602">
        <v>36.413217534384898</v>
      </c>
      <c r="O602">
        <v>20.1695208441446</v>
      </c>
      <c r="P602">
        <v>2.4818294628611901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Row],[Ticker]],[1]!Table2[[Symbol]:[Industry]],2,FALSE),"-")</f>
        <v>-</v>
      </c>
      <c r="D603" t="s">
        <v>699</v>
      </c>
      <c r="E603">
        <v>8084.7268673999997</v>
      </c>
      <c r="F603">
        <v>477.25</v>
      </c>
      <c r="G603">
        <v>20.196805140133598</v>
      </c>
      <c r="H603">
        <v>-15.931351769219599</v>
      </c>
      <c r="I603">
        <v>10.872115610656801</v>
      </c>
      <c r="J603">
        <v>-1.9563656823070501</v>
      </c>
      <c r="K603">
        <v>496.69481145803701</v>
      </c>
      <c r="L603">
        <v>425.89580992831401</v>
      </c>
      <c r="M603">
        <v>34.281522769992101</v>
      </c>
      <c r="N603">
        <v>0.38881996615194497</v>
      </c>
      <c r="O603">
        <v>33.8397066526977</v>
      </c>
      <c r="P603">
        <v>49.561266060795901</v>
      </c>
      <c r="Q603">
        <v>5.692948804431E-2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Row],[Ticker]],[1]!Table2[[Symbol]:[Industry]],2,FALSE),"-")</f>
        <v>-</v>
      </c>
      <c r="D604" t="s">
        <v>78</v>
      </c>
      <c r="E604">
        <v>8055.7187063199999</v>
      </c>
      <c r="F604">
        <v>160.04</v>
      </c>
      <c r="G604">
        <v>-1.71058746663207</v>
      </c>
      <c r="H604">
        <v>-2.1489208011200698</v>
      </c>
      <c r="I604">
        <v>-16.960560636603301</v>
      </c>
      <c r="J604">
        <v>-0.55715656780119704</v>
      </c>
      <c r="K604">
        <v>163.01233640726099</v>
      </c>
      <c r="L604">
        <v>159.99402700815301</v>
      </c>
      <c r="M604">
        <v>46.087727904245902</v>
      </c>
      <c r="N604">
        <v>0.33015452521430499</v>
      </c>
      <c r="O604">
        <v>24.343914021494601</v>
      </c>
      <c r="P604">
        <v>33.366666666666603</v>
      </c>
      <c r="Q604">
        <v>-1.0399491928636999E-2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Row],[Ticker]],[1]!Table2[[Symbol]:[Industry]],2,FALSE),"-")</f>
        <v>-</v>
      </c>
      <c r="D605" t="s">
        <v>81</v>
      </c>
      <c r="E605">
        <v>8042.1553631249999</v>
      </c>
      <c r="F605">
        <v>731.25</v>
      </c>
      <c r="G605">
        <v>-32.4583363301304</v>
      </c>
      <c r="H605">
        <v>-8.1881423869380203</v>
      </c>
      <c r="I605">
        <v>-14.949408467096401</v>
      </c>
      <c r="J605">
        <v>-3.58913387050031</v>
      </c>
      <c r="K605">
        <v>758.69567409812896</v>
      </c>
      <c r="L605">
        <v>736.58778435904298</v>
      </c>
      <c r="M605">
        <v>43.187109139322999</v>
      </c>
      <c r="N605">
        <v>0.74232538320726704</v>
      </c>
      <c r="O605">
        <v>25.811965811965798</v>
      </c>
      <c r="P605">
        <v>18.709415584415499</v>
      </c>
      <c r="Q605">
        <v>0.12924735095284401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Row],[Ticker]],[1]!Table2[[Symbol]:[Industry]],2,FALSE),"-")</f>
        <v>-</v>
      </c>
      <c r="D606" t="s">
        <v>1343</v>
      </c>
      <c r="E606">
        <v>8039.97853183999</v>
      </c>
      <c r="F606">
        <v>1292.8</v>
      </c>
      <c r="G606">
        <v>128.65489628633699</v>
      </c>
      <c r="H606">
        <v>-2.51634282029557</v>
      </c>
      <c r="I606">
        <v>71.966065030930807</v>
      </c>
      <c r="J606">
        <v>-2.6224132304902898</v>
      </c>
      <c r="K606">
        <v>1205.0892620212101</v>
      </c>
      <c r="L606">
        <v>896.70166368947696</v>
      </c>
      <c r="M606">
        <v>51.6419131931018</v>
      </c>
      <c r="N606">
        <v>0.70120167840068104</v>
      </c>
      <c r="O606">
        <v>8.6788366336633693</v>
      </c>
      <c r="P606">
        <v>196.88827649557899</v>
      </c>
      <c r="Q606">
        <v>0.14849183732853199</v>
      </c>
    </row>
    <row r="607" spans="1:17" x14ac:dyDescent="0.3">
      <c r="A607" t="s">
        <v>1344</v>
      </c>
      <c r="B607" t="s">
        <v>1345</v>
      </c>
      <c r="C607" t="str">
        <f>IFERROR(VLOOKUP(Table1[[#This Row],[Ticker]],[1]!Table2[[Symbol]:[Industry]],2,FALSE),"-")</f>
        <v>-</v>
      </c>
      <c r="D607" t="s">
        <v>95</v>
      </c>
      <c r="E607">
        <v>8036.5011231999997</v>
      </c>
      <c r="F607">
        <v>1034</v>
      </c>
      <c r="G607">
        <v>139.84166577319701</v>
      </c>
      <c r="H607">
        <v>-6.1057221073576002</v>
      </c>
      <c r="I607">
        <v>20.171881611462101</v>
      </c>
      <c r="J607">
        <v>7.1107574065800598</v>
      </c>
      <c r="K607">
        <v>976.66646874670096</v>
      </c>
      <c r="L607">
        <v>816.29733668155302</v>
      </c>
      <c r="M607">
        <v>72.5365670494119</v>
      </c>
      <c r="N607">
        <v>0.91926216761177504</v>
      </c>
      <c r="O607">
        <v>13.829787234042501</v>
      </c>
      <c r="P607">
        <v>172.105263157894</v>
      </c>
    </row>
    <row r="608" spans="1:17" x14ac:dyDescent="0.3">
      <c r="A608" t="s">
        <v>1346</v>
      </c>
      <c r="B608" t="s">
        <v>1347</v>
      </c>
      <c r="C608" t="str">
        <f>IFERROR(VLOOKUP(Table1[[#This Row],[Ticker]],[1]!Table2[[Symbol]:[Industry]],2,FALSE),"-")</f>
        <v>-</v>
      </c>
      <c r="D608" t="s">
        <v>78</v>
      </c>
      <c r="E608">
        <v>8022.9812774499997</v>
      </c>
      <c r="F608">
        <v>198.5</v>
      </c>
      <c r="G608">
        <v>-1.7109779246742201</v>
      </c>
      <c r="H608">
        <v>-4.51288053920893</v>
      </c>
      <c r="I608">
        <v>-9.8225271254041804</v>
      </c>
      <c r="J608">
        <v>-0.73217837788273898</v>
      </c>
      <c r="K608">
        <v>210.56941538004301</v>
      </c>
      <c r="L608">
        <v>197.96291557507701</v>
      </c>
      <c r="M608">
        <v>25.627494804024</v>
      </c>
      <c r="N608">
        <v>0.464481430250056</v>
      </c>
      <c r="O608">
        <v>28.967254408060398</v>
      </c>
      <c r="P608">
        <v>35.034013605442098</v>
      </c>
      <c r="Q608">
        <v>4.5753696980137003E-2</v>
      </c>
    </row>
    <row r="609" spans="1:17" hidden="1" x14ac:dyDescent="0.3">
      <c r="A609" t="s">
        <v>1348</v>
      </c>
      <c r="B609" t="s">
        <v>1349</v>
      </c>
      <c r="C609" t="str">
        <f>IFERROR(VLOOKUP(Table1[[#This Row],[Ticker]],[1]!Table2[[Symbol]:[Industry]],2,FALSE),"-")</f>
        <v>-</v>
      </c>
      <c r="D609" t="s">
        <v>997</v>
      </c>
      <c r="E609">
        <v>8015.0652288000001</v>
      </c>
      <c r="F609">
        <v>849.6</v>
      </c>
      <c r="G609">
        <v>864.90758564243902</v>
      </c>
      <c r="H609">
        <v>6.10672621382525</v>
      </c>
      <c r="I609">
        <v>157.22010576312701</v>
      </c>
      <c r="J609">
        <v>-4.7986386379592396</v>
      </c>
      <c r="K609">
        <v>753.60709125822302</v>
      </c>
      <c r="L609">
        <v>517.03024275503003</v>
      </c>
      <c r="M609">
        <v>60.254969961171</v>
      </c>
      <c r="N609">
        <v>1.0020070778112999</v>
      </c>
      <c r="O609">
        <v>7.1916195856873903</v>
      </c>
      <c r="P609">
        <v>1003.37662337662</v>
      </c>
      <c r="Q609">
        <v>0.25580218614849198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Row],[Ticker]],[1]!Table2[[Symbol]:[Industry]],2,FALSE),"-")</f>
        <v>-</v>
      </c>
      <c r="D610" t="s">
        <v>295</v>
      </c>
      <c r="E610">
        <v>7931.5096606199904</v>
      </c>
      <c r="F610">
        <v>1908.9</v>
      </c>
      <c r="G610">
        <v>87.315121124336301</v>
      </c>
      <c r="H610">
        <v>14.7758439813036</v>
      </c>
      <c r="I610">
        <v>78.187808243281395</v>
      </c>
      <c r="J610">
        <v>4.6225496104253896</v>
      </c>
      <c r="K610">
        <v>1522.92189902675</v>
      </c>
      <c r="L610">
        <v>1263.2016247444601</v>
      </c>
      <c r="M610">
        <v>74.321962286305194</v>
      </c>
      <c r="N610">
        <v>2.0769686829713399</v>
      </c>
      <c r="O610">
        <v>0.76483838860075204</v>
      </c>
      <c r="P610">
        <v>118.885448916408</v>
      </c>
      <c r="Q610">
        <v>0.13507493627244299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529</v>
      </c>
      <c r="E611">
        <v>7928.7353878149997</v>
      </c>
      <c r="F611">
        <v>240.05</v>
      </c>
      <c r="G611">
        <v>-5.6728730160324004</v>
      </c>
      <c r="H611">
        <v>-0.130608832867883</v>
      </c>
      <c r="I611">
        <v>-7.3082766834454498</v>
      </c>
      <c r="J611">
        <v>-1.3375496377881699</v>
      </c>
      <c r="K611">
        <v>238.24036942224501</v>
      </c>
      <c r="L611">
        <v>224.17808511274899</v>
      </c>
      <c r="M611">
        <v>42.008277285943301</v>
      </c>
      <c r="N611">
        <v>0.86264807281588196</v>
      </c>
      <c r="O611">
        <v>16.892314101228902</v>
      </c>
      <c r="P611">
        <v>19.279503105589999</v>
      </c>
      <c r="Q611">
        <v>3.9981605992043999E-2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968</v>
      </c>
      <c r="E612">
        <v>7910.3433415199997</v>
      </c>
      <c r="F612">
        <v>833.15</v>
      </c>
      <c r="G612">
        <v>102.37330084758899</v>
      </c>
      <c r="H612">
        <v>-10.8466272957898</v>
      </c>
      <c r="I612">
        <v>12.676506222685701</v>
      </c>
      <c r="J612">
        <v>-2.2971914635522301</v>
      </c>
      <c r="K612">
        <v>870.92605441294904</v>
      </c>
      <c r="L612">
        <v>702.19675010420201</v>
      </c>
      <c r="M612">
        <v>32.936931542970001</v>
      </c>
      <c r="N612">
        <v>0.46068139901437</v>
      </c>
      <c r="O612">
        <v>27.107963752025402</v>
      </c>
      <c r="P612">
        <v>143.932074366856</v>
      </c>
      <c r="Q612">
        <v>0.16291491598667501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237</v>
      </c>
      <c r="E613">
        <v>7905.7104715100004</v>
      </c>
      <c r="F613">
        <v>2048.35</v>
      </c>
      <c r="G613">
        <v>-4.9163618416096302</v>
      </c>
      <c r="H613">
        <v>-8.5725567345882094</v>
      </c>
      <c r="I613">
        <v>-5.7300604608289101</v>
      </c>
      <c r="J613">
        <v>-4.8794928688901598</v>
      </c>
      <c r="K613">
        <v>2155.7277034170002</v>
      </c>
      <c r="L613">
        <v>1991.3860310996499</v>
      </c>
      <c r="M613">
        <v>40.2333306136183</v>
      </c>
      <c r="N613">
        <v>0.77793296765914599</v>
      </c>
      <c r="O613">
        <v>33.912661410403501</v>
      </c>
      <c r="P613">
        <v>40.1156029824201</v>
      </c>
      <c r="Q613">
        <v>-3.2160430006101998E-2</v>
      </c>
    </row>
    <row r="614" spans="1:17" hidden="1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210</v>
      </c>
      <c r="E614">
        <v>7899.5039820000002</v>
      </c>
      <c r="F614">
        <v>400.7</v>
      </c>
      <c r="G614">
        <v>5.9871914603410303</v>
      </c>
      <c r="H614">
        <v>2.8350473477696001</v>
      </c>
      <c r="I614">
        <v>15.417233821390299</v>
      </c>
      <c r="J614">
        <v>3.2636754856570902</v>
      </c>
      <c r="K614">
        <v>368.60683288805097</v>
      </c>
      <c r="M614">
        <v>56.910249978139298</v>
      </c>
      <c r="N614">
        <v>1.27426108221784</v>
      </c>
      <c r="O614">
        <v>8.2605440479161594</v>
      </c>
      <c r="P614">
        <v>66.888796334860402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138</v>
      </c>
      <c r="E615">
        <v>7886.0713606740001</v>
      </c>
      <c r="F615">
        <v>124.02</v>
      </c>
      <c r="G615">
        <v>58.485095362308101</v>
      </c>
      <c r="H615">
        <v>-15.063249639692501</v>
      </c>
      <c r="I615">
        <v>-9.5570307980853002</v>
      </c>
      <c r="J615">
        <v>-3.6205714710932901</v>
      </c>
      <c r="K615">
        <v>135.46808477716601</v>
      </c>
      <c r="L615">
        <v>117.638636370866</v>
      </c>
      <c r="M615">
        <v>28.880598359743999</v>
      </c>
      <c r="N615">
        <v>0.43906665496319403</v>
      </c>
      <c r="O615">
        <v>32.527011772294799</v>
      </c>
      <c r="P615">
        <v>99.069020866773599</v>
      </c>
      <c r="Q615">
        <v>-1.4277430540497E-2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121</v>
      </c>
      <c r="E616">
        <v>7881.2474286300003</v>
      </c>
      <c r="F616">
        <v>1339.95</v>
      </c>
      <c r="G616">
        <v>11.8327993668007</v>
      </c>
      <c r="H616">
        <v>-6.0311099493544704</v>
      </c>
      <c r="I616">
        <v>6.2666875207991204</v>
      </c>
      <c r="J616">
        <v>-1.29883963812116</v>
      </c>
      <c r="K616">
        <v>1367.38917647943</v>
      </c>
      <c r="L616">
        <v>1201.8732670172801</v>
      </c>
      <c r="M616">
        <v>35.1854380923074</v>
      </c>
      <c r="N616">
        <v>0.763013120164861</v>
      </c>
      <c r="O616">
        <v>16.866300981379901</v>
      </c>
      <c r="P616">
        <v>45.964052287581701</v>
      </c>
      <c r="Q616">
        <v>0.130851425443303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46</v>
      </c>
      <c r="E617">
        <v>7842.2399695849999</v>
      </c>
      <c r="F617">
        <v>536.35</v>
      </c>
      <c r="G617">
        <v>54.694180024535903</v>
      </c>
      <c r="H617">
        <v>1.6532207481832</v>
      </c>
      <c r="I617">
        <v>25.2040838112312</v>
      </c>
      <c r="J617">
        <v>8.4920745046962995</v>
      </c>
      <c r="K617">
        <v>505.18890402999602</v>
      </c>
      <c r="L617">
        <v>434.70207757045</v>
      </c>
      <c r="M617">
        <v>60.207714642088099</v>
      </c>
      <c r="N617">
        <v>0.67300773789469803</v>
      </c>
      <c r="O617">
        <v>5.6772629812622304</v>
      </c>
      <c r="P617">
        <v>87.371179039301296</v>
      </c>
      <c r="Q617">
        <v>-1.0924351655096001E-2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237</v>
      </c>
      <c r="E618">
        <v>7836.0596622000003</v>
      </c>
      <c r="F618">
        <v>1487</v>
      </c>
      <c r="G618">
        <v>6258.7450585750603</v>
      </c>
      <c r="H618">
        <v>22.970938217771099</v>
      </c>
      <c r="I618">
        <v>424.23078532556099</v>
      </c>
      <c r="J618">
        <v>3.0363367997782502</v>
      </c>
      <c r="K618">
        <v>1239.08631046402</v>
      </c>
      <c r="L618">
        <v>621.66413180775999</v>
      </c>
      <c r="M618">
        <v>58.999688623117201</v>
      </c>
      <c r="N618">
        <v>1.60307555979434</v>
      </c>
      <c r="O618">
        <v>10.6254203093476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561</v>
      </c>
      <c r="E619">
        <v>7834.6259312000002</v>
      </c>
      <c r="F619">
        <v>45.7</v>
      </c>
      <c r="G619">
        <v>-8.1158402260329794</v>
      </c>
      <c r="H619">
        <v>4.22118730803669</v>
      </c>
      <c r="I619">
        <v>-35.881918816002397</v>
      </c>
      <c r="J619">
        <v>1.6832854152900301</v>
      </c>
      <c r="K619">
        <v>44.235784319460997</v>
      </c>
      <c r="L619">
        <v>46.246870140460899</v>
      </c>
      <c r="M619">
        <v>55.791497607696201</v>
      </c>
      <c r="N619">
        <v>1.96672906817616</v>
      </c>
      <c r="O619">
        <v>50.328227571115903</v>
      </c>
      <c r="P619">
        <v>18.240620957309201</v>
      </c>
      <c r="Q619">
        <v>1.5943426469211E-2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708</v>
      </c>
      <c r="E620">
        <v>7829.4851958749996</v>
      </c>
      <c r="F620">
        <v>243.25</v>
      </c>
      <c r="G620">
        <v>90.054457171038607</v>
      </c>
      <c r="H620">
        <v>-9.0706848439786807</v>
      </c>
      <c r="I620">
        <v>7.7860452135144502</v>
      </c>
      <c r="J620">
        <v>-2.3801002940232601</v>
      </c>
      <c r="K620">
        <v>243.15021317839901</v>
      </c>
      <c r="L620">
        <v>190.877081054435</v>
      </c>
      <c r="M620">
        <v>35.679792459109798</v>
      </c>
      <c r="N620">
        <v>0.66530140544939698</v>
      </c>
      <c r="O620">
        <v>21.886947584789301</v>
      </c>
      <c r="P620">
        <v>125.231481481481</v>
      </c>
      <c r="Q620">
        <v>0.17762389092848399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46</v>
      </c>
      <c r="E621">
        <v>7826.5645726559997</v>
      </c>
      <c r="F621">
        <v>46.59</v>
      </c>
      <c r="G621">
        <v>117.628955849438</v>
      </c>
      <c r="H621">
        <v>-1.5602845200903701</v>
      </c>
      <c r="I621">
        <v>-0.114012021160974</v>
      </c>
      <c r="J621">
        <v>-11.3096792124215</v>
      </c>
      <c r="K621">
        <v>47.590712671674297</v>
      </c>
      <c r="L621">
        <v>38.244317876609202</v>
      </c>
      <c r="M621">
        <v>34.580835223911599</v>
      </c>
      <c r="N621">
        <v>1.1572717656978999</v>
      </c>
      <c r="O621">
        <v>23.417042283751801</v>
      </c>
      <c r="P621">
        <v>145.73628587131699</v>
      </c>
      <c r="Q621">
        <v>0.13255906771059101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127</v>
      </c>
      <c r="E622">
        <v>7783.6311108</v>
      </c>
      <c r="F622">
        <v>651.6</v>
      </c>
      <c r="G622">
        <v>-51.561790439966998</v>
      </c>
      <c r="H622">
        <v>-1.75927270100302</v>
      </c>
      <c r="I622">
        <v>-7.4286776238513399</v>
      </c>
      <c r="J622">
        <v>-0.117406182769888</v>
      </c>
      <c r="K622">
        <v>680.05043797810799</v>
      </c>
      <c r="L622">
        <v>709.79778922029095</v>
      </c>
      <c r="M622">
        <v>28.4228001145615</v>
      </c>
      <c r="N622">
        <v>1.00612754477696</v>
      </c>
      <c r="O622">
        <v>45.027624309392202</v>
      </c>
      <c r="P622">
        <v>8.8539926495155399</v>
      </c>
      <c r="Q622">
        <v>-0.107090262147614</v>
      </c>
    </row>
    <row r="623" spans="1:17" hidden="1" x14ac:dyDescent="0.3">
      <c r="A623" t="s">
        <v>1376</v>
      </c>
      <c r="B623" t="s">
        <v>1377</v>
      </c>
      <c r="C623" t="str">
        <f>IFERROR(VLOOKUP(Table1[[#This Row],[Ticker]],[1]!Table2[[Symbol]:[Industry]],2,FALSE),"-")</f>
        <v>-</v>
      </c>
      <c r="D623" t="s">
        <v>389</v>
      </c>
      <c r="E623">
        <v>7775.549688225</v>
      </c>
      <c r="F623">
        <v>998.45</v>
      </c>
      <c r="G623">
        <v>6.9128847262288904</v>
      </c>
      <c r="H623">
        <v>3.8035969135063801</v>
      </c>
      <c r="I623">
        <v>0.319398587846841</v>
      </c>
      <c r="J623">
        <v>2.2970279653552401</v>
      </c>
      <c r="K623">
        <v>945.62607445000299</v>
      </c>
      <c r="L623">
        <v>872.02140323219896</v>
      </c>
      <c r="M623">
        <v>56.282681914945897</v>
      </c>
      <c r="N623">
        <v>1.12964067612217</v>
      </c>
      <c r="O623">
        <v>8.1175822524913492</v>
      </c>
      <c r="P623">
        <v>31.782485316438901</v>
      </c>
      <c r="Q623">
        <v>8.3965958857812995E-2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Row],[Ticker]],[1]!Table2[[Symbol]:[Industry]],2,FALSE),"-")</f>
        <v>-</v>
      </c>
      <c r="D624" t="s">
        <v>411</v>
      </c>
      <c r="E624">
        <v>7748.5067468999996</v>
      </c>
      <c r="F624">
        <v>578.25</v>
      </c>
      <c r="G624">
        <v>-2.4332847743715398</v>
      </c>
      <c r="H624">
        <v>-6.4010016688661899</v>
      </c>
      <c r="I624">
        <v>-53.827908431342898</v>
      </c>
      <c r="J624">
        <v>-3.2819668331127598</v>
      </c>
      <c r="K624">
        <v>671.11750579376303</v>
      </c>
      <c r="L624">
        <v>739.50311503623902</v>
      </c>
      <c r="M624">
        <v>19.4478682495577</v>
      </c>
      <c r="N624">
        <v>1.2936686754548801</v>
      </c>
      <c r="O624">
        <v>89.710332900994302</v>
      </c>
      <c r="P624">
        <v>23.018827784278201</v>
      </c>
      <c r="Q624">
        <v>0.136087408207272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Row],[Ticker]],[1]!Table2[[Symbol]:[Industry]],2,FALSE),"-")</f>
        <v>-</v>
      </c>
      <c r="D625" t="s">
        <v>138</v>
      </c>
      <c r="E625">
        <v>7711.6972312799999</v>
      </c>
      <c r="F625">
        <v>523.15</v>
      </c>
      <c r="G625">
        <v>61.596812121083701</v>
      </c>
      <c r="H625">
        <v>11.059882523406699</v>
      </c>
      <c r="I625">
        <v>68.360329036138097</v>
      </c>
      <c r="J625">
        <v>0.380888133565154</v>
      </c>
      <c r="K625">
        <v>481.152721997735</v>
      </c>
      <c r="M625">
        <v>43.971487229011302</v>
      </c>
      <c r="N625">
        <v>0.67061087747955095</v>
      </c>
      <c r="O625">
        <v>12.396062314823601</v>
      </c>
      <c r="P625">
        <v>115.509783728115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Row],[Ticker]],[1]!Table2[[Symbol]:[Industry]],2,FALSE),"-")</f>
        <v>-</v>
      </c>
      <c r="D626" t="s">
        <v>605</v>
      </c>
      <c r="E626">
        <v>7687.4792071000002</v>
      </c>
      <c r="F626">
        <v>388.15</v>
      </c>
      <c r="G626">
        <v>58.872615887759601</v>
      </c>
      <c r="H626">
        <v>-4.4485764580700398</v>
      </c>
      <c r="I626">
        <v>37.300635972938203</v>
      </c>
      <c r="J626">
        <v>1.2939114246514201</v>
      </c>
      <c r="K626">
        <v>386.46509778698902</v>
      </c>
      <c r="L626">
        <v>334.360121286489</v>
      </c>
      <c r="M626">
        <v>46.885791717110898</v>
      </c>
      <c r="N626">
        <v>1.03972954964096</v>
      </c>
      <c r="O626">
        <v>16.102022414015099</v>
      </c>
      <c r="P626">
        <v>91.2068965517241</v>
      </c>
      <c r="Q626">
        <v>3.4827538302349997E-2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Row],[Ticker]],[1]!Table2[[Symbol]:[Industry]],2,FALSE),"-")</f>
        <v>-</v>
      </c>
      <c r="D627" t="s">
        <v>529</v>
      </c>
      <c r="E627">
        <v>7683.0697650000002</v>
      </c>
      <c r="F627">
        <v>385.35</v>
      </c>
      <c r="G627">
        <v>94.914030706612806</v>
      </c>
      <c r="H627">
        <v>-2.13533529168464</v>
      </c>
      <c r="I627">
        <v>28.144505097764199</v>
      </c>
      <c r="J627">
        <v>-0.358262911357703</v>
      </c>
      <c r="K627">
        <v>374.96335160510301</v>
      </c>
      <c r="L627">
        <v>305.362493687886</v>
      </c>
      <c r="M627">
        <v>44.759735368249402</v>
      </c>
      <c r="N627">
        <v>0.85210048753527201</v>
      </c>
      <c r="O627">
        <v>17.088361230050499</v>
      </c>
      <c r="P627">
        <v>119.13562695479099</v>
      </c>
      <c r="Q627">
        <v>0.323388683856146</v>
      </c>
    </row>
    <row r="628" spans="1:17" hidden="1" x14ac:dyDescent="0.3">
      <c r="A628" t="s">
        <v>1386</v>
      </c>
      <c r="B628" t="s">
        <v>1387</v>
      </c>
      <c r="C628" t="str">
        <f>IFERROR(VLOOKUP(Table1[[#This Row],[Ticker]],[1]!Table2[[Symbol]:[Industry]],2,FALSE),"-")</f>
        <v>-</v>
      </c>
      <c r="D628" t="s">
        <v>555</v>
      </c>
      <c r="E628">
        <v>7580.7634197699999</v>
      </c>
      <c r="F628">
        <v>707.05</v>
      </c>
      <c r="G628">
        <v>6.5762071145177297</v>
      </c>
      <c r="H628">
        <v>-5.04252605445767</v>
      </c>
      <c r="I628">
        <v>-3.99870135713953</v>
      </c>
      <c r="J628">
        <v>-1.7871246175103701</v>
      </c>
      <c r="K628">
        <v>698.37537459209204</v>
      </c>
      <c r="M628">
        <v>37.1464593042896</v>
      </c>
      <c r="N628">
        <v>0.80796165529414599</v>
      </c>
      <c r="O628">
        <v>9.9780779294250799</v>
      </c>
      <c r="P628">
        <v>36.193778291437901</v>
      </c>
    </row>
    <row r="629" spans="1:17" hidden="1" x14ac:dyDescent="0.3">
      <c r="A629" t="s">
        <v>1388</v>
      </c>
      <c r="B629" t="s">
        <v>1389</v>
      </c>
      <c r="C629" t="str">
        <f>IFERROR(VLOOKUP(Table1[[#This Row],[Ticker]],[1]!Table2[[Symbol]:[Industry]],2,FALSE),"-")</f>
        <v>-</v>
      </c>
      <c r="D629" t="s">
        <v>21</v>
      </c>
      <c r="E629">
        <v>7524.0871699999998</v>
      </c>
      <c r="F629">
        <v>128.75</v>
      </c>
      <c r="G629">
        <v>66.081205178091494</v>
      </c>
      <c r="H629">
        <v>-8.9676436357304592</v>
      </c>
      <c r="I629">
        <v>-10.010529673562999</v>
      </c>
      <c r="J629">
        <v>-7.8820610659148604</v>
      </c>
      <c r="K629">
        <v>125.356714445802</v>
      </c>
      <c r="L629">
        <v>107.21411488945699</v>
      </c>
      <c r="M629">
        <v>50.022052695944403</v>
      </c>
      <c r="N629">
        <v>1.5834777774775199</v>
      </c>
      <c r="O629">
        <v>11.2233009708737</v>
      </c>
      <c r="P629">
        <v>98.076923076922995</v>
      </c>
      <c r="Q629">
        <v>0.270249723580271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Row],[Ticker]],[1]!Table2[[Symbol]:[Industry]],2,FALSE),"-")</f>
        <v>-</v>
      </c>
      <c r="D630" t="s">
        <v>605</v>
      </c>
      <c r="E630">
        <v>7522.5228059999999</v>
      </c>
      <c r="F630">
        <v>375.15</v>
      </c>
      <c r="G630">
        <v>-10.8078538221603</v>
      </c>
      <c r="H630">
        <v>5.7549744714683504</v>
      </c>
      <c r="I630">
        <v>4.4199048220400403</v>
      </c>
      <c r="J630">
        <v>5.7587365369426498E-2</v>
      </c>
      <c r="K630">
        <v>356.840565256481</v>
      </c>
      <c r="L630">
        <v>345.29522324753702</v>
      </c>
      <c r="M630">
        <v>59.807783277587298</v>
      </c>
      <c r="N630">
        <v>1.26796948398744</v>
      </c>
      <c r="O630">
        <v>16.473410635745701</v>
      </c>
      <c r="P630">
        <v>40.112044817927099</v>
      </c>
      <c r="Q630">
        <v>0.14439028174494001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Row],[Ticker]],[1]!Table2[[Symbol]:[Industry]],2,FALSE),"-")</f>
        <v>-</v>
      </c>
      <c r="D631" t="s">
        <v>133</v>
      </c>
      <c r="E631">
        <v>7518.3142461999996</v>
      </c>
      <c r="F631">
        <v>311.60000000000002</v>
      </c>
      <c r="G631">
        <v>244.44042616719599</v>
      </c>
      <c r="H631">
        <v>-13.383196572286799</v>
      </c>
      <c r="I631">
        <v>35.934739575258703</v>
      </c>
      <c r="J631">
        <v>-2.4923390984506701</v>
      </c>
      <c r="K631">
        <v>312.72878568120598</v>
      </c>
      <c r="L631">
        <v>235.79058053965599</v>
      </c>
      <c r="M631">
        <v>49.916326520259403</v>
      </c>
      <c r="N631">
        <v>2.3071308269317998</v>
      </c>
      <c r="O631">
        <v>23.234916559691801</v>
      </c>
      <c r="P631">
        <v>295.68253968253902</v>
      </c>
      <c r="Q631">
        <v>0.13463544260190699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Row],[Ticker]],[1]!Table2[[Symbol]:[Industry]],2,FALSE),"-")</f>
        <v>-</v>
      </c>
      <c r="D632" t="s">
        <v>605</v>
      </c>
      <c r="E632">
        <v>7512.9354788250002</v>
      </c>
      <c r="F632">
        <v>3784.25</v>
      </c>
      <c r="G632">
        <v>-6.1241307821183604</v>
      </c>
      <c r="H632">
        <v>-7.69668567530994</v>
      </c>
      <c r="I632">
        <v>-0.61376683449470804</v>
      </c>
      <c r="J632">
        <v>-1.04013972118791</v>
      </c>
      <c r="K632">
        <v>3756.1813397219798</v>
      </c>
      <c r="L632">
        <v>3509.5864611892698</v>
      </c>
      <c r="M632">
        <v>53.610726604290399</v>
      </c>
      <c r="N632">
        <v>0.68691918539423202</v>
      </c>
      <c r="O632">
        <v>13.3328929114091</v>
      </c>
      <c r="P632">
        <v>25.035105978754601</v>
      </c>
      <c r="Q632">
        <v>-2.6014110079539E-2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Row],[Ticker]],[1]!Table2[[Symbol]:[Industry]],2,FALSE),"-")</f>
        <v>-</v>
      </c>
      <c r="D633" t="s">
        <v>210</v>
      </c>
      <c r="E633">
        <v>7504.1470862799997</v>
      </c>
      <c r="F633">
        <v>1389.7</v>
      </c>
      <c r="G633">
        <v>24.0862281035267</v>
      </c>
      <c r="H633">
        <v>2.4385615163191199</v>
      </c>
      <c r="I633">
        <v>30.629619325661199</v>
      </c>
      <c r="J633">
        <v>2.5898308254134501</v>
      </c>
      <c r="K633">
        <v>1299.8676097198099</v>
      </c>
      <c r="L633">
        <v>1097.3635004612199</v>
      </c>
      <c r="M633">
        <v>48.838733236526402</v>
      </c>
      <c r="N633">
        <v>0.71333381829439402</v>
      </c>
      <c r="O633">
        <v>6.4258473051737699</v>
      </c>
      <c r="P633">
        <v>69.372333942717802</v>
      </c>
      <c r="Q633">
        <v>5.9479190852722998E-2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Row],[Ticker]],[1]!Table2[[Symbol]:[Industry]],2,FALSE),"-")</f>
        <v>-</v>
      </c>
      <c r="D634" t="s">
        <v>95</v>
      </c>
      <c r="E634">
        <v>7496.6460598899903</v>
      </c>
      <c r="F634">
        <v>3062.3</v>
      </c>
      <c r="G634">
        <v>72.958906258951998</v>
      </c>
      <c r="H634">
        <v>4.3596258518675999</v>
      </c>
      <c r="I634">
        <v>5.67268207147153</v>
      </c>
      <c r="J634">
        <v>-4.6541527070908497</v>
      </c>
      <c r="K634">
        <v>2843.7305639195902</v>
      </c>
      <c r="L634">
        <v>2407.4828308813499</v>
      </c>
      <c r="M634">
        <v>53.707010684370701</v>
      </c>
      <c r="N634">
        <v>0.66414756624456694</v>
      </c>
      <c r="O634">
        <v>10.048003134898501</v>
      </c>
      <c r="P634">
        <v>101.992018732891</v>
      </c>
      <c r="Q634">
        <v>0.19305997925301899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Row],[Ticker]],[1]!Table2[[Symbol]:[Industry]],2,FALSE),"-")</f>
        <v>-</v>
      </c>
      <c r="D635" t="s">
        <v>605</v>
      </c>
      <c r="E635">
        <v>7471.4028828250002</v>
      </c>
      <c r="F635">
        <v>565.25</v>
      </c>
      <c r="G635">
        <v>52.587294873527803</v>
      </c>
      <c r="H635">
        <v>3.2650611861172001</v>
      </c>
      <c r="I635">
        <v>-5.2240579499929698</v>
      </c>
      <c r="J635">
        <v>-0.60729253135183803</v>
      </c>
      <c r="K635">
        <v>526.35186486734904</v>
      </c>
      <c r="L635">
        <v>496.15973056669202</v>
      </c>
      <c r="M635">
        <v>56.253699815826899</v>
      </c>
      <c r="N635">
        <v>2.4066975735361398</v>
      </c>
      <c r="O635">
        <v>17.823971693940699</v>
      </c>
      <c r="P635">
        <v>78.904890014242696</v>
      </c>
      <c r="Q635">
        <v>6.8267924732513002E-2</v>
      </c>
    </row>
    <row r="636" spans="1:17" hidden="1" x14ac:dyDescent="0.3">
      <c r="A636" t="s">
        <v>1402</v>
      </c>
      <c r="B636" t="s">
        <v>1403</v>
      </c>
      <c r="C636" t="str">
        <f>IFERROR(VLOOKUP(Table1[[#This Row],[Ticker]],[1]!Table2[[Symbol]:[Industry]],2,FALSE),"-")</f>
        <v>-</v>
      </c>
      <c r="D636" t="s">
        <v>1404</v>
      </c>
      <c r="E636">
        <v>7467.5222597699903</v>
      </c>
      <c r="F636">
        <v>1845.45</v>
      </c>
      <c r="G636">
        <v>85.768544642359899</v>
      </c>
      <c r="H636">
        <v>31.783734479032901</v>
      </c>
      <c r="I636">
        <v>17.350601864220302</v>
      </c>
      <c r="J636">
        <v>4.5470146907840103</v>
      </c>
      <c r="K636">
        <v>1510.6519024529</v>
      </c>
      <c r="M636">
        <v>56.811929951045599</v>
      </c>
      <c r="N636">
        <v>1.9575929294152301</v>
      </c>
      <c r="O636">
        <v>7.7216938957977703</v>
      </c>
      <c r="P636">
        <v>138.12258064516101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Row],[Ticker]],[1]!Table2[[Symbol]:[Industry]],2,FALSE),"-")</f>
        <v>-</v>
      </c>
      <c r="D637" t="s">
        <v>535</v>
      </c>
      <c r="E637">
        <v>7393.938620205</v>
      </c>
      <c r="F637">
        <v>267.35000000000002</v>
      </c>
      <c r="G637">
        <v>-21.883473900119998</v>
      </c>
      <c r="H637">
        <v>-3.4070300552289101</v>
      </c>
      <c r="I637">
        <v>-8.8679097943080993</v>
      </c>
      <c r="J637">
        <v>3.4583456129132299</v>
      </c>
      <c r="K637">
        <v>256.80017330632802</v>
      </c>
      <c r="L637">
        <v>259.98263645210699</v>
      </c>
      <c r="M637">
        <v>61.835922167938598</v>
      </c>
      <c r="N637">
        <v>1.63900338160281</v>
      </c>
      <c r="O637">
        <v>20.048625397418999</v>
      </c>
      <c r="P637">
        <v>21.522727272727199</v>
      </c>
      <c r="Q637">
        <v>-5.4229882565937998E-2</v>
      </c>
    </row>
    <row r="638" spans="1:17" x14ac:dyDescent="0.3">
      <c r="A638" t="s">
        <v>1407</v>
      </c>
      <c r="B638" t="s">
        <v>1408</v>
      </c>
      <c r="C638" t="str">
        <f>IFERROR(VLOOKUP(Table1[[#This Row],[Ticker]],[1]!Table2[[Symbol]:[Industry]],2,FALSE),"-")</f>
        <v>-</v>
      </c>
      <c r="D638" t="s">
        <v>251</v>
      </c>
      <c r="E638">
        <v>7346.8614100799996</v>
      </c>
      <c r="F638">
        <v>6620.55</v>
      </c>
      <c r="G638">
        <v>21.294325512635599</v>
      </c>
      <c r="H638">
        <v>-9.1681068047523802</v>
      </c>
      <c r="I638">
        <v>-0.10387840313794</v>
      </c>
      <c r="J638">
        <v>-2.4259582821889598</v>
      </c>
      <c r="K638">
        <v>6886.4086186107897</v>
      </c>
      <c r="L638">
        <v>6239.7229877764103</v>
      </c>
      <c r="M638">
        <v>31.921960219405602</v>
      </c>
      <c r="N638">
        <v>0.39797659738000302</v>
      </c>
      <c r="O638">
        <v>18.192597291765701</v>
      </c>
      <c r="P638">
        <v>53.534240857122903</v>
      </c>
      <c r="Q638">
        <v>5.1549441354329997E-3</v>
      </c>
    </row>
    <row r="639" spans="1:17" x14ac:dyDescent="0.3">
      <c r="A639" t="s">
        <v>1409</v>
      </c>
      <c r="B639" t="s">
        <v>1410</v>
      </c>
      <c r="C639" t="str">
        <f>IFERROR(VLOOKUP(Table1[[#This Row],[Ticker]],[1]!Table2[[Symbol]:[Industry]],2,FALSE),"-")</f>
        <v>-</v>
      </c>
      <c r="D639" t="s">
        <v>46</v>
      </c>
      <c r="E639">
        <v>7343.0778399000001</v>
      </c>
      <c r="F639">
        <v>537.9</v>
      </c>
      <c r="G639">
        <v>78.812004674929099</v>
      </c>
      <c r="H639">
        <v>12.7443223400915</v>
      </c>
      <c r="I639">
        <v>36.001174476276901</v>
      </c>
      <c r="J639">
        <v>1.2684359311925899</v>
      </c>
      <c r="K639">
        <v>484.24477756453598</v>
      </c>
      <c r="L639">
        <v>379.81290424465601</v>
      </c>
      <c r="M639">
        <v>53.7133659630125</v>
      </c>
      <c r="N639">
        <v>0.84426107881772094</v>
      </c>
      <c r="O639">
        <v>7.8174381855363499</v>
      </c>
      <c r="P639">
        <v>122.963730569948</v>
      </c>
      <c r="Q639">
        <v>0.19145316796523501</v>
      </c>
    </row>
    <row r="640" spans="1:17" hidden="1" x14ac:dyDescent="0.3">
      <c r="A640" t="s">
        <v>1411</v>
      </c>
      <c r="B640" t="s">
        <v>1412</v>
      </c>
      <c r="C640" t="str">
        <f>IFERROR(VLOOKUP(Table1[[#This Row],[Ticker]],[1]!Table2[[Symbol]:[Industry]],2,FALSE),"-")</f>
        <v>-</v>
      </c>
      <c r="D640" t="s">
        <v>1413</v>
      </c>
      <c r="E640">
        <v>7322.1011781449997</v>
      </c>
      <c r="F640">
        <v>573.95000000000005</v>
      </c>
      <c r="G640">
        <v>5.7338475089369396</v>
      </c>
      <c r="H640">
        <v>-2.5909757499412098</v>
      </c>
      <c r="I640">
        <v>-2.0650956237295</v>
      </c>
      <c r="J640">
        <v>1.92494277187427</v>
      </c>
      <c r="K640">
        <v>579.51910822415596</v>
      </c>
      <c r="L640">
        <v>542.00783443516002</v>
      </c>
      <c r="M640">
        <v>50.189804973251</v>
      </c>
      <c r="N640">
        <v>0.33009805427947803</v>
      </c>
      <c r="O640">
        <v>15.3410575834131</v>
      </c>
      <c r="P640">
        <v>47.849046883049901</v>
      </c>
      <c r="Q640">
        <v>7.0164177064130001E-2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Row],[Ticker]],[1]!Table2[[Symbol]:[Industry]],2,FALSE),"-")</f>
        <v>-</v>
      </c>
      <c r="D641" t="s">
        <v>138</v>
      </c>
      <c r="E641">
        <v>7293.0348913999997</v>
      </c>
      <c r="F641">
        <v>874.6</v>
      </c>
      <c r="G641">
        <v>74.980441376067702</v>
      </c>
      <c r="H641">
        <v>-16.6586059910702</v>
      </c>
      <c r="I641">
        <v>13.054352444802999</v>
      </c>
      <c r="J641">
        <v>-2.5958985042213998</v>
      </c>
      <c r="K641">
        <v>911.73086037041298</v>
      </c>
      <c r="L641">
        <v>740.36313529773599</v>
      </c>
      <c r="M641">
        <v>39.132982487049297</v>
      </c>
      <c r="N641">
        <v>0.49323637179315799</v>
      </c>
      <c r="O641">
        <v>26.9151612165561</v>
      </c>
      <c r="P641">
        <v>141.73576561636199</v>
      </c>
      <c r="Q641">
        <v>0.168976171258545</v>
      </c>
    </row>
    <row r="642" spans="1:17" x14ac:dyDescent="0.3">
      <c r="A642" t="s">
        <v>1416</v>
      </c>
      <c r="B642" t="s">
        <v>1417</v>
      </c>
      <c r="C642" t="str">
        <f>IFERROR(VLOOKUP(Table1[[#This Row],[Ticker]],[1]!Table2[[Symbol]:[Industry]],2,FALSE),"-")</f>
        <v>-</v>
      </c>
      <c r="D642" t="s">
        <v>375</v>
      </c>
      <c r="E642">
        <v>7220.8828801199998</v>
      </c>
      <c r="F642">
        <v>318.2</v>
      </c>
      <c r="G642">
        <v>106.104142981355</v>
      </c>
      <c r="H642">
        <v>-1.5304533443366</v>
      </c>
      <c r="I642">
        <v>69.903280516562702</v>
      </c>
      <c r="J642">
        <v>-2.2202677072037602</v>
      </c>
      <c r="K642">
        <v>315.47546818132901</v>
      </c>
      <c r="L642">
        <v>247.951726885716</v>
      </c>
      <c r="M642">
        <v>41.757221257091601</v>
      </c>
      <c r="N642">
        <v>0.64238197559585097</v>
      </c>
      <c r="O642">
        <v>13.9220615964801</v>
      </c>
      <c r="P642">
        <v>145.71428571428501</v>
      </c>
      <c r="Q642">
        <v>0.133136789418378</v>
      </c>
    </row>
    <row r="643" spans="1:17" x14ac:dyDescent="0.3">
      <c r="A643" t="s">
        <v>1418</v>
      </c>
      <c r="B643" t="s">
        <v>1419</v>
      </c>
      <c r="C643" t="str">
        <f>IFERROR(VLOOKUP(Table1[[#This Row],[Ticker]],[1]!Table2[[Symbol]:[Industry]],2,FALSE),"-")</f>
        <v>-</v>
      </c>
      <c r="D643" t="s">
        <v>535</v>
      </c>
      <c r="E643">
        <v>7200.4742299999998</v>
      </c>
      <c r="F643">
        <v>2222.3000000000002</v>
      </c>
      <c r="G643">
        <v>-22.359980357197301</v>
      </c>
      <c r="H643">
        <v>1.8681281065270201</v>
      </c>
      <c r="I643">
        <v>-12.736284117111801</v>
      </c>
      <c r="J643">
        <v>-1.56492415438787</v>
      </c>
      <c r="K643">
        <v>2311.58577431295</v>
      </c>
      <c r="L643">
        <v>2273.2047056986198</v>
      </c>
      <c r="M643">
        <v>35.662955359125398</v>
      </c>
      <c r="N643">
        <v>1.4914831946559901</v>
      </c>
      <c r="O643">
        <v>23.070692525761501</v>
      </c>
      <c r="P643">
        <v>13.3826530612245</v>
      </c>
      <c r="Q643">
        <v>-7.1954959270297006E-2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Row],[Ticker]],[1]!Table2[[Symbol]:[Industry]],2,FALSE),"-")</f>
        <v>-</v>
      </c>
      <c r="D644" t="s">
        <v>1422</v>
      </c>
      <c r="E644">
        <v>7185.1002607999999</v>
      </c>
      <c r="F644">
        <v>269.5</v>
      </c>
      <c r="G644">
        <v>-0.70134311396892102</v>
      </c>
      <c r="H644">
        <v>-11.4631538883741</v>
      </c>
      <c r="I644">
        <v>-21.6896285744835</v>
      </c>
      <c r="J644">
        <v>-1.88303162247397</v>
      </c>
      <c r="K644">
        <v>292.987754840516</v>
      </c>
      <c r="L644">
        <v>287.04492530281499</v>
      </c>
      <c r="M644">
        <v>34.027287936432899</v>
      </c>
      <c r="N644">
        <v>0.87725005046971405</v>
      </c>
      <c r="O644">
        <v>35.417439703153903</v>
      </c>
      <c r="P644">
        <v>27.062706270627</v>
      </c>
      <c r="Q644">
        <v>6.6547214464393004E-2</v>
      </c>
    </row>
    <row r="645" spans="1:17" x14ac:dyDescent="0.3">
      <c r="A645" t="s">
        <v>1423</v>
      </c>
      <c r="B645" t="s">
        <v>1424</v>
      </c>
      <c r="C645" t="str">
        <f>IFERROR(VLOOKUP(Table1[[#This Row],[Ticker]],[1]!Table2[[Symbol]:[Industry]],2,FALSE),"-")</f>
        <v>-</v>
      </c>
      <c r="D645" t="s">
        <v>78</v>
      </c>
      <c r="E645">
        <v>7169.3822561999996</v>
      </c>
      <c r="F645">
        <v>349.95</v>
      </c>
      <c r="G645">
        <v>72.656619891515206</v>
      </c>
      <c r="H645">
        <v>19.484391247990398</v>
      </c>
      <c r="I645">
        <v>20.070130542125</v>
      </c>
      <c r="J645">
        <v>5.8809624800979003</v>
      </c>
      <c r="K645">
        <v>296.996582406252</v>
      </c>
      <c r="L645">
        <v>243.03501405168601</v>
      </c>
      <c r="M645">
        <v>58.197985171177002</v>
      </c>
      <c r="N645">
        <v>1.42992315011171</v>
      </c>
      <c r="O645">
        <v>5.6150878696956896</v>
      </c>
      <c r="P645">
        <v>117.427772600186</v>
      </c>
      <c r="Q645">
        <v>7.9192064367465995E-2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Row],[Ticker]],[1]!Table2[[Symbol]:[Industry]],2,FALSE),"-")</f>
        <v>-</v>
      </c>
      <c r="D646" t="s">
        <v>130</v>
      </c>
      <c r="E646">
        <v>7159.3425405149901</v>
      </c>
      <c r="F646">
        <v>403.15</v>
      </c>
      <c r="G646">
        <v>-38.489305958913903</v>
      </c>
      <c r="H646">
        <v>-16.7032217771083</v>
      </c>
      <c r="I646">
        <v>-33.315745628526798</v>
      </c>
      <c r="J646">
        <v>-12.546534953224301</v>
      </c>
      <c r="K646">
        <v>472.61571591139898</v>
      </c>
      <c r="L646">
        <v>489.306344913678</v>
      </c>
      <c r="M646">
        <v>18.470043307762801</v>
      </c>
      <c r="N646">
        <v>0.95881839415640802</v>
      </c>
      <c r="O646">
        <v>74.922485427260298</v>
      </c>
      <c r="P646">
        <v>4.4159544159543902</v>
      </c>
    </row>
    <row r="647" spans="1:17" x14ac:dyDescent="0.3">
      <c r="A647" t="s">
        <v>1427</v>
      </c>
      <c r="B647" t="s">
        <v>1428</v>
      </c>
      <c r="C647" t="str">
        <f>IFERROR(VLOOKUP(Table1[[#This Row],[Ticker]],[1]!Table2[[Symbol]:[Industry]],2,FALSE),"-")</f>
        <v>-</v>
      </c>
      <c r="D647" t="s">
        <v>24</v>
      </c>
      <c r="E647">
        <v>7138.4835463199997</v>
      </c>
      <c r="F647">
        <v>450.8</v>
      </c>
      <c r="G647">
        <v>-23.4173891785025</v>
      </c>
      <c r="H647">
        <v>-5.7414767312448101</v>
      </c>
      <c r="I647">
        <v>-20.342167148100199</v>
      </c>
      <c r="J647">
        <v>0.98783482125931599</v>
      </c>
      <c r="K647">
        <v>466.68610029026502</v>
      </c>
      <c r="L647">
        <v>481.42720475930099</v>
      </c>
      <c r="M647">
        <v>36.328385707920297</v>
      </c>
      <c r="N647">
        <v>3.0761846284430199</v>
      </c>
      <c r="O647">
        <v>35.614463176574901</v>
      </c>
      <c r="P647">
        <v>2.9106266407944199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-</v>
      </c>
      <c r="D648" t="s">
        <v>81</v>
      </c>
      <c r="E648">
        <v>7133.3206830600002</v>
      </c>
      <c r="F648">
        <v>3606.9</v>
      </c>
      <c r="G648">
        <v>27.0675519803738</v>
      </c>
      <c r="H648">
        <v>7.9768527840778702</v>
      </c>
      <c r="I648">
        <v>54.134959395738697</v>
      </c>
      <c r="J648">
        <v>3.8645083430512899</v>
      </c>
      <c r="K648">
        <v>3043.1139117728899</v>
      </c>
      <c r="L648">
        <v>2467.4274004784302</v>
      </c>
      <c r="M648">
        <v>71.737366941059804</v>
      </c>
      <c r="N648">
        <v>0.95766183820073703</v>
      </c>
      <c r="O648">
        <v>5.9095067786742099</v>
      </c>
      <c r="P648">
        <v>126.13793103448199</v>
      </c>
      <c r="Q648">
        <v>-2.8233121857132001E-2</v>
      </c>
    </row>
    <row r="649" spans="1:17" hidden="1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260</v>
      </c>
      <c r="E649">
        <v>7128.5705375850002</v>
      </c>
      <c r="F649">
        <v>3104.55</v>
      </c>
      <c r="G649">
        <v>74.060463943904494</v>
      </c>
      <c r="H649">
        <v>2.1568508212104698</v>
      </c>
      <c r="I649">
        <v>16.466237392586901</v>
      </c>
      <c r="J649">
        <v>-10.942087314447001</v>
      </c>
      <c r="K649">
        <v>2913.2157490971699</v>
      </c>
      <c r="L649">
        <v>2407.0817976066901</v>
      </c>
      <c r="M649">
        <v>43.866033987837099</v>
      </c>
      <c r="N649">
        <v>1.6624083928203599</v>
      </c>
      <c r="O649">
        <v>24.494693272776999</v>
      </c>
      <c r="P649">
        <v>102.58075040783</v>
      </c>
      <c r="Q649">
        <v>0.133082722645505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Row],[Ticker]],[1]!Table2[[Symbol]:[Industry]],2,FALSE),"-")</f>
        <v>-</v>
      </c>
      <c r="D650" t="s">
        <v>1435</v>
      </c>
      <c r="E650">
        <v>7124.8785594000001</v>
      </c>
      <c r="F650">
        <v>930.85</v>
      </c>
      <c r="G650">
        <v>15.5276107212876</v>
      </c>
      <c r="H650">
        <v>-1.50661128074343</v>
      </c>
      <c r="I650">
        <v>-3.7994312697273198</v>
      </c>
      <c r="J650">
        <v>2.5340855054410301</v>
      </c>
      <c r="K650">
        <v>862.137343494525</v>
      </c>
      <c r="L650">
        <v>785.68825658751405</v>
      </c>
      <c r="M650">
        <v>55.7499703402829</v>
      </c>
      <c r="N650">
        <v>1.30069927063753</v>
      </c>
      <c r="O650">
        <v>11.177955631949199</v>
      </c>
      <c r="P650">
        <v>57.371090448013497</v>
      </c>
      <c r="Q650">
        <v>3.9207799302429999E-3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Row],[Ticker]],[1]!Table2[[Symbol]:[Industry]],2,FALSE),"-")</f>
        <v>-</v>
      </c>
      <c r="D651" t="s">
        <v>51</v>
      </c>
      <c r="E651">
        <v>7101.1813886159998</v>
      </c>
      <c r="F651">
        <v>218.82</v>
      </c>
      <c r="G651">
        <v>-27.486464471426199</v>
      </c>
      <c r="H651">
        <v>-14.1366637252275</v>
      </c>
      <c r="I651">
        <v>-49.605988176192099</v>
      </c>
      <c r="J651">
        <v>-3.73756373140434</v>
      </c>
      <c r="K651">
        <v>235.48689702998399</v>
      </c>
      <c r="L651">
        <v>266.77962986723298</v>
      </c>
      <c r="M651">
        <v>38.750579754002302</v>
      </c>
      <c r="N651">
        <v>0.60973107781814395</v>
      </c>
      <c r="O651">
        <v>116.06800109679099</v>
      </c>
      <c r="P651">
        <v>11.5859255481896</v>
      </c>
      <c r="Q651">
        <v>-2.8228759020746001E-2</v>
      </c>
    </row>
    <row r="652" spans="1:17" hidden="1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51</v>
      </c>
      <c r="E652">
        <v>7099.1531268500003</v>
      </c>
      <c r="F652">
        <v>1399.7</v>
      </c>
      <c r="G652">
        <v>106.117032816955</v>
      </c>
      <c r="H652">
        <v>21.440084912785899</v>
      </c>
      <c r="I652">
        <v>47.965251918986098</v>
      </c>
      <c r="J652">
        <v>3.2461962328135399</v>
      </c>
      <c r="K652">
        <v>1232.3356240534999</v>
      </c>
      <c r="L652">
        <v>983.78087982080604</v>
      </c>
      <c r="M652">
        <v>62.894738883682798</v>
      </c>
      <c r="N652">
        <v>1.13046125965398</v>
      </c>
      <c r="O652">
        <v>5.1260984496677802</v>
      </c>
      <c r="P652">
        <v>223.96713343363001</v>
      </c>
      <c r="Q652">
        <v>0.111845911406856</v>
      </c>
    </row>
    <row r="653" spans="1:17" x14ac:dyDescent="0.3">
      <c r="A653" t="s">
        <v>1440</v>
      </c>
      <c r="B653" t="s">
        <v>1441</v>
      </c>
      <c r="C653" t="str">
        <f>IFERROR(VLOOKUP(Table1[[#This Row],[Ticker]],[1]!Table2[[Symbol]:[Industry]],2,FALSE),"-")</f>
        <v>-</v>
      </c>
      <c r="D653" t="s">
        <v>121</v>
      </c>
      <c r="E653">
        <v>7073.737244295</v>
      </c>
      <c r="F653">
        <v>1172.55</v>
      </c>
      <c r="G653">
        <v>35.459400797027698</v>
      </c>
      <c r="H653">
        <v>3.90186397900509</v>
      </c>
      <c r="I653">
        <v>6.5024796802381601</v>
      </c>
      <c r="J653">
        <v>-0.366052349356217</v>
      </c>
      <c r="K653">
        <v>1105.16771387575</v>
      </c>
      <c r="L653">
        <v>938.090436107188</v>
      </c>
      <c r="M653">
        <v>46.201715768152297</v>
      </c>
      <c r="N653">
        <v>0.59019088584260904</v>
      </c>
      <c r="O653">
        <v>14.8010745810413</v>
      </c>
      <c r="P653">
        <v>80.046065259117</v>
      </c>
      <c r="Q653">
        <v>6.4633457303408998E-2</v>
      </c>
    </row>
    <row r="654" spans="1:17" hidden="1" x14ac:dyDescent="0.3">
      <c r="A654" t="s">
        <v>1442</v>
      </c>
      <c r="B654" t="s">
        <v>1443</v>
      </c>
      <c r="C654" t="str">
        <f>IFERROR(VLOOKUP(Table1[[#This Row],[Ticker]],[1]!Table2[[Symbol]:[Industry]],2,FALSE),"-")</f>
        <v>-</v>
      </c>
      <c r="D654" t="s">
        <v>60</v>
      </c>
      <c r="E654">
        <v>7057.5777433619996</v>
      </c>
      <c r="F654">
        <v>98.73</v>
      </c>
      <c r="G654">
        <v>379.213557739625</v>
      </c>
      <c r="H654">
        <v>9.4057674824600408</v>
      </c>
      <c r="I654">
        <v>69.943525006661403</v>
      </c>
      <c r="J654">
        <v>4.0305237628506001</v>
      </c>
      <c r="K654">
        <v>88.240758277730293</v>
      </c>
      <c r="L654">
        <v>63.961431326548201</v>
      </c>
      <c r="M654">
        <v>58.973952054786899</v>
      </c>
      <c r="N654">
        <v>0.69660700892419603</v>
      </c>
      <c r="O654">
        <v>8.8828117087004799</v>
      </c>
      <c r="P654">
        <v>406.30769230769198</v>
      </c>
      <c r="Q654">
        <v>9.3766215413399995E-2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Row],[Ticker]],[1]!Table2[[Symbol]:[Industry]],2,FALSE),"-")</f>
        <v>-</v>
      </c>
      <c r="D655" t="s">
        <v>210</v>
      </c>
      <c r="E655">
        <v>7030.6526432999999</v>
      </c>
      <c r="F655">
        <v>489.45</v>
      </c>
      <c r="G655">
        <v>100.72413840574301</v>
      </c>
      <c r="H655">
        <v>-1.22101658544937</v>
      </c>
      <c r="I655">
        <v>13.797377427092201</v>
      </c>
      <c r="J655">
        <v>1.5122887297632199</v>
      </c>
      <c r="K655">
        <v>459.48177841024602</v>
      </c>
      <c r="L655">
        <v>384.93892377866899</v>
      </c>
      <c r="M655">
        <v>51.359023061890802</v>
      </c>
      <c r="N655">
        <v>0.59260620455095603</v>
      </c>
      <c r="O655">
        <v>6.5175196649300302</v>
      </c>
      <c r="P655">
        <v>125.552995391705</v>
      </c>
      <c r="Q655">
        <v>0.13372331583963301</v>
      </c>
    </row>
    <row r="656" spans="1:17" hidden="1" x14ac:dyDescent="0.3">
      <c r="A656" t="s">
        <v>1446</v>
      </c>
      <c r="B656" t="s">
        <v>1447</v>
      </c>
      <c r="C656" t="str">
        <f>IFERROR(VLOOKUP(Table1[[#This Row],[Ticker]],[1]!Table2[[Symbol]:[Industry]],2,FALSE),"-")</f>
        <v>-</v>
      </c>
      <c r="D656" t="s">
        <v>260</v>
      </c>
      <c r="E656">
        <v>7006.3332383999996</v>
      </c>
      <c r="F656">
        <v>3187.85</v>
      </c>
      <c r="G656">
        <v>-10.8107398811943</v>
      </c>
      <c r="H656">
        <v>-8.2765979429692393</v>
      </c>
      <c r="I656">
        <v>15.332723042215999</v>
      </c>
      <c r="J656">
        <v>-1.26521527919393</v>
      </c>
      <c r="K656">
        <v>3259.1623338509298</v>
      </c>
      <c r="L656">
        <v>2855.3903530859502</v>
      </c>
      <c r="M656">
        <v>34.856739473300898</v>
      </c>
      <c r="N656">
        <v>0.70952960995946501</v>
      </c>
      <c r="O656">
        <v>22.0258167730602</v>
      </c>
      <c r="P656">
        <v>51.8747022391615</v>
      </c>
      <c r="Q656">
        <v>0.105224656126581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Row],[Ticker]],[1]!Table2[[Symbol]:[Industry]],2,FALSE),"-")</f>
        <v>-</v>
      </c>
      <c r="D657" t="s">
        <v>21</v>
      </c>
      <c r="E657">
        <v>7003.8001195249999</v>
      </c>
      <c r="F657">
        <v>845.75</v>
      </c>
      <c r="G657">
        <v>69.7542665789979</v>
      </c>
      <c r="H657">
        <v>-3.5112747020222499</v>
      </c>
      <c r="I657">
        <v>68.062036131722607</v>
      </c>
      <c r="J657">
        <v>-0.11028850734247</v>
      </c>
      <c r="K657">
        <v>845.41997243146295</v>
      </c>
      <c r="L657">
        <v>681.70976873400502</v>
      </c>
      <c r="M657">
        <v>38.793427147428403</v>
      </c>
      <c r="N657">
        <v>0.89858646521504904</v>
      </c>
      <c r="O657">
        <v>9.6896245935560206</v>
      </c>
      <c r="P657">
        <v>103.795180722891</v>
      </c>
      <c r="Q657">
        <v>0.133780351533025</v>
      </c>
    </row>
    <row r="658" spans="1:17" x14ac:dyDescent="0.3">
      <c r="A658" t="s">
        <v>1450</v>
      </c>
      <c r="B658" t="s">
        <v>1451</v>
      </c>
      <c r="C658" t="str">
        <f>IFERROR(VLOOKUP(Table1[[#This Row],[Ticker]],[1]!Table2[[Symbol]:[Industry]],2,FALSE),"-")</f>
        <v>-</v>
      </c>
      <c r="D658" t="s">
        <v>833</v>
      </c>
      <c r="E658">
        <v>6971.2077912119903</v>
      </c>
      <c r="F658">
        <v>39.340000000000003</v>
      </c>
      <c r="G658">
        <v>-26.570713693500899</v>
      </c>
      <c r="H658">
        <v>-5.3942062749534703</v>
      </c>
      <c r="I658">
        <v>-36.041626055980302</v>
      </c>
      <c r="J658">
        <v>-1.3336356388458901</v>
      </c>
      <c r="K658">
        <v>41.716509541672799</v>
      </c>
      <c r="L658">
        <v>43.298771203632498</v>
      </c>
      <c r="M658">
        <v>31.865466912606198</v>
      </c>
      <c r="N658">
        <v>1.71813839370352</v>
      </c>
      <c r="O658">
        <v>37.264870360955697</v>
      </c>
      <c r="P658">
        <v>6.3243243243243201</v>
      </c>
      <c r="Q658">
        <v>2.7385576298065002E-2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Row],[Ticker]],[1]!Table2[[Symbol]:[Industry]],2,FALSE),"-")</f>
        <v>-</v>
      </c>
      <c r="D659" t="s">
        <v>51</v>
      </c>
      <c r="E659">
        <v>6908.4386956600001</v>
      </c>
      <c r="F659">
        <v>706.45</v>
      </c>
      <c r="G659">
        <v>70.212759264670794</v>
      </c>
      <c r="H659">
        <v>6.54167595664227</v>
      </c>
      <c r="I659">
        <v>73.164820016084306</v>
      </c>
      <c r="J659">
        <v>5.9681619332090801</v>
      </c>
      <c r="K659">
        <v>617.02420353680304</v>
      </c>
      <c r="L659">
        <v>489.3549849099</v>
      </c>
      <c r="M659">
        <v>64.645294601962902</v>
      </c>
      <c r="N659">
        <v>1.1522091570762401</v>
      </c>
      <c r="O659">
        <v>4.6641658999221303</v>
      </c>
      <c r="P659">
        <v>138.02223719676499</v>
      </c>
      <c r="Q659">
        <v>-7.5498654333100001E-4</v>
      </c>
    </row>
    <row r="660" spans="1:17" x14ac:dyDescent="0.3">
      <c r="A660" t="s">
        <v>1454</v>
      </c>
      <c r="B660" t="s">
        <v>1455</v>
      </c>
      <c r="C660" t="str">
        <f>IFERROR(VLOOKUP(Table1[[#This Row],[Ticker]],[1]!Table2[[Symbol]:[Industry]],2,FALSE),"-")</f>
        <v>-</v>
      </c>
      <c r="D660" t="s">
        <v>380</v>
      </c>
      <c r="E660">
        <v>6894.8944949500001</v>
      </c>
      <c r="F660">
        <v>354.55</v>
      </c>
      <c r="G660">
        <v>34.981429906835402</v>
      </c>
      <c r="H660">
        <v>7.3474749080720301</v>
      </c>
      <c r="I660">
        <v>26.642927888136501</v>
      </c>
      <c r="J660">
        <v>12.262517107967099</v>
      </c>
      <c r="K660">
        <v>322.92764773932498</v>
      </c>
      <c r="L660">
        <v>278.15147647933497</v>
      </c>
      <c r="M660">
        <v>62.017288486201203</v>
      </c>
      <c r="N660">
        <v>1.1564741256250499</v>
      </c>
      <c r="O660">
        <v>5.26018897193625</v>
      </c>
      <c r="P660">
        <v>72.866894197952206</v>
      </c>
      <c r="Q660">
        <v>-5.6138973640509999E-3</v>
      </c>
    </row>
    <row r="661" spans="1:17" x14ac:dyDescent="0.3">
      <c r="A661" t="s">
        <v>1456</v>
      </c>
      <c r="B661" t="s">
        <v>1457</v>
      </c>
      <c r="C661" t="str">
        <f>IFERROR(VLOOKUP(Table1[[#This Row],[Ticker]],[1]!Table2[[Symbol]:[Industry]],2,FALSE),"-")</f>
        <v>-</v>
      </c>
      <c r="D661" t="s">
        <v>467</v>
      </c>
      <c r="E661">
        <v>6894.3839444649902</v>
      </c>
      <c r="F661">
        <v>2292.65</v>
      </c>
      <c r="G661">
        <v>23.004385359210001</v>
      </c>
      <c r="H661">
        <v>54.2080130794903</v>
      </c>
      <c r="I661">
        <v>74.233226054821699</v>
      </c>
      <c r="J661">
        <v>15.007615699054799</v>
      </c>
      <c r="K661">
        <v>1791.58800557157</v>
      </c>
      <c r="L661">
        <v>1505.7319721998299</v>
      </c>
      <c r="M661">
        <v>72.878250436931197</v>
      </c>
      <c r="N661">
        <v>1.9747735942014</v>
      </c>
      <c r="O661">
        <v>8.7387957167469796</v>
      </c>
      <c r="P661">
        <v>113.91649171915</v>
      </c>
      <c r="Q661">
        <v>-9.0466279530000998E-2</v>
      </c>
    </row>
    <row r="662" spans="1:17" x14ac:dyDescent="0.3">
      <c r="A662" t="s">
        <v>1458</v>
      </c>
      <c r="B662" t="s">
        <v>1459</v>
      </c>
      <c r="C662" t="str">
        <f>IFERROR(VLOOKUP(Table1[[#This Row],[Ticker]],[1]!Table2[[Symbol]:[Industry]],2,FALSE),"-")</f>
        <v>-</v>
      </c>
      <c r="D662" t="s">
        <v>98</v>
      </c>
      <c r="E662">
        <v>6843.1358319000001</v>
      </c>
      <c r="F662">
        <v>1437</v>
      </c>
      <c r="G662">
        <v>-32.434977930166703</v>
      </c>
      <c r="H662">
        <v>5.6940943221867997</v>
      </c>
      <c r="I662">
        <v>-11.413861126712201</v>
      </c>
      <c r="J662">
        <v>1.57743030955218</v>
      </c>
      <c r="K662">
        <v>1437.5854334148</v>
      </c>
      <c r="L662">
        <v>1416.61941630656</v>
      </c>
      <c r="M662">
        <v>35.099370892042302</v>
      </c>
      <c r="N662">
        <v>1.03375737469047</v>
      </c>
      <c r="O662">
        <v>16.906750173973499</v>
      </c>
      <c r="P662">
        <v>14.9599999999999</v>
      </c>
      <c r="Q662">
        <v>-0.13133899127842899</v>
      </c>
    </row>
    <row r="663" spans="1:17" x14ac:dyDescent="0.3">
      <c r="A663" t="s">
        <v>1460</v>
      </c>
      <c r="B663" t="s">
        <v>1461</v>
      </c>
      <c r="C663" t="str">
        <f>IFERROR(VLOOKUP(Table1[[#This Row],[Ticker]],[1]!Table2[[Symbol]:[Industry]],2,FALSE),"-")</f>
        <v>-</v>
      </c>
      <c r="D663" t="s">
        <v>639</v>
      </c>
      <c r="E663">
        <v>6827.2029979999998</v>
      </c>
      <c r="F663">
        <v>140</v>
      </c>
      <c r="G663">
        <v>-32.320099442886601</v>
      </c>
      <c r="H663">
        <v>5.1820572728125596</v>
      </c>
      <c r="I663">
        <v>-8.7072112136632498</v>
      </c>
      <c r="J663">
        <v>6.2677162025303099</v>
      </c>
      <c r="K663">
        <v>138.261484290037</v>
      </c>
      <c r="L663">
        <v>139.66202590226601</v>
      </c>
      <c r="M663">
        <v>49.776179473816697</v>
      </c>
      <c r="N663">
        <v>1.4513450799523699</v>
      </c>
      <c r="O663">
        <v>27.8928571428571</v>
      </c>
      <c r="P663">
        <v>27.8538812785388</v>
      </c>
      <c r="Q663">
        <v>-9.7479111811925007E-2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Row],[Ticker]],[1]!Table2[[Symbol]:[Industry]],2,FALSE),"-")</f>
        <v>-</v>
      </c>
      <c r="D664" t="s">
        <v>210</v>
      </c>
      <c r="E664">
        <v>6794.0569465500002</v>
      </c>
      <c r="F664">
        <v>490.3</v>
      </c>
      <c r="G664">
        <v>-3.58546170385653</v>
      </c>
      <c r="H664">
        <v>-4.5372032788074197</v>
      </c>
      <c r="I664">
        <v>11.8050231850789</v>
      </c>
      <c r="J664">
        <v>-0.99186236948675199</v>
      </c>
      <c r="K664">
        <v>499.39450398900601</v>
      </c>
      <c r="L664">
        <v>442.44420936353299</v>
      </c>
      <c r="M664">
        <v>33.056741087993203</v>
      </c>
      <c r="N664">
        <v>0.43453151126797801</v>
      </c>
      <c r="O664">
        <v>15.429328982255701</v>
      </c>
      <c r="P664">
        <v>38.600706713780902</v>
      </c>
      <c r="Q664">
        <v>2.2311930896928001E-2</v>
      </c>
    </row>
    <row r="665" spans="1:17" x14ac:dyDescent="0.3">
      <c r="A665" t="s">
        <v>1464</v>
      </c>
      <c r="B665" t="s">
        <v>1465</v>
      </c>
      <c r="C665" t="str">
        <f>IFERROR(VLOOKUP(Table1[[#This Row],[Ticker]],[1]!Table2[[Symbol]:[Industry]],2,FALSE),"-")</f>
        <v>-</v>
      </c>
      <c r="D665" t="s">
        <v>46</v>
      </c>
      <c r="E665">
        <v>6783.1161497550002</v>
      </c>
      <c r="F665">
        <v>182.71</v>
      </c>
      <c r="G665">
        <v>1.65802769313521</v>
      </c>
      <c r="H665">
        <v>-3.6684988121968498</v>
      </c>
      <c r="I665">
        <v>-32.898402765396803</v>
      </c>
      <c r="J665">
        <v>-4.7237367138499797</v>
      </c>
      <c r="K665">
        <v>197.33217833876401</v>
      </c>
      <c r="L665">
        <v>189.616634899335</v>
      </c>
      <c r="M665">
        <v>34.440833198991498</v>
      </c>
      <c r="N665">
        <v>1.7380887124306801</v>
      </c>
      <c r="O665">
        <v>36.445733676317602</v>
      </c>
      <c r="P665">
        <v>37.738409347907997</v>
      </c>
      <c r="Q665">
        <v>0.146867258146541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Row],[Ticker]],[1]!Table2[[Symbol]:[Industry]],2,FALSE),"-")</f>
        <v>-</v>
      </c>
      <c r="D666" t="s">
        <v>467</v>
      </c>
      <c r="E666">
        <v>6771.2757376</v>
      </c>
      <c r="F666">
        <v>948.25</v>
      </c>
      <c r="G666">
        <v>64.859672089756003</v>
      </c>
      <c r="H666">
        <v>7.5339954043487003</v>
      </c>
      <c r="I666">
        <v>-6.01205488390812</v>
      </c>
      <c r="J666">
        <v>7.25572122554152</v>
      </c>
      <c r="K666">
        <v>921.380984631704</v>
      </c>
      <c r="L666">
        <v>829.21695073313799</v>
      </c>
      <c r="M666">
        <v>46.249375517740802</v>
      </c>
      <c r="N666">
        <v>2.2910184667987301</v>
      </c>
      <c r="O666">
        <v>18.9559715264961</v>
      </c>
      <c r="P666">
        <v>96.711959340317406</v>
      </c>
      <c r="Q666">
        <v>0.14154920601249901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Row],[Ticker]],[1]!Table2[[Symbol]:[Industry]],2,FALSE),"-")</f>
        <v>-</v>
      </c>
      <c r="D667" t="s">
        <v>380</v>
      </c>
      <c r="E667">
        <v>6761.0332045080004</v>
      </c>
      <c r="F667">
        <v>82.98</v>
      </c>
      <c r="G667">
        <v>2.5934025214113601</v>
      </c>
      <c r="H667">
        <v>-2.2909341250783899</v>
      </c>
      <c r="I667">
        <v>-10.036045573858701</v>
      </c>
      <c r="J667">
        <v>-8.0926249488556206</v>
      </c>
      <c r="K667">
        <v>82.539769587277902</v>
      </c>
      <c r="L667">
        <v>74.486961167389097</v>
      </c>
      <c r="M667">
        <v>40.624379273008302</v>
      </c>
      <c r="N667">
        <v>0.97402561413976896</v>
      </c>
      <c r="O667">
        <v>18.5225355507351</v>
      </c>
      <c r="P667">
        <v>41.483375959079297</v>
      </c>
      <c r="Q667">
        <v>6.9415309840183001E-2</v>
      </c>
    </row>
    <row r="668" spans="1:17" hidden="1" x14ac:dyDescent="0.3">
      <c r="A668" t="s">
        <v>1470</v>
      </c>
      <c r="B668" t="s">
        <v>1471</v>
      </c>
      <c r="C668" t="str">
        <f>IFERROR(VLOOKUP(Table1[[#This Row],[Ticker]],[1]!Table2[[Symbol]:[Industry]],2,FALSE),"-")</f>
        <v>-</v>
      </c>
      <c r="D668" t="s">
        <v>1014</v>
      </c>
      <c r="E668">
        <v>6746.8437323999997</v>
      </c>
      <c r="F668">
        <v>128.5</v>
      </c>
      <c r="G668">
        <v>-12.8814016014408</v>
      </c>
      <c r="H668">
        <v>1.6640538106899601</v>
      </c>
      <c r="I668">
        <v>-7.1240309959671002</v>
      </c>
      <c r="K668">
        <v>120.10837337592</v>
      </c>
      <c r="M668">
        <v>1.05563603616817</v>
      </c>
      <c r="N668">
        <v>0.36842105263157898</v>
      </c>
      <c r="O668">
        <v>3.00389105058367</v>
      </c>
      <c r="P668">
        <v>10.347788750536701</v>
      </c>
    </row>
    <row r="669" spans="1:17" hidden="1" x14ac:dyDescent="0.3">
      <c r="A669" t="s">
        <v>1472</v>
      </c>
      <c r="B669" t="s">
        <v>1473</v>
      </c>
      <c r="C669" t="str">
        <f>IFERROR(VLOOKUP(Table1[[#This Row],[Ticker]],[1]!Table2[[Symbol]:[Industry]],2,FALSE),"-")</f>
        <v>-</v>
      </c>
      <c r="D669" t="s">
        <v>46</v>
      </c>
      <c r="E669">
        <v>6737.3729991749997</v>
      </c>
      <c r="F669">
        <v>386.75</v>
      </c>
      <c r="G669">
        <v>-23.2291903519775</v>
      </c>
      <c r="I669">
        <v>-11.0463925002129</v>
      </c>
      <c r="M669">
        <v>50</v>
      </c>
      <c r="O669">
        <v>9.8383968972204308</v>
      </c>
      <c r="P669">
        <v>0.91324200913243103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Row],[Ticker]],[1]!Table2[[Symbol]:[Industry]],2,FALSE),"-")</f>
        <v>-</v>
      </c>
      <c r="D670" t="s">
        <v>295</v>
      </c>
      <c r="E670">
        <v>6726.7073587599998</v>
      </c>
      <c r="F670">
        <v>2895.4</v>
      </c>
      <c r="G670">
        <v>169.946184293627</v>
      </c>
      <c r="H670">
        <v>-5.18086597540628</v>
      </c>
      <c r="I670">
        <v>40.823526198974001</v>
      </c>
      <c r="J670">
        <v>-8.3620247285787194E-2</v>
      </c>
      <c r="K670">
        <v>2263.9084201299802</v>
      </c>
      <c r="L670">
        <v>1811.05768475427</v>
      </c>
      <c r="M670">
        <v>79.044583513450306</v>
      </c>
      <c r="N670">
        <v>1.2277992532976401</v>
      </c>
      <c r="O670">
        <v>0</v>
      </c>
      <c r="P670">
        <v>224.232922732362</v>
      </c>
      <c r="Q670">
        <v>0.13080871958759799</v>
      </c>
    </row>
    <row r="671" spans="1:17" x14ac:dyDescent="0.3">
      <c r="A671" t="s">
        <v>1476</v>
      </c>
      <c r="B671" t="s">
        <v>1477</v>
      </c>
      <c r="C671" t="str">
        <f>IFERROR(VLOOKUP(Table1[[#This Row],[Ticker]],[1]!Table2[[Symbol]:[Industry]],2,FALSE),"-")</f>
        <v>-</v>
      </c>
      <c r="D671" t="s">
        <v>1478</v>
      </c>
      <c r="E671">
        <v>6723.7104705269903</v>
      </c>
      <c r="F671">
        <v>211.17</v>
      </c>
      <c r="G671">
        <v>-26.782513028387701</v>
      </c>
      <c r="H671">
        <v>-5.7984831000656598</v>
      </c>
      <c r="I671">
        <v>-3.38898745305517</v>
      </c>
      <c r="J671">
        <v>-1.06259970639515</v>
      </c>
      <c r="K671">
        <v>211.494382392614</v>
      </c>
      <c r="L671">
        <v>198.25528774959901</v>
      </c>
      <c r="M671">
        <v>36.6471511280646</v>
      </c>
      <c r="N671">
        <v>0.50846453171860695</v>
      </c>
      <c r="O671">
        <v>14.5522564758251</v>
      </c>
      <c r="P671">
        <v>24.510613207547099</v>
      </c>
      <c r="Q671">
        <v>-5.4210735735616002E-2</v>
      </c>
    </row>
    <row r="672" spans="1:17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411</v>
      </c>
      <c r="E672">
        <v>6700.0013873999997</v>
      </c>
      <c r="F672">
        <v>606</v>
      </c>
      <c r="G672">
        <v>-34.658596958232998</v>
      </c>
      <c r="H672">
        <v>-15.4059742005145</v>
      </c>
      <c r="I672">
        <v>-18.731669368215002</v>
      </c>
      <c r="J672">
        <v>-9.8676126396483301</v>
      </c>
      <c r="K672">
        <v>654.04258104626194</v>
      </c>
      <c r="L672">
        <v>648.03858229730497</v>
      </c>
      <c r="M672">
        <v>32.126661601970603</v>
      </c>
      <c r="N672">
        <v>0.77190176225627405</v>
      </c>
      <c r="O672">
        <v>28.052805280527998</v>
      </c>
      <c r="P672">
        <v>16.236693200345201</v>
      </c>
      <c r="Q672">
        <v>-5.5476336520400002E-2</v>
      </c>
    </row>
    <row r="673" spans="1:17" x14ac:dyDescent="0.3">
      <c r="A673" t="s">
        <v>1481</v>
      </c>
      <c r="B673" t="s">
        <v>1482</v>
      </c>
      <c r="C673" t="str">
        <f>IFERROR(VLOOKUP(Table1[[#This Row],[Ticker]],[1]!Table2[[Symbol]:[Industry]],2,FALSE),"-")</f>
        <v>-</v>
      </c>
      <c r="D673" t="s">
        <v>380</v>
      </c>
      <c r="E673">
        <v>6666.4698775999996</v>
      </c>
      <c r="F673">
        <v>135.88999999999999</v>
      </c>
      <c r="G673">
        <v>80.503943081305707</v>
      </c>
      <c r="H673">
        <v>2.3210225324385201</v>
      </c>
      <c r="I673">
        <v>12.6586598438926</v>
      </c>
      <c r="J673">
        <v>-3.6490398613133102</v>
      </c>
      <c r="K673">
        <v>133.433652650412</v>
      </c>
      <c r="L673">
        <v>107.776681501157</v>
      </c>
      <c r="M673">
        <v>40.266452738842098</v>
      </c>
      <c r="N673">
        <v>0.466662159764132</v>
      </c>
      <c r="O673">
        <v>25.0643903156965</v>
      </c>
      <c r="P673">
        <v>108.900845503458</v>
      </c>
      <c r="Q673">
        <v>8.4709485048065997E-2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Row],[Ticker]],[1]!Table2[[Symbol]:[Industry]],2,FALSE),"-")</f>
        <v>-</v>
      </c>
      <c r="D674" t="s">
        <v>46</v>
      </c>
      <c r="E674">
        <v>6661.5619394099904</v>
      </c>
      <c r="F674">
        <v>237.3</v>
      </c>
      <c r="G674">
        <v>108.622299633366</v>
      </c>
      <c r="H674">
        <v>3.6814642231308001</v>
      </c>
      <c r="I674">
        <v>20.058579875477601</v>
      </c>
      <c r="J674">
        <v>-3.35278755048164</v>
      </c>
      <c r="K674">
        <v>228.13811296556801</v>
      </c>
      <c r="L674">
        <v>181.56831399902299</v>
      </c>
      <c r="M674">
        <v>41.784583207992199</v>
      </c>
      <c r="N674">
        <v>0.60699678272253199</v>
      </c>
      <c r="O674">
        <v>14.5806995364517</v>
      </c>
      <c r="P674">
        <v>166.77908937605301</v>
      </c>
      <c r="Q674">
        <v>8.3106441735837006E-2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Row],[Ticker]],[1]!Table2[[Symbol]:[Industry]],2,FALSE),"-")</f>
        <v>-</v>
      </c>
      <c r="D675" t="s">
        <v>1487</v>
      </c>
      <c r="E675">
        <v>6652.2060332000001</v>
      </c>
      <c r="F675">
        <v>509.6</v>
      </c>
      <c r="G675">
        <v>-17.1509222420691</v>
      </c>
      <c r="H675">
        <v>-2.4896362422765699</v>
      </c>
      <c r="I675">
        <v>-18.694090941677199</v>
      </c>
      <c r="J675">
        <v>-7.0598868536175301</v>
      </c>
      <c r="K675">
        <v>514.37558296029499</v>
      </c>
      <c r="L675">
        <v>503.814835959123</v>
      </c>
      <c r="M675">
        <v>43.636675320861698</v>
      </c>
      <c r="N675">
        <v>1.2574059912512201</v>
      </c>
      <c r="O675">
        <v>31.348116169544699</v>
      </c>
      <c r="P675">
        <v>30.315816391765701</v>
      </c>
      <c r="Q675">
        <v>4.0400662816071999E-2</v>
      </c>
    </row>
    <row r="676" spans="1:17" hidden="1" x14ac:dyDescent="0.3">
      <c r="A676" t="s">
        <v>1488</v>
      </c>
      <c r="B676" t="s">
        <v>1489</v>
      </c>
      <c r="C676" t="str">
        <f>IFERROR(VLOOKUP(Table1[[#This Row],[Ticker]],[1]!Table2[[Symbol]:[Industry]],2,FALSE),"-")</f>
        <v>-</v>
      </c>
      <c r="D676" t="s">
        <v>1305</v>
      </c>
      <c r="E676">
        <v>6636.6662775300001</v>
      </c>
      <c r="F676">
        <v>1401.61</v>
      </c>
      <c r="G676">
        <v>-14.429656100085399</v>
      </c>
      <c r="H676">
        <v>1.6099081602699501</v>
      </c>
      <c r="I676">
        <v>-6.4509729946794998</v>
      </c>
      <c r="J676">
        <v>3.7890432535362901</v>
      </c>
      <c r="K676">
        <v>1382.55784693993</v>
      </c>
      <c r="L676">
        <v>1348.7974149709</v>
      </c>
      <c r="M676">
        <v>77.088001342421407</v>
      </c>
      <c r="N676">
        <v>0.823716489199392</v>
      </c>
      <c r="O676">
        <v>3.0992929559577802</v>
      </c>
      <c r="P676">
        <v>12.4301127020414</v>
      </c>
      <c r="Q676">
        <v>-5.5078309021881003E-2</v>
      </c>
    </row>
    <row r="677" spans="1:17" hidden="1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-</v>
      </c>
      <c r="D677" t="s">
        <v>1492</v>
      </c>
      <c r="E677">
        <v>6565.9339200000004</v>
      </c>
      <c r="F677">
        <v>3151.85</v>
      </c>
      <c r="G677">
        <v>1191.1369480967201</v>
      </c>
      <c r="H677">
        <v>0.29224008519976602</v>
      </c>
      <c r="I677">
        <v>154.921288188365</v>
      </c>
      <c r="J677">
        <v>2.0632058044983399</v>
      </c>
      <c r="K677">
        <v>2877.0825444374</v>
      </c>
      <c r="L677">
        <v>1837.3017228030301</v>
      </c>
      <c r="M677">
        <v>50.449414524525601</v>
      </c>
      <c r="N677">
        <v>0.66817052625567497</v>
      </c>
      <c r="O677">
        <v>13.235084156923699</v>
      </c>
      <c r="P677">
        <v>1437.4878048780399</v>
      </c>
    </row>
    <row r="678" spans="1:17" x14ac:dyDescent="0.3">
      <c r="A678" t="s">
        <v>1493</v>
      </c>
      <c r="B678" t="s">
        <v>1494</v>
      </c>
      <c r="C678" t="str">
        <f>IFERROR(VLOOKUP(Table1[[#This Row],[Ticker]],[1]!Table2[[Symbol]:[Industry]],2,FALSE),"-")</f>
        <v>-</v>
      </c>
      <c r="D678" t="s">
        <v>164</v>
      </c>
      <c r="E678">
        <v>6562.7433000000001</v>
      </c>
      <c r="F678">
        <v>948</v>
      </c>
      <c r="G678">
        <v>57.153266122192299</v>
      </c>
      <c r="H678">
        <v>3.3825904028065801</v>
      </c>
      <c r="I678">
        <v>71.051187215499596</v>
      </c>
      <c r="J678">
        <v>1.16527504769835</v>
      </c>
      <c r="K678">
        <v>875.82791811273603</v>
      </c>
      <c r="L678">
        <v>699.955009999857</v>
      </c>
      <c r="M678">
        <v>57.696501351510598</v>
      </c>
      <c r="N678">
        <v>0.98561647244080797</v>
      </c>
      <c r="O678">
        <v>6.5400843881856501</v>
      </c>
      <c r="P678">
        <v>116.884008236101</v>
      </c>
      <c r="Q678">
        <v>2.4570691300216E-2</v>
      </c>
    </row>
    <row r="679" spans="1:17" x14ac:dyDescent="0.3">
      <c r="A679" t="s">
        <v>1495</v>
      </c>
      <c r="B679" t="s">
        <v>1496</v>
      </c>
      <c r="C679" t="str">
        <f>IFERROR(VLOOKUP(Table1[[#This Row],[Ticker]],[1]!Table2[[Symbol]:[Industry]],2,FALSE),"-")</f>
        <v>-</v>
      </c>
      <c r="D679" t="s">
        <v>24</v>
      </c>
      <c r="E679">
        <v>6522.1012745819999</v>
      </c>
      <c r="F679">
        <v>24.93</v>
      </c>
      <c r="G679">
        <v>10.4613147475853</v>
      </c>
      <c r="H679">
        <v>-6.7389570071815301</v>
      </c>
      <c r="I679">
        <v>-37.697277540182498</v>
      </c>
      <c r="J679">
        <v>-3.0479820917127598</v>
      </c>
      <c r="K679">
        <v>26.852637578434098</v>
      </c>
      <c r="L679">
        <v>26.212690341861101</v>
      </c>
      <c r="M679">
        <v>21.178289144432998</v>
      </c>
      <c r="N679">
        <v>0.909874322527091</v>
      </c>
      <c r="O679">
        <v>47.941135448798398</v>
      </c>
      <c r="P679">
        <v>37.762297133052101</v>
      </c>
      <c r="Q679">
        <v>9.8685569745524004E-2</v>
      </c>
    </row>
    <row r="680" spans="1:17" x14ac:dyDescent="0.3">
      <c r="A680" t="s">
        <v>1497</v>
      </c>
      <c r="B680" t="s">
        <v>1498</v>
      </c>
      <c r="C680" t="str">
        <f>IFERROR(VLOOKUP(Table1[[#This Row],[Ticker]],[1]!Table2[[Symbol]:[Industry]],2,FALSE),"-")</f>
        <v>-</v>
      </c>
      <c r="D680" t="s">
        <v>210</v>
      </c>
      <c r="E680">
        <v>6500.2745503799997</v>
      </c>
      <c r="F680">
        <v>2264.6</v>
      </c>
      <c r="G680">
        <v>133.80503018034099</v>
      </c>
      <c r="H680">
        <v>-10.750610109352699</v>
      </c>
      <c r="I680">
        <v>52.079845569299003</v>
      </c>
      <c r="J680">
        <v>-5.5456061413326196</v>
      </c>
      <c r="K680">
        <v>2204.0414579442099</v>
      </c>
      <c r="L680">
        <v>1638.4518866815099</v>
      </c>
      <c r="M680">
        <v>27.120229904428101</v>
      </c>
      <c r="N680">
        <v>0.414806951293759</v>
      </c>
      <c r="O680">
        <v>30.358562218493301</v>
      </c>
      <c r="P680">
        <v>181.31677018633499</v>
      </c>
      <c r="Q680">
        <v>0.13163119740706999</v>
      </c>
    </row>
    <row r="681" spans="1:17" hidden="1" x14ac:dyDescent="0.3">
      <c r="A681" t="s">
        <v>1499</v>
      </c>
      <c r="B681" t="s">
        <v>1500</v>
      </c>
      <c r="C681" t="str">
        <f>IFERROR(VLOOKUP(Table1[[#This Row],[Ticker]],[1]!Table2[[Symbol]:[Industry]],2,FALSE),"-")</f>
        <v>-</v>
      </c>
      <c r="D681" t="s">
        <v>1305</v>
      </c>
      <c r="E681">
        <v>6496.9056107910001</v>
      </c>
      <c r="F681">
        <v>1166.68</v>
      </c>
      <c r="G681">
        <v>-15.172248081511</v>
      </c>
      <c r="H681">
        <v>1.61249870588942</v>
      </c>
      <c r="I681">
        <v>-7.4170378964574502</v>
      </c>
      <c r="J681">
        <v>3.86155834657127</v>
      </c>
      <c r="K681">
        <v>1156.4872067737299</v>
      </c>
      <c r="L681">
        <v>1129.60999286623</v>
      </c>
      <c r="M681">
        <v>63.340787818078198</v>
      </c>
      <c r="N681">
        <v>1.45098028517717</v>
      </c>
      <c r="O681">
        <v>13.6027016834093</v>
      </c>
      <c r="P681">
        <v>34.750118386251003</v>
      </c>
    </row>
    <row r="682" spans="1:17" hidden="1" x14ac:dyDescent="0.3">
      <c r="A682" t="s">
        <v>1501</v>
      </c>
      <c r="B682" t="s">
        <v>1502</v>
      </c>
      <c r="C682" t="str">
        <f>IFERROR(VLOOKUP(Table1[[#This Row],[Ticker]],[1]!Table2[[Symbol]:[Industry]],2,FALSE),"-")</f>
        <v>-</v>
      </c>
      <c r="D682" t="s">
        <v>127</v>
      </c>
      <c r="E682">
        <v>6435.8737000399997</v>
      </c>
      <c r="F682">
        <v>166.12</v>
      </c>
      <c r="G682">
        <v>-22.9878193647702</v>
      </c>
      <c r="H682">
        <v>-2.8939541933927599</v>
      </c>
      <c r="I682">
        <v>-10.805021513005601</v>
      </c>
      <c r="J682">
        <v>-1.5145803519431</v>
      </c>
      <c r="M682">
        <v>41.118190745365801</v>
      </c>
      <c r="O682">
        <v>18.889959065735599</v>
      </c>
      <c r="P682">
        <v>23.051851851851801</v>
      </c>
    </row>
    <row r="683" spans="1:17" x14ac:dyDescent="0.3">
      <c r="A683" t="s">
        <v>1503</v>
      </c>
      <c r="B683" t="s">
        <v>1504</v>
      </c>
      <c r="C683" t="str">
        <f>IFERROR(VLOOKUP(Table1[[#This Row],[Ticker]],[1]!Table2[[Symbol]:[Industry]],2,FALSE),"-")</f>
        <v>-</v>
      </c>
      <c r="D683" t="s">
        <v>420</v>
      </c>
      <c r="E683">
        <v>6433.736665253</v>
      </c>
      <c r="F683">
        <v>208.51</v>
      </c>
      <c r="G683">
        <v>194.13762852169</v>
      </c>
      <c r="H683">
        <v>1.6824644831564599</v>
      </c>
      <c r="I683">
        <v>20.671863974834402</v>
      </c>
      <c r="J683">
        <v>0.71421987064740999</v>
      </c>
      <c r="K683">
        <v>195.453348147273</v>
      </c>
      <c r="L683">
        <v>157.26252410572999</v>
      </c>
      <c r="M683">
        <v>58.381165660860702</v>
      </c>
      <c r="N683">
        <v>1.1196550319440699</v>
      </c>
      <c r="O683">
        <v>15.0544338401036</v>
      </c>
      <c r="P683">
        <v>229.66007905138301</v>
      </c>
      <c r="Q683">
        <v>7.3444420427880006E-2</v>
      </c>
    </row>
    <row r="684" spans="1:17" x14ac:dyDescent="0.3">
      <c r="A684" t="s">
        <v>1505</v>
      </c>
      <c r="B684" t="s">
        <v>1506</v>
      </c>
      <c r="C684" t="str">
        <f>IFERROR(VLOOKUP(Table1[[#This Row],[Ticker]],[1]!Table2[[Symbol]:[Industry]],2,FALSE),"-")</f>
        <v>-</v>
      </c>
      <c r="D684" t="s">
        <v>392</v>
      </c>
      <c r="E684">
        <v>6433.2231334039998</v>
      </c>
      <c r="F684">
        <v>207.08</v>
      </c>
      <c r="G684">
        <v>108.793218611607</v>
      </c>
      <c r="H684">
        <v>0.82812112696420903</v>
      </c>
      <c r="I684">
        <v>9.9822457230482993</v>
      </c>
      <c r="J684">
        <v>1.6176800901181601</v>
      </c>
      <c r="K684">
        <v>203.98265201001399</v>
      </c>
      <c r="L684">
        <v>168.58989271859201</v>
      </c>
      <c r="M684">
        <v>37.109602029467901</v>
      </c>
      <c r="N684">
        <v>0.638986800434025</v>
      </c>
      <c r="O684">
        <v>7.2725516708518301</v>
      </c>
      <c r="P684">
        <v>190.434782608695</v>
      </c>
      <c r="Q684">
        <v>0.108545529270236</v>
      </c>
    </row>
    <row r="685" spans="1:17" x14ac:dyDescent="0.3">
      <c r="A685" t="s">
        <v>1507</v>
      </c>
      <c r="B685" t="s">
        <v>1508</v>
      </c>
      <c r="C685" t="str">
        <f>IFERROR(VLOOKUP(Table1[[#This Row],[Ticker]],[1]!Table2[[Symbol]:[Industry]],2,FALSE),"-")</f>
        <v>-</v>
      </c>
      <c r="D685" t="s">
        <v>605</v>
      </c>
      <c r="E685">
        <v>6432.54289909</v>
      </c>
      <c r="F685">
        <v>482.9</v>
      </c>
      <c r="G685">
        <v>24.131200249182001</v>
      </c>
      <c r="H685">
        <v>-8.7503026736773304</v>
      </c>
      <c r="I685">
        <v>-18.748991888592101</v>
      </c>
      <c r="J685">
        <v>-2.4209302411910798</v>
      </c>
      <c r="K685">
        <v>491.50653836919201</v>
      </c>
      <c r="L685">
        <v>449.27506067026297</v>
      </c>
      <c r="M685">
        <v>40.5907737343951</v>
      </c>
      <c r="N685">
        <v>1.5703889487093801</v>
      </c>
      <c r="O685">
        <v>15.9246220749637</v>
      </c>
      <c r="P685">
        <v>62.155809267964997</v>
      </c>
      <c r="Q685">
        <v>8.1748201223535003E-2</v>
      </c>
    </row>
    <row r="686" spans="1:17" hidden="1" x14ac:dyDescent="0.3">
      <c r="A686" t="s">
        <v>1509</v>
      </c>
      <c r="B686" t="s">
        <v>1510</v>
      </c>
      <c r="C686" t="str">
        <f>IFERROR(VLOOKUP(Table1[[#This Row],[Ticker]],[1]!Table2[[Symbol]:[Industry]],2,FALSE),"-")</f>
        <v>-</v>
      </c>
      <c r="D686" t="s">
        <v>121</v>
      </c>
      <c r="E686">
        <v>6429.2837035949997</v>
      </c>
      <c r="F686">
        <v>561.15</v>
      </c>
      <c r="G686">
        <v>-24.1648422188678</v>
      </c>
      <c r="H686">
        <v>1.2754235384371899</v>
      </c>
      <c r="I686">
        <v>-10.0928978523763</v>
      </c>
      <c r="J686">
        <v>-2.32616057483899</v>
      </c>
      <c r="K686">
        <v>549.70910334545397</v>
      </c>
      <c r="L686">
        <v>532.28725115260102</v>
      </c>
      <c r="M686">
        <v>38.021385130337897</v>
      </c>
      <c r="N686">
        <v>0.36056120115062801</v>
      </c>
      <c r="O686">
        <v>12.2605363984674</v>
      </c>
      <c r="P686">
        <v>20.160599571734402</v>
      </c>
      <c r="Q686">
        <v>2.7596790421436999E-2</v>
      </c>
    </row>
    <row r="687" spans="1:17" x14ac:dyDescent="0.3">
      <c r="A687" t="s">
        <v>1511</v>
      </c>
      <c r="B687" t="s">
        <v>1512</v>
      </c>
      <c r="C687" t="str">
        <f>IFERROR(VLOOKUP(Table1[[#This Row],[Ticker]],[1]!Table2[[Symbol]:[Industry]],2,FALSE),"-")</f>
        <v>-</v>
      </c>
      <c r="D687" t="s">
        <v>372</v>
      </c>
      <c r="E687">
        <v>6418.0725716799998</v>
      </c>
      <c r="F687">
        <v>280.39999999999998</v>
      </c>
      <c r="G687">
        <v>-52.196891428608303</v>
      </c>
      <c r="H687">
        <v>-10.8710857760555</v>
      </c>
      <c r="I687">
        <v>-33.114207953242399</v>
      </c>
      <c r="J687">
        <v>-3.2365895114248402</v>
      </c>
      <c r="K687">
        <v>299.770301656193</v>
      </c>
      <c r="L687">
        <v>319.62827681401899</v>
      </c>
      <c r="M687">
        <v>30.947537143707201</v>
      </c>
      <c r="N687">
        <v>0.817861740212247</v>
      </c>
      <c r="O687">
        <v>67.938659058487801</v>
      </c>
      <c r="P687">
        <v>8.6190199496416895</v>
      </c>
      <c r="Q687">
        <v>-1.4229374613023E-2</v>
      </c>
    </row>
    <row r="688" spans="1:17" x14ac:dyDescent="0.3">
      <c r="A688" t="s">
        <v>1513</v>
      </c>
      <c r="B688" t="s">
        <v>1514</v>
      </c>
      <c r="C688" t="str">
        <f>IFERROR(VLOOKUP(Table1[[#This Row],[Ticker]],[1]!Table2[[Symbol]:[Industry]],2,FALSE),"-")</f>
        <v>-</v>
      </c>
      <c r="D688" t="s">
        <v>420</v>
      </c>
      <c r="E688">
        <v>6410.3419560900002</v>
      </c>
      <c r="F688">
        <v>71.3</v>
      </c>
      <c r="G688">
        <v>34.339870421503001</v>
      </c>
      <c r="H688">
        <v>9.0307416260317996</v>
      </c>
      <c r="I688">
        <v>-11.1864485226219</v>
      </c>
      <c r="J688">
        <v>2.6984591729727301</v>
      </c>
      <c r="K688">
        <v>67.814402924226101</v>
      </c>
      <c r="L688">
        <v>67.400330658182099</v>
      </c>
      <c r="M688">
        <v>66.451760647212595</v>
      </c>
      <c r="N688">
        <v>1.53453040624315</v>
      </c>
      <c r="O688">
        <v>23.141654978962102</v>
      </c>
      <c r="P688">
        <v>60.404949381327299</v>
      </c>
      <c r="Q688">
        <v>3.9969250052451E-2</v>
      </c>
    </row>
    <row r="689" spans="1:17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-</v>
      </c>
      <c r="D689" t="s">
        <v>1517</v>
      </c>
      <c r="E689">
        <v>6404.9050180049999</v>
      </c>
      <c r="F689">
        <v>470.55</v>
      </c>
      <c r="G689">
        <v>-0.37018251907938898</v>
      </c>
      <c r="H689">
        <v>2.5339556668433101</v>
      </c>
      <c r="I689">
        <v>-14.185544414581001</v>
      </c>
      <c r="J689">
        <v>4.1335856367299497</v>
      </c>
      <c r="K689">
        <v>465.80133173661</v>
      </c>
      <c r="L689">
        <v>447.682943598392</v>
      </c>
      <c r="M689">
        <v>50.160650850600298</v>
      </c>
      <c r="N689">
        <v>0.90252841257397098</v>
      </c>
      <c r="O689">
        <v>22.601211348422002</v>
      </c>
      <c r="P689">
        <v>37.467134092900899</v>
      </c>
    </row>
    <row r="690" spans="1:17" x14ac:dyDescent="0.3">
      <c r="A690" t="s">
        <v>1518</v>
      </c>
      <c r="B690" t="s">
        <v>1519</v>
      </c>
      <c r="C690" t="str">
        <f>IFERROR(VLOOKUP(Table1[[#This Row],[Ticker]],[1]!Table2[[Symbol]:[Industry]],2,FALSE),"-")</f>
        <v>-</v>
      </c>
      <c r="D690" t="s">
        <v>138</v>
      </c>
      <c r="E690">
        <v>6392.6719051050004</v>
      </c>
      <c r="F690">
        <v>216.63</v>
      </c>
      <c r="G690">
        <v>155.036705601779</v>
      </c>
      <c r="H690">
        <v>-7.4636075542851996</v>
      </c>
      <c r="I690">
        <v>18.1692352957906</v>
      </c>
      <c r="J690">
        <v>1.5148809748621701</v>
      </c>
      <c r="K690">
        <v>197.76837640496601</v>
      </c>
      <c r="L690">
        <v>157.29013247227101</v>
      </c>
      <c r="M690">
        <v>59.964088982191598</v>
      </c>
      <c r="N690">
        <v>0.36208124559384303</v>
      </c>
      <c r="O690">
        <v>10.312514425518099</v>
      </c>
      <c r="P690">
        <v>185.03947368421001</v>
      </c>
      <c r="Q690">
        <v>0.16047854667189601</v>
      </c>
    </row>
    <row r="691" spans="1:17" x14ac:dyDescent="0.3">
      <c r="A691" t="s">
        <v>1520</v>
      </c>
      <c r="B691" t="s">
        <v>1521</v>
      </c>
      <c r="C691" t="str">
        <f>IFERROR(VLOOKUP(Table1[[#This Row],[Ticker]],[1]!Table2[[Symbol]:[Industry]],2,FALSE),"-")</f>
        <v>-</v>
      </c>
      <c r="D691" t="s">
        <v>68</v>
      </c>
      <c r="E691">
        <v>6387.04</v>
      </c>
      <c r="F691">
        <v>907.25</v>
      </c>
      <c r="G691">
        <v>72.551992211682304</v>
      </c>
      <c r="H691">
        <v>-2.8115350825854599</v>
      </c>
      <c r="I691">
        <v>-28.845613302967301</v>
      </c>
      <c r="J691">
        <v>-4.4338646874456504</v>
      </c>
      <c r="K691">
        <v>888.94025131914805</v>
      </c>
      <c r="L691">
        <v>782.85544506103997</v>
      </c>
      <c r="M691">
        <v>54.585406528081499</v>
      </c>
      <c r="N691">
        <v>1.7185623940009001</v>
      </c>
      <c r="O691">
        <v>28.410030311380499</v>
      </c>
      <c r="P691">
        <v>141.28989361702099</v>
      </c>
      <c r="Q691">
        <v>0.107410572558242</v>
      </c>
    </row>
    <row r="692" spans="1:17" x14ac:dyDescent="0.3">
      <c r="A692" t="s">
        <v>1522</v>
      </c>
      <c r="B692" t="s">
        <v>1523</v>
      </c>
      <c r="C692" t="str">
        <f>IFERROR(VLOOKUP(Table1[[#This Row],[Ticker]],[1]!Table2[[Symbol]:[Industry]],2,FALSE),"-")</f>
        <v>-</v>
      </c>
      <c r="D692" t="s">
        <v>467</v>
      </c>
      <c r="E692">
        <v>6362.5412373099998</v>
      </c>
      <c r="F692">
        <v>448.15</v>
      </c>
      <c r="G692">
        <v>-54.746641034830297</v>
      </c>
      <c r="H692">
        <v>-5.4104820447566304</v>
      </c>
      <c r="I692">
        <v>-28.430483199816599</v>
      </c>
      <c r="J692">
        <v>0.23357062573394699</v>
      </c>
      <c r="K692">
        <v>477.27838974533302</v>
      </c>
      <c r="L692">
        <v>531.73996398832799</v>
      </c>
      <c r="M692">
        <v>32.763336922334503</v>
      </c>
      <c r="N692">
        <v>0.891797555699265</v>
      </c>
      <c r="O692">
        <v>61.296440923797803</v>
      </c>
      <c r="P692">
        <v>4.5857642940489898</v>
      </c>
      <c r="Q692">
        <v>-3.9946118582642999E-2</v>
      </c>
    </row>
    <row r="693" spans="1:17" hidden="1" x14ac:dyDescent="0.3">
      <c r="A693" t="s">
        <v>1524</v>
      </c>
      <c r="B693" t="s">
        <v>1525</v>
      </c>
      <c r="C693" t="str">
        <f>IFERROR(VLOOKUP(Table1[[#This Row],[Ticker]],[1]!Table2[[Symbol]:[Industry]],2,FALSE),"-")</f>
        <v>-</v>
      </c>
      <c r="D693" t="s">
        <v>43</v>
      </c>
      <c r="E693">
        <v>6362.4965320000001</v>
      </c>
      <c r="F693">
        <v>4135.6000000000004</v>
      </c>
      <c r="G693">
        <v>-4.9822979387756696</v>
      </c>
      <c r="H693">
        <v>1.6821399681323199</v>
      </c>
      <c r="I693">
        <v>4.4457392562136002</v>
      </c>
      <c r="J693">
        <v>-2.8110092448163502</v>
      </c>
      <c r="K693">
        <v>4141.6920722028199</v>
      </c>
      <c r="L693">
        <v>3830.76417972839</v>
      </c>
      <c r="M693">
        <v>43.3005579247532</v>
      </c>
      <c r="N693">
        <v>2.2896474351909402</v>
      </c>
      <c r="O693">
        <v>17.2683528387658</v>
      </c>
      <c r="P693">
        <v>30.914846470402001</v>
      </c>
      <c r="Q693">
        <v>-2.1780873221935001E-2</v>
      </c>
    </row>
    <row r="694" spans="1:17" hidden="1" x14ac:dyDescent="0.3">
      <c r="A694" t="s">
        <v>1526</v>
      </c>
      <c r="B694" t="s">
        <v>1527</v>
      </c>
      <c r="C694" t="str">
        <f>IFERROR(VLOOKUP(Table1[[#This Row],[Ticker]],[1]!Table2[[Symbol]:[Industry]],2,FALSE),"-")</f>
        <v>-</v>
      </c>
      <c r="D694" t="s">
        <v>46</v>
      </c>
      <c r="E694">
        <v>6347.84</v>
      </c>
      <c r="F694">
        <v>90</v>
      </c>
      <c r="G694">
        <v>-30.4456851973383</v>
      </c>
      <c r="H694">
        <v>-1.29417295827848</v>
      </c>
      <c r="I694">
        <v>-18.262887345573699</v>
      </c>
      <c r="J694">
        <v>3.5740417178110402</v>
      </c>
      <c r="K694">
        <v>91.043713219065296</v>
      </c>
      <c r="L694">
        <v>92.565305891686805</v>
      </c>
      <c r="M694">
        <v>53.081674366169402</v>
      </c>
      <c r="N694">
        <v>0.32323232323232298</v>
      </c>
      <c r="O694">
        <v>9.44444444444445</v>
      </c>
      <c r="P694">
        <v>5.8823529411764701</v>
      </c>
    </row>
    <row r="695" spans="1:17" hidden="1" x14ac:dyDescent="0.3">
      <c r="A695" t="s">
        <v>1528</v>
      </c>
      <c r="B695" t="s">
        <v>1529</v>
      </c>
      <c r="C695" t="str">
        <f>IFERROR(VLOOKUP(Table1[[#This Row],[Ticker]],[1]!Table2[[Symbol]:[Industry]],2,FALSE),"-")</f>
        <v>-</v>
      </c>
      <c r="D695" t="s">
        <v>833</v>
      </c>
      <c r="E695">
        <v>6323.3490149999998</v>
      </c>
      <c r="F695">
        <v>737.25</v>
      </c>
      <c r="G695">
        <v>72.250061934910903</v>
      </c>
      <c r="H695">
        <v>-15.864314274936101</v>
      </c>
      <c r="I695">
        <v>-20.419471787244301</v>
      </c>
      <c r="J695">
        <v>-7.4193598198123096</v>
      </c>
      <c r="K695">
        <v>774.64507542044703</v>
      </c>
      <c r="L695">
        <v>649.00139730982596</v>
      </c>
      <c r="M695">
        <v>33.983373028556201</v>
      </c>
      <c r="N695">
        <v>0.74424158048248101</v>
      </c>
      <c r="O695">
        <v>26.252967107494001</v>
      </c>
      <c r="P695">
        <v>105.56252613968999</v>
      </c>
      <c r="Q695">
        <v>6.3671280515418996E-2</v>
      </c>
    </row>
    <row r="696" spans="1:17" hidden="1" x14ac:dyDescent="0.3">
      <c r="A696" t="s">
        <v>1530</v>
      </c>
      <c r="B696" t="s">
        <v>1531</v>
      </c>
      <c r="C696" t="str">
        <f>IFERROR(VLOOKUP(Table1[[#This Row],[Ticker]],[1]!Table2[[Symbol]:[Industry]],2,FALSE),"-")</f>
        <v>-</v>
      </c>
      <c r="D696" t="s">
        <v>260</v>
      </c>
      <c r="E696">
        <v>6307.915892</v>
      </c>
      <c r="F696">
        <v>2316.25</v>
      </c>
      <c r="G696">
        <v>-16.3171201927345</v>
      </c>
      <c r="H696">
        <v>-9.3352713348206997</v>
      </c>
      <c r="I696">
        <v>-3.98359927642686</v>
      </c>
      <c r="J696">
        <v>-5.6435573265847303</v>
      </c>
      <c r="K696">
        <v>2377.1797474217401</v>
      </c>
      <c r="L696">
        <v>2238.5426246193201</v>
      </c>
      <c r="M696">
        <v>35.781123372580197</v>
      </c>
      <c r="N696">
        <v>0.61068891813853599</v>
      </c>
      <c r="O696">
        <v>19.464651915812102</v>
      </c>
      <c r="P696">
        <v>34.665697674418603</v>
      </c>
      <c r="Q696">
        <v>7.3974469125194994E-2</v>
      </c>
    </row>
    <row r="697" spans="1:17" hidden="1" x14ac:dyDescent="0.3">
      <c r="A697" t="s">
        <v>1532</v>
      </c>
      <c r="B697" t="s">
        <v>1533</v>
      </c>
      <c r="C697" t="str">
        <f>IFERROR(VLOOKUP(Table1[[#This Row],[Ticker]],[1]!Table2[[Symbol]:[Industry]],2,FALSE),"-")</f>
        <v>-</v>
      </c>
      <c r="D697" t="s">
        <v>24</v>
      </c>
      <c r="E697">
        <v>6288.4902843749996</v>
      </c>
      <c r="F697">
        <v>601.25</v>
      </c>
      <c r="G697">
        <v>40.087392562595298</v>
      </c>
      <c r="H697">
        <v>-10.6480173485192</v>
      </c>
      <c r="I697">
        <v>52.270190414359902</v>
      </c>
      <c r="J697">
        <v>-4.2684971897263297</v>
      </c>
      <c r="K697">
        <v>640.36246219402904</v>
      </c>
      <c r="M697">
        <v>25.642913547056601</v>
      </c>
      <c r="N697">
        <v>0.29727131409107699</v>
      </c>
      <c r="O697">
        <v>26.553014553014499</v>
      </c>
      <c r="P697">
        <v>64.726027397260196</v>
      </c>
    </row>
    <row r="698" spans="1:17" hidden="1" x14ac:dyDescent="0.3">
      <c r="A698" t="s">
        <v>1534</v>
      </c>
      <c r="B698" t="s">
        <v>1535</v>
      </c>
      <c r="C698" t="str">
        <f>IFERROR(VLOOKUP(Table1[[#This Row],[Ticker]],[1]!Table2[[Symbol]:[Industry]],2,FALSE),"-")</f>
        <v>-</v>
      </c>
      <c r="D698" t="s">
        <v>420</v>
      </c>
      <c r="E698">
        <v>6285.3035462400003</v>
      </c>
      <c r="F698">
        <v>284.8</v>
      </c>
      <c r="G698">
        <v>112.532399051995</v>
      </c>
      <c r="H698">
        <v>5.06629902754276</v>
      </c>
      <c r="I698">
        <v>45.093958376979998</v>
      </c>
      <c r="J698">
        <v>7.1141877032124903</v>
      </c>
      <c r="K698">
        <v>267.86518881136402</v>
      </c>
      <c r="L698">
        <v>217.379611379647</v>
      </c>
      <c r="M698">
        <v>61.371465956010702</v>
      </c>
      <c r="N698">
        <v>1.08593449063019</v>
      </c>
      <c r="O698">
        <v>8.2865168539325698</v>
      </c>
      <c r="P698">
        <v>152.48226950354601</v>
      </c>
      <c r="Q698">
        <v>0.13494141684636801</v>
      </c>
    </row>
    <row r="699" spans="1:17" hidden="1" x14ac:dyDescent="0.3">
      <c r="A699" t="s">
        <v>1536</v>
      </c>
      <c r="B699" t="s">
        <v>1537</v>
      </c>
      <c r="C699" t="str">
        <f>IFERROR(VLOOKUP(Table1[[#This Row],[Ticker]],[1]!Table2[[Symbol]:[Industry]],2,FALSE),"-")</f>
        <v>-</v>
      </c>
      <c r="D699" t="s">
        <v>1014</v>
      </c>
      <c r="E699">
        <v>6266.1528877000001</v>
      </c>
      <c r="F699">
        <v>115</v>
      </c>
      <c r="G699">
        <v>-23.2291903519775</v>
      </c>
      <c r="H699">
        <v>0.87974008519977198</v>
      </c>
      <c r="I699">
        <v>-11.0463925002129</v>
      </c>
      <c r="J699">
        <v>3.5740417178110402</v>
      </c>
      <c r="M699">
        <v>50</v>
      </c>
      <c r="N699">
        <v>1</v>
      </c>
      <c r="O699">
        <v>0</v>
      </c>
      <c r="P699">
        <v>0</v>
      </c>
    </row>
    <row r="700" spans="1:17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859</v>
      </c>
      <c r="E700">
        <v>6202.2623499129904</v>
      </c>
      <c r="F700">
        <v>209.53</v>
      </c>
      <c r="G700">
        <v>47.8157076072061</v>
      </c>
      <c r="H700">
        <v>-4.1451580587567598</v>
      </c>
      <c r="I700">
        <v>-23.064028443945801</v>
      </c>
      <c r="J700">
        <v>-3.9215491111131202</v>
      </c>
      <c r="K700">
        <v>214.900174460155</v>
      </c>
      <c r="L700">
        <v>194.00176356431999</v>
      </c>
      <c r="M700">
        <v>39.245772435386101</v>
      </c>
      <c r="N700">
        <v>0.76930128809082599</v>
      </c>
      <c r="O700">
        <v>21.510046294086699</v>
      </c>
      <c r="P700">
        <v>76.818565400843795</v>
      </c>
      <c r="Q700">
        <v>7.6192796307060995E-2</v>
      </c>
    </row>
    <row r="701" spans="1:17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138</v>
      </c>
      <c r="E701">
        <v>6179.6907917999997</v>
      </c>
      <c r="F701">
        <v>877.05</v>
      </c>
      <c r="G701">
        <v>5.3045533279520702</v>
      </c>
      <c r="H701">
        <v>-4.9150499201165401</v>
      </c>
      <c r="I701">
        <v>-9.5712102718200303</v>
      </c>
      <c r="J701">
        <v>-1.1571410778878799</v>
      </c>
      <c r="K701">
        <v>903.23088498011396</v>
      </c>
      <c r="L701">
        <v>841.39170287622005</v>
      </c>
      <c r="M701">
        <v>42.537767173433799</v>
      </c>
      <c r="N701">
        <v>0.69211355081960801</v>
      </c>
      <c r="O701">
        <v>14.360640784447799</v>
      </c>
      <c r="P701">
        <v>42.366691015339597</v>
      </c>
      <c r="Q701">
        <v>2.0064518244429001E-2</v>
      </c>
    </row>
    <row r="702" spans="1:17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153</v>
      </c>
      <c r="E702">
        <v>6174.1849430350003</v>
      </c>
      <c r="F702">
        <v>395.35</v>
      </c>
      <c r="G702">
        <v>31.992639251477499</v>
      </c>
      <c r="H702">
        <v>-1.3207489123552301</v>
      </c>
      <c r="I702">
        <v>24.8827806130756</v>
      </c>
      <c r="J702">
        <v>-0.27211212834280601</v>
      </c>
      <c r="K702">
        <v>376.40190085120003</v>
      </c>
      <c r="L702">
        <v>316.054199867335</v>
      </c>
      <c r="M702">
        <v>48.749373099808501</v>
      </c>
      <c r="N702">
        <v>0.71073025367727805</v>
      </c>
      <c r="O702">
        <v>7.12027317566712</v>
      </c>
      <c r="P702">
        <v>74.894934748949296</v>
      </c>
      <c r="Q702">
        <v>0.21130849478831501</v>
      </c>
    </row>
    <row r="703" spans="1:17" hidden="1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588</v>
      </c>
      <c r="E703">
        <v>6122.2209321099999</v>
      </c>
      <c r="F703">
        <v>424.7</v>
      </c>
      <c r="G703">
        <v>-30.550521503095901</v>
      </c>
      <c r="H703">
        <v>-2.8476529452369199</v>
      </c>
      <c r="I703">
        <v>-24.628649087861699</v>
      </c>
      <c r="J703">
        <v>3.4596252418384998</v>
      </c>
      <c r="K703">
        <v>436.84539359293899</v>
      </c>
      <c r="L703">
        <v>440.55276825031098</v>
      </c>
      <c r="M703">
        <v>40.114939393712604</v>
      </c>
      <c r="N703">
        <v>1.93633382448542</v>
      </c>
      <c r="O703">
        <v>32.929126442194402</v>
      </c>
      <c r="P703">
        <v>8.0661577608142494</v>
      </c>
      <c r="Q703">
        <v>-5.2079232867941E-2</v>
      </c>
    </row>
    <row r="704" spans="1:17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260</v>
      </c>
      <c r="E704">
        <v>6094.2790987799999</v>
      </c>
      <c r="F704">
        <v>768.45</v>
      </c>
      <c r="G704">
        <v>32.0132338904466</v>
      </c>
      <c r="H704">
        <v>-1.19846091284203</v>
      </c>
      <c r="I704">
        <v>-8.8724794567346894</v>
      </c>
      <c r="J704">
        <v>-1.1638677027014499</v>
      </c>
      <c r="K704">
        <v>749.52720883877896</v>
      </c>
      <c r="L704">
        <v>692.24082677917499</v>
      </c>
      <c r="M704">
        <v>46.219435327496498</v>
      </c>
      <c r="N704">
        <v>0.92865775751605795</v>
      </c>
      <c r="O704">
        <v>15.0107358969353</v>
      </c>
      <c r="P704">
        <v>64.885741873189502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260</v>
      </c>
      <c r="E705">
        <v>6086.5337712399996</v>
      </c>
      <c r="F705">
        <v>1353.85</v>
      </c>
      <c r="G705">
        <v>-30.579062037178598</v>
      </c>
      <c r="H705">
        <v>0.64907185708663795</v>
      </c>
      <c r="I705">
        <v>-16.205762027358301</v>
      </c>
      <c r="J705">
        <v>0.58577394693457596</v>
      </c>
      <c r="K705">
        <v>1392.10599831541</v>
      </c>
      <c r="L705">
        <v>1428.7915946043099</v>
      </c>
      <c r="M705">
        <v>27.1365200890959</v>
      </c>
      <c r="N705">
        <v>0.81250956726380796</v>
      </c>
      <c r="O705">
        <v>40.189090371902303</v>
      </c>
      <c r="P705">
        <v>18.436707199720001</v>
      </c>
      <c r="Q705">
        <v>-5.5892916801015997E-2</v>
      </c>
    </row>
    <row r="706" spans="1:17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529</v>
      </c>
      <c r="E706">
        <v>6068.1263614999998</v>
      </c>
      <c r="F706">
        <v>291.55</v>
      </c>
      <c r="G706">
        <v>-5.7018795122952097</v>
      </c>
      <c r="H706">
        <v>-1.36448433724247</v>
      </c>
      <c r="I706">
        <v>-36.393347997729201</v>
      </c>
      <c r="J706">
        <v>1.65351191648653</v>
      </c>
      <c r="K706">
        <v>306.941559265656</v>
      </c>
      <c r="L706">
        <v>316.71911771407702</v>
      </c>
      <c r="M706">
        <v>30.6087371503959</v>
      </c>
      <c r="N706">
        <v>0.76908779531870497</v>
      </c>
      <c r="O706">
        <v>39.008746355685098</v>
      </c>
      <c r="P706">
        <v>20.5200281096275</v>
      </c>
      <c r="Q706">
        <v>0.10202404527598399</v>
      </c>
    </row>
    <row r="707" spans="1:17" hidden="1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46</v>
      </c>
      <c r="E707">
        <v>6060.9194344999996</v>
      </c>
      <c r="F707">
        <v>577.54999999999995</v>
      </c>
      <c r="G707">
        <v>205.85912873634101</v>
      </c>
      <c r="H707">
        <v>46.998461546386899</v>
      </c>
      <c r="I707">
        <v>103.13866220032401</v>
      </c>
      <c r="J707">
        <v>10.303490413122001</v>
      </c>
      <c r="K707">
        <v>394.80186330223199</v>
      </c>
      <c r="L707">
        <v>289.305991492727</v>
      </c>
      <c r="M707">
        <v>81.904462949589899</v>
      </c>
      <c r="N707">
        <v>2.2363057281446101</v>
      </c>
      <c r="O707">
        <v>2.5712059561942602</v>
      </c>
      <c r="P707">
        <v>273.69783241669302</v>
      </c>
    </row>
    <row r="708" spans="1:17" hidden="1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46</v>
      </c>
      <c r="E708">
        <v>6055.8132097649996</v>
      </c>
      <c r="F708">
        <v>2803.35</v>
      </c>
      <c r="G708">
        <v>1750.4173809620099</v>
      </c>
      <c r="H708">
        <v>-3.7326214724994</v>
      </c>
      <c r="I708">
        <v>261.34335245196502</v>
      </c>
      <c r="J708">
        <v>-3.8063201020422102</v>
      </c>
      <c r="K708">
        <v>2500.5923480364199</v>
      </c>
      <c r="L708">
        <v>1375.59376367703</v>
      </c>
      <c r="M708">
        <v>53.932471646333298</v>
      </c>
      <c r="N708">
        <v>0.65795614986989603</v>
      </c>
      <c r="O708">
        <v>11.4719888704585</v>
      </c>
      <c r="P708">
        <v>1867.2631578947301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210</v>
      </c>
      <c r="E709">
        <v>6052.6351906800001</v>
      </c>
      <c r="F709">
        <v>496.6</v>
      </c>
      <c r="G709">
        <v>55.596880947986399</v>
      </c>
      <c r="H709">
        <v>0.97964018509987205</v>
      </c>
      <c r="I709">
        <v>8.7317068726765701</v>
      </c>
      <c r="J709">
        <v>0.84615122174270496</v>
      </c>
      <c r="K709">
        <v>480.717832483336</v>
      </c>
      <c r="L709">
        <v>411.80753775882198</v>
      </c>
      <c r="M709">
        <v>49.327375563273499</v>
      </c>
      <c r="N709">
        <v>1.33515433193186</v>
      </c>
      <c r="O709">
        <v>9.2428513894482407</v>
      </c>
      <c r="P709">
        <v>81.838154522153005</v>
      </c>
      <c r="Q709">
        <v>0.19277488451324601</v>
      </c>
    </row>
    <row r="710" spans="1:17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133</v>
      </c>
      <c r="E710">
        <v>6019.48990048</v>
      </c>
      <c r="F710">
        <v>554.79999999999995</v>
      </c>
      <c r="G710">
        <v>13.623301014573901</v>
      </c>
      <c r="H710">
        <v>-15.1537627565591</v>
      </c>
      <c r="I710">
        <v>-35.248865346718802</v>
      </c>
      <c r="J710">
        <v>-4.8734468666638504</v>
      </c>
      <c r="K710">
        <v>603.42432853700905</v>
      </c>
      <c r="L710">
        <v>577.454230548434</v>
      </c>
      <c r="M710">
        <v>18.738407158225399</v>
      </c>
      <c r="N710">
        <v>0.60584808387471101</v>
      </c>
      <c r="O710">
        <v>51.703316510454201</v>
      </c>
      <c r="P710">
        <v>52.198065976270399</v>
      </c>
      <c r="Q710">
        <v>6.2423705623153997E-2</v>
      </c>
    </row>
    <row r="711" spans="1:17" x14ac:dyDescent="0.3">
      <c r="A711" t="s">
        <v>1560</v>
      </c>
      <c r="B711" t="s">
        <v>1561</v>
      </c>
      <c r="C711" t="str">
        <f>IFERROR(VLOOKUP(Table1[[#This Row],[Ticker]],[1]!Table2[[Symbol]:[Industry]],2,FALSE),"-")</f>
        <v>-</v>
      </c>
      <c r="D711" t="s">
        <v>605</v>
      </c>
      <c r="E711">
        <v>6011.0683758499999</v>
      </c>
      <c r="F711">
        <v>336.85</v>
      </c>
      <c r="G711">
        <v>61.954976772816202</v>
      </c>
      <c r="H711">
        <v>-14.198249516186699</v>
      </c>
      <c r="I711">
        <v>-18.3651433600286</v>
      </c>
      <c r="J711">
        <v>-6.9865840970520603</v>
      </c>
      <c r="K711">
        <v>360.07545747277601</v>
      </c>
      <c r="L711">
        <v>319.73333500090303</v>
      </c>
      <c r="M711">
        <v>31.158058812347999</v>
      </c>
      <c r="N711">
        <v>0.623127123677223</v>
      </c>
      <c r="O711">
        <v>30.117262876651299</v>
      </c>
      <c r="P711">
        <v>95.729227193492093</v>
      </c>
      <c r="Q711">
        <v>8.8542219581695003E-2</v>
      </c>
    </row>
    <row r="712" spans="1:17" x14ac:dyDescent="0.3">
      <c r="A712" t="s">
        <v>1562</v>
      </c>
      <c r="B712" t="s">
        <v>1563</v>
      </c>
      <c r="C712" t="str">
        <f>IFERROR(VLOOKUP(Table1[[#This Row],[Ticker]],[1]!Table2[[Symbol]:[Industry]],2,FALSE),"-")</f>
        <v>-</v>
      </c>
      <c r="D712" t="s">
        <v>46</v>
      </c>
      <c r="E712">
        <v>6005.1928836899997</v>
      </c>
      <c r="F712">
        <v>793.65</v>
      </c>
      <c r="G712">
        <v>79.284205922582203</v>
      </c>
      <c r="H712">
        <v>-9.7499856171016805</v>
      </c>
      <c r="I712">
        <v>6.7320448374734596</v>
      </c>
      <c r="J712">
        <v>-2.8031553219669401</v>
      </c>
      <c r="K712">
        <v>807.73001150005598</v>
      </c>
      <c r="L712">
        <v>655.04660623744496</v>
      </c>
      <c r="M712">
        <v>36.288072964723298</v>
      </c>
      <c r="N712">
        <v>0.50540822091990301</v>
      </c>
      <c r="O712">
        <v>18.036918036917999</v>
      </c>
      <c r="P712">
        <v>111.55537784886</v>
      </c>
      <c r="Q712">
        <v>0.144297693503388</v>
      </c>
    </row>
    <row r="713" spans="1:17" x14ac:dyDescent="0.3">
      <c r="A713" t="s">
        <v>1564</v>
      </c>
      <c r="B713" t="s">
        <v>1565</v>
      </c>
      <c r="C713" t="str">
        <f>IFERROR(VLOOKUP(Table1[[#This Row],[Ticker]],[1]!Table2[[Symbol]:[Industry]],2,FALSE),"-")</f>
        <v>-</v>
      </c>
      <c r="D713" t="s">
        <v>1566</v>
      </c>
      <c r="E713">
        <v>5993.2180308799998</v>
      </c>
      <c r="F713">
        <v>336.4</v>
      </c>
      <c r="G713">
        <v>21.241498932969801</v>
      </c>
      <c r="H713">
        <v>-8.8091731668216102</v>
      </c>
      <c r="I713">
        <v>-2.98343072700384</v>
      </c>
      <c r="J713">
        <v>-1.46918594789501</v>
      </c>
      <c r="K713">
        <v>332.61266771464602</v>
      </c>
      <c r="L713">
        <v>289.26907683661</v>
      </c>
      <c r="M713">
        <v>46.1304113625146</v>
      </c>
      <c r="N713">
        <v>0.86159639210789696</v>
      </c>
      <c r="O713">
        <v>20.065398335315098</v>
      </c>
      <c r="P713">
        <v>65.307125307125304</v>
      </c>
      <c r="Q713">
        <v>0.12932844984345501</v>
      </c>
    </row>
    <row r="714" spans="1:17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467</v>
      </c>
      <c r="E714">
        <v>5992.2967748000001</v>
      </c>
      <c r="F714">
        <v>1109.5</v>
      </c>
      <c r="G714">
        <v>-34.369667686592301</v>
      </c>
      <c r="H714">
        <v>8.3719257067434203</v>
      </c>
      <c r="I714">
        <v>-13.755968087726099</v>
      </c>
      <c r="J714">
        <v>-0.99411778353379099</v>
      </c>
      <c r="K714">
        <v>1080.9260892269201</v>
      </c>
      <c r="L714">
        <v>1114.36647724573</v>
      </c>
      <c r="M714">
        <v>48.2735594188592</v>
      </c>
      <c r="N714">
        <v>1.05602098411408</v>
      </c>
      <c r="O714">
        <v>26.606579540333499</v>
      </c>
      <c r="P714">
        <v>18.8792456873459</v>
      </c>
      <c r="Q714">
        <v>-5.6540690601457E-2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54</v>
      </c>
      <c r="E715">
        <v>5944.1531036199904</v>
      </c>
      <c r="F715">
        <v>66.19</v>
      </c>
      <c r="G715">
        <v>64.012676691869601</v>
      </c>
      <c r="H715">
        <v>-8.1506781657508007</v>
      </c>
      <c r="I715">
        <v>-12.5493686906891</v>
      </c>
      <c r="J715">
        <v>0.40838690428110103</v>
      </c>
      <c r="K715">
        <v>69.817105186994496</v>
      </c>
      <c r="L715">
        <v>62.072476532123602</v>
      </c>
      <c r="M715">
        <v>43.136708368037702</v>
      </c>
      <c r="N715">
        <v>0.78560879176879805</v>
      </c>
      <c r="O715">
        <v>50.521226771415598</v>
      </c>
      <c r="P715">
        <v>135.133214920071</v>
      </c>
      <c r="Q715">
        <v>7.3893164843982007E-2</v>
      </c>
    </row>
    <row r="716" spans="1:17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389</v>
      </c>
      <c r="E716">
        <v>5936.9866419359996</v>
      </c>
      <c r="F716">
        <v>60.41</v>
      </c>
      <c r="G716">
        <v>-42.936782975336897</v>
      </c>
      <c r="H716">
        <v>-4.4062620850064</v>
      </c>
      <c r="I716">
        <v>-33.696840643618799</v>
      </c>
      <c r="J716">
        <v>-2.8578112684064099</v>
      </c>
      <c r="K716">
        <v>64.486267944776998</v>
      </c>
      <c r="L716">
        <v>69.319805645453201</v>
      </c>
      <c r="M716">
        <v>27.048257131425199</v>
      </c>
      <c r="N716">
        <v>0.67639048609664099</v>
      </c>
      <c r="O716">
        <v>62.224797219003399</v>
      </c>
      <c r="P716">
        <v>1.8718381112984701</v>
      </c>
      <c r="Q716">
        <v>3.3108775980701E-2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944</v>
      </c>
      <c r="E717">
        <v>5923.2729032400002</v>
      </c>
      <c r="F717">
        <v>129.13999999999999</v>
      </c>
      <c r="G717">
        <v>-15.9031982472611</v>
      </c>
      <c r="H717">
        <v>-6.3639633557367103</v>
      </c>
      <c r="I717">
        <v>-43.0153112411585</v>
      </c>
      <c r="J717">
        <v>-3.12022034327945</v>
      </c>
      <c r="K717">
        <v>140.82363440347601</v>
      </c>
      <c r="L717">
        <v>154.698546920534</v>
      </c>
      <c r="M717">
        <v>29.9892485600048</v>
      </c>
      <c r="N717">
        <v>0.93633936360284298</v>
      </c>
      <c r="O717">
        <v>63.078829177636699</v>
      </c>
      <c r="P717">
        <v>8.9789029535864699</v>
      </c>
      <c r="Q717">
        <v>2.7088679974746999E-2</v>
      </c>
    </row>
    <row r="718" spans="1:17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295</v>
      </c>
      <c r="E718">
        <v>5834.3391109800004</v>
      </c>
      <c r="F718">
        <v>609.29999999999995</v>
      </c>
      <c r="G718">
        <v>-10.832953495309001</v>
      </c>
      <c r="H718">
        <v>7.8734770371830702</v>
      </c>
      <c r="I718">
        <v>8.7177352639148005</v>
      </c>
      <c r="J718">
        <v>12.946262952027601</v>
      </c>
      <c r="K718">
        <v>551.389430178157</v>
      </c>
      <c r="L718">
        <v>535.48956136649394</v>
      </c>
      <c r="M718">
        <v>62.955935868991503</v>
      </c>
      <c r="N718">
        <v>2.8505877795935999</v>
      </c>
      <c r="O718">
        <v>8.6492696537009799</v>
      </c>
      <c r="P718">
        <v>40.085067249109002</v>
      </c>
      <c r="Q718">
        <v>5.5936958985008001E-2</v>
      </c>
    </row>
    <row r="719" spans="1:17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349</v>
      </c>
      <c r="E719">
        <v>5803.5524527999996</v>
      </c>
      <c r="F719">
        <v>272</v>
      </c>
      <c r="G719">
        <v>-9.8958570186442305</v>
      </c>
      <c r="H719">
        <v>-3.5630724721712599</v>
      </c>
      <c r="I719">
        <v>17.164778840819299</v>
      </c>
      <c r="J719">
        <v>-7.19228778673207</v>
      </c>
      <c r="K719">
        <v>259.09661811636698</v>
      </c>
      <c r="L719">
        <v>236.94647938603899</v>
      </c>
      <c r="M719">
        <v>52.395493783261898</v>
      </c>
      <c r="N719">
        <v>0.91345200829385798</v>
      </c>
      <c r="O719">
        <v>9.2279411764705799</v>
      </c>
      <c r="P719">
        <v>43.915343915343897</v>
      </c>
      <c r="Q719">
        <v>-8.2383310751987002E-2</v>
      </c>
    </row>
    <row r="720" spans="1:17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295</v>
      </c>
      <c r="E720">
        <v>5790.6492864000002</v>
      </c>
      <c r="F720">
        <v>1176.9000000000001</v>
      </c>
      <c r="G720">
        <v>76.9749433556009</v>
      </c>
      <c r="H720">
        <v>-9.8871073199125394</v>
      </c>
      <c r="I720">
        <v>17.366046124991598</v>
      </c>
      <c r="J720">
        <v>-1.4508974800124499</v>
      </c>
      <c r="K720">
        <v>1135.8813030922699</v>
      </c>
      <c r="L720">
        <v>932.23965379482797</v>
      </c>
      <c r="M720">
        <v>49.915667997921503</v>
      </c>
      <c r="N720">
        <v>0.94428632888181296</v>
      </c>
      <c r="O720">
        <v>14.6231625456708</v>
      </c>
      <c r="P720">
        <v>125.43817641988301</v>
      </c>
      <c r="Q720">
        <v>6.4454278649832997E-2</v>
      </c>
    </row>
    <row r="721" spans="1:17" hidden="1" x14ac:dyDescent="0.3">
      <c r="A721" t="s">
        <v>1581</v>
      </c>
      <c r="B721" t="s">
        <v>1582</v>
      </c>
      <c r="C721" t="str">
        <f>IFERROR(VLOOKUP(Table1[[#This Row],[Ticker]],[1]!Table2[[Symbol]:[Industry]],2,FALSE),"-")</f>
        <v>-</v>
      </c>
      <c r="D721" t="s">
        <v>535</v>
      </c>
      <c r="E721">
        <v>5766.8272867799997</v>
      </c>
      <c r="F721">
        <v>1476.3</v>
      </c>
      <c r="G721">
        <v>18.9619967416896</v>
      </c>
      <c r="H721">
        <v>-1.0557437857679599</v>
      </c>
      <c r="I721">
        <v>8.0532807683119092</v>
      </c>
      <c r="J721">
        <v>-2.0716952696808102</v>
      </c>
      <c r="K721">
        <v>1444.1115275299701</v>
      </c>
      <c r="L721">
        <v>1274.6883353660901</v>
      </c>
      <c r="M721">
        <v>38.2127558071873</v>
      </c>
      <c r="N721">
        <v>1.0687504984799501</v>
      </c>
      <c r="O721">
        <v>16.507484928537501</v>
      </c>
      <c r="P721">
        <v>51.415384615384603</v>
      </c>
      <c r="Q721">
        <v>-2.5935275270589E-2</v>
      </c>
    </row>
    <row r="722" spans="1:17" x14ac:dyDescent="0.3">
      <c r="A722" t="s">
        <v>1583</v>
      </c>
      <c r="B722" t="s">
        <v>1584</v>
      </c>
      <c r="C722" t="str">
        <f>IFERROR(VLOOKUP(Table1[[#This Row],[Ticker]],[1]!Table2[[Symbol]:[Industry]],2,FALSE),"-")</f>
        <v>-</v>
      </c>
      <c r="D722" t="s">
        <v>1585</v>
      </c>
      <c r="E722">
        <v>5686.7118811800001</v>
      </c>
      <c r="F722">
        <v>1112.05</v>
      </c>
      <c r="G722">
        <v>70.541501406168393</v>
      </c>
      <c r="H722">
        <v>9.4036912596791993</v>
      </c>
      <c r="I722">
        <v>57.893979698799498</v>
      </c>
      <c r="J722">
        <v>1.19803249059074</v>
      </c>
      <c r="K722">
        <v>980.93691275358901</v>
      </c>
      <c r="L722">
        <v>796.47224134976705</v>
      </c>
      <c r="M722">
        <v>62.847424681952504</v>
      </c>
      <c r="N722">
        <v>1.2941271544655499</v>
      </c>
      <c r="O722">
        <v>4.1275122521469303</v>
      </c>
      <c r="P722">
        <v>107.85981308411201</v>
      </c>
      <c r="Q722">
        <v>4.4931984581155E-2</v>
      </c>
    </row>
    <row r="723" spans="1:17" x14ac:dyDescent="0.3">
      <c r="A723" t="s">
        <v>1586</v>
      </c>
      <c r="B723" t="s">
        <v>1587</v>
      </c>
      <c r="C723" t="str">
        <f>IFERROR(VLOOKUP(Table1[[#This Row],[Ticker]],[1]!Table2[[Symbol]:[Industry]],2,FALSE),"-")</f>
        <v>-</v>
      </c>
      <c r="D723" t="s">
        <v>138</v>
      </c>
      <c r="E723">
        <v>5665.8</v>
      </c>
      <c r="F723">
        <v>198.8</v>
      </c>
      <c r="G723">
        <v>55.789269801106599</v>
      </c>
      <c r="H723">
        <v>-1.0201627330704</v>
      </c>
      <c r="I723">
        <v>-30.397305279117599</v>
      </c>
      <c r="J723">
        <v>-4.0235600030915197</v>
      </c>
      <c r="K723">
        <v>206.40190876513799</v>
      </c>
      <c r="L723">
        <v>185.378328343249</v>
      </c>
      <c r="M723">
        <v>32.872224469993803</v>
      </c>
      <c r="N723">
        <v>0.70420207073886398</v>
      </c>
      <c r="O723">
        <v>33.274647887323901</v>
      </c>
      <c r="P723">
        <v>85.447761194029795</v>
      </c>
      <c r="Q723">
        <v>2.8516986456568999E-2</v>
      </c>
    </row>
    <row r="724" spans="1:17" hidden="1" x14ac:dyDescent="0.3">
      <c r="A724" t="s">
        <v>1588</v>
      </c>
      <c r="B724" t="s">
        <v>1589</v>
      </c>
      <c r="C724" t="str">
        <f>IFERROR(VLOOKUP(Table1[[#This Row],[Ticker]],[1]!Table2[[Symbol]:[Industry]],2,FALSE),"-")</f>
        <v>-</v>
      </c>
      <c r="D724" t="s">
        <v>558</v>
      </c>
      <c r="E724">
        <v>5635.84054509</v>
      </c>
      <c r="F724">
        <v>5858.9</v>
      </c>
      <c r="G724">
        <v>-18.1170167587447</v>
      </c>
      <c r="H724">
        <v>-3.4572073710137299</v>
      </c>
      <c r="I724">
        <v>-11.5532912478249</v>
      </c>
      <c r="J724">
        <v>5.0515255716551497</v>
      </c>
      <c r="K724">
        <v>5707.9861062401396</v>
      </c>
      <c r="L724">
        <v>5537.0814345421204</v>
      </c>
      <c r="M724">
        <v>67.348257031241204</v>
      </c>
      <c r="N724">
        <v>0.90157279827644798</v>
      </c>
      <c r="O724">
        <v>10.088924542149501</v>
      </c>
      <c r="P724">
        <v>17.568326845125799</v>
      </c>
      <c r="Q724">
        <v>3.4706076521976E-2</v>
      </c>
    </row>
    <row r="725" spans="1:17" x14ac:dyDescent="0.3">
      <c r="A725" t="s">
        <v>1590</v>
      </c>
      <c r="B725" t="s">
        <v>1591</v>
      </c>
      <c r="C725" t="str">
        <f>IFERROR(VLOOKUP(Table1[[#This Row],[Ticker]],[1]!Table2[[Symbol]:[Industry]],2,FALSE),"-")</f>
        <v>-</v>
      </c>
      <c r="D725" t="s">
        <v>260</v>
      </c>
      <c r="E725">
        <v>5618.23929615</v>
      </c>
      <c r="F725">
        <v>1826.5</v>
      </c>
      <c r="G725">
        <v>-42.464211355736097</v>
      </c>
      <c r="H725">
        <v>-9.4121946005993298</v>
      </c>
      <c r="I725">
        <v>-19.921866457506901</v>
      </c>
      <c r="J725">
        <v>-2.2685965579614802</v>
      </c>
      <c r="K725">
        <v>1883.38830352014</v>
      </c>
      <c r="L725">
        <v>1956.51052229897</v>
      </c>
      <c r="M725">
        <v>41.156602051064098</v>
      </c>
      <c r="N725">
        <v>0.42358951255343602</v>
      </c>
      <c r="O725">
        <v>59.887763482069502</v>
      </c>
      <c r="P725">
        <v>14.15625</v>
      </c>
      <c r="Q725">
        <v>2.0574519025266001E-2</v>
      </c>
    </row>
    <row r="726" spans="1:17" hidden="1" x14ac:dyDescent="0.3">
      <c r="A726" t="s">
        <v>1592</v>
      </c>
      <c r="B726" t="s">
        <v>1593</v>
      </c>
      <c r="C726" t="str">
        <f>IFERROR(VLOOKUP(Table1[[#This Row],[Ticker]],[1]!Table2[[Symbol]:[Industry]],2,FALSE),"-")</f>
        <v>-</v>
      </c>
      <c r="D726" t="s">
        <v>21</v>
      </c>
      <c r="E726">
        <v>5617.6390858249997</v>
      </c>
      <c r="F726">
        <v>474.85</v>
      </c>
      <c r="G726">
        <v>-19.266409837472899</v>
      </c>
      <c r="H726">
        <v>-13.4591798403123</v>
      </c>
      <c r="I726">
        <v>-14.078861358697701</v>
      </c>
      <c r="J726">
        <v>-0.312293426359461</v>
      </c>
      <c r="K726">
        <v>479.87034275936702</v>
      </c>
      <c r="L726">
        <v>466.49292029510298</v>
      </c>
      <c r="M726">
        <v>50.384024923224999</v>
      </c>
      <c r="N726">
        <v>0.46634157252122399</v>
      </c>
      <c r="O726">
        <v>26.145098452142701</v>
      </c>
      <c r="P726">
        <v>21.725198667008399</v>
      </c>
      <c r="Q726">
        <v>8.6095621039348993E-2</v>
      </c>
    </row>
    <row r="727" spans="1:17" hidden="1" x14ac:dyDescent="0.3">
      <c r="A727" t="s">
        <v>1594</v>
      </c>
      <c r="B727" t="s">
        <v>1595</v>
      </c>
      <c r="C727" t="str">
        <f>IFERROR(VLOOKUP(Table1[[#This Row],[Ticker]],[1]!Table2[[Symbol]:[Industry]],2,FALSE),"-")</f>
        <v>-</v>
      </c>
      <c r="D727" t="s">
        <v>133</v>
      </c>
      <c r="E727">
        <v>5506.8556116</v>
      </c>
      <c r="F727">
        <v>351.75</v>
      </c>
      <c r="G727">
        <v>-22.829589952377098</v>
      </c>
      <c r="H727">
        <v>1.8067063773345999</v>
      </c>
      <c r="I727">
        <v>-10.646792100612499</v>
      </c>
      <c r="J727">
        <v>-3.06490852254234</v>
      </c>
      <c r="M727">
        <v>42.248130212248597</v>
      </c>
      <c r="O727">
        <v>9.7370291400142097</v>
      </c>
      <c r="P727">
        <v>8.19747769916947</v>
      </c>
    </row>
    <row r="728" spans="1:17" x14ac:dyDescent="0.3">
      <c r="A728" t="s">
        <v>1596</v>
      </c>
      <c r="B728" t="s">
        <v>1597</v>
      </c>
      <c r="C728" t="str">
        <f>IFERROR(VLOOKUP(Table1[[#This Row],[Ticker]],[1]!Table2[[Symbol]:[Industry]],2,FALSE),"-")</f>
        <v>-</v>
      </c>
      <c r="D728" t="s">
        <v>198</v>
      </c>
      <c r="E728">
        <v>5477.8890535599903</v>
      </c>
      <c r="F728">
        <v>604.45000000000005</v>
      </c>
      <c r="G728">
        <v>54.864504403473198</v>
      </c>
      <c r="H728">
        <v>-3.8441029329442502</v>
      </c>
      <c r="I728">
        <v>5.3955262052387898</v>
      </c>
      <c r="J728">
        <v>1.4171167649227901E-2</v>
      </c>
      <c r="K728">
        <v>598.081969175533</v>
      </c>
      <c r="L728">
        <v>521.61018257134299</v>
      </c>
      <c r="M728">
        <v>47.324692685656998</v>
      </c>
      <c r="N728">
        <v>0.69281008834694302</v>
      </c>
      <c r="O728">
        <v>10.8362974605012</v>
      </c>
      <c r="P728">
        <v>83.138918345705093</v>
      </c>
    </row>
    <row r="729" spans="1:17" x14ac:dyDescent="0.3">
      <c r="A729" t="s">
        <v>1598</v>
      </c>
      <c r="B729" t="s">
        <v>1599</v>
      </c>
      <c r="C729" t="str">
        <f>IFERROR(VLOOKUP(Table1[[#This Row],[Ticker]],[1]!Table2[[Symbol]:[Industry]],2,FALSE),"-")</f>
        <v>-</v>
      </c>
      <c r="D729" t="s">
        <v>295</v>
      </c>
      <c r="E729">
        <v>5472.1526899199998</v>
      </c>
      <c r="F729">
        <v>745.15</v>
      </c>
      <c r="G729">
        <v>-10.694266241126501</v>
      </c>
      <c r="H729">
        <v>-2.8173074115909702</v>
      </c>
      <c r="I729">
        <v>-20.118997747314801</v>
      </c>
      <c r="J729">
        <v>-2.6509582821889501</v>
      </c>
      <c r="K729">
        <v>774.29005233599901</v>
      </c>
      <c r="L729">
        <v>762.06624041594898</v>
      </c>
      <c r="M729">
        <v>36.0343019467904</v>
      </c>
      <c r="N729">
        <v>0.89503851572792803</v>
      </c>
      <c r="O729">
        <v>16.593974367576902</v>
      </c>
      <c r="P729">
        <v>19.606741573033698</v>
      </c>
      <c r="Q729">
        <v>3.7174773462194E-2</v>
      </c>
    </row>
    <row r="730" spans="1:17" x14ac:dyDescent="0.3">
      <c r="A730" t="s">
        <v>1600</v>
      </c>
      <c r="B730" t="s">
        <v>1601</v>
      </c>
      <c r="C730" t="str">
        <f>IFERROR(VLOOKUP(Table1[[#This Row],[Ticker]],[1]!Table2[[Symbol]:[Industry]],2,FALSE),"-")</f>
        <v>-</v>
      </c>
      <c r="D730" t="s">
        <v>24</v>
      </c>
      <c r="E730">
        <v>5459.7431870500004</v>
      </c>
      <c r="F730">
        <v>322.89999999999998</v>
      </c>
      <c r="G730">
        <v>-19.419513451157702</v>
      </c>
      <c r="H730">
        <v>-11.859533842192899</v>
      </c>
      <c r="I730">
        <v>-28.4949416501554</v>
      </c>
      <c r="J730">
        <v>2.36346033984062</v>
      </c>
      <c r="K730">
        <v>351.053402053311</v>
      </c>
      <c r="L730">
        <v>351.71502790491201</v>
      </c>
      <c r="M730">
        <v>24.966941521749799</v>
      </c>
      <c r="N730">
        <v>1.10914443625363</v>
      </c>
      <c r="O730">
        <v>30.7680396407556</v>
      </c>
      <c r="P730">
        <v>11.3064460530851</v>
      </c>
      <c r="Q730">
        <v>-3.9991667389070999E-2</v>
      </c>
    </row>
    <row r="731" spans="1:17" x14ac:dyDescent="0.3">
      <c r="A731" t="s">
        <v>1602</v>
      </c>
      <c r="B731" t="s">
        <v>1603</v>
      </c>
      <c r="C731" t="str">
        <f>IFERROR(VLOOKUP(Table1[[#This Row],[Ticker]],[1]!Table2[[Symbol]:[Industry]],2,FALSE),"-")</f>
        <v>-</v>
      </c>
      <c r="D731" t="s">
        <v>349</v>
      </c>
      <c r="E731">
        <v>5445.5183386799999</v>
      </c>
      <c r="F731">
        <v>2002.7</v>
      </c>
      <c r="G731">
        <v>89.631520707171006</v>
      </c>
      <c r="H731">
        <v>-3.4504768980731501E-2</v>
      </c>
      <c r="I731">
        <v>59.128226185260999</v>
      </c>
      <c r="J731">
        <v>-1.8840479508049399</v>
      </c>
      <c r="K731">
        <v>1872.21713452011</v>
      </c>
      <c r="L731">
        <v>1477.78061857172</v>
      </c>
      <c r="M731">
        <v>52.403697521860899</v>
      </c>
      <c r="N731">
        <v>0.843981160926638</v>
      </c>
      <c r="O731">
        <v>13.299545613421801</v>
      </c>
      <c r="P731">
        <v>113.507462686567</v>
      </c>
      <c r="Q731">
        <v>-2.8928090995718001E-2</v>
      </c>
    </row>
    <row r="732" spans="1:17" hidden="1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309</v>
      </c>
      <c r="E732">
        <v>5431.7633400000004</v>
      </c>
      <c r="F732">
        <v>2801.9</v>
      </c>
      <c r="G732">
        <v>511.16326247821098</v>
      </c>
      <c r="H732">
        <v>60.369196245022103</v>
      </c>
      <c r="I732">
        <v>125.810617517116</v>
      </c>
      <c r="J732">
        <v>12.851608257734901</v>
      </c>
      <c r="K732">
        <v>2080.1688223885099</v>
      </c>
      <c r="L732">
        <v>1362.9600016931399</v>
      </c>
      <c r="M732">
        <v>63.853060536245799</v>
      </c>
      <c r="N732">
        <v>1.49247290711675</v>
      </c>
      <c r="O732">
        <v>9.8183375566579691</v>
      </c>
      <c r="P732">
        <v>600.47500000000002</v>
      </c>
      <c r="Q732">
        <v>0.31387461655582699</v>
      </c>
    </row>
    <row r="733" spans="1:17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420</v>
      </c>
      <c r="E733">
        <v>5364.7283631150003</v>
      </c>
      <c r="F733">
        <v>48.73</v>
      </c>
      <c r="G733">
        <v>-28.287329886861201</v>
      </c>
      <c r="H733">
        <v>-3.7152754911242099</v>
      </c>
      <c r="I733">
        <v>-35.496004903313697</v>
      </c>
      <c r="J733">
        <v>-0.19657886349296899</v>
      </c>
      <c r="K733">
        <v>50.892823606364203</v>
      </c>
      <c r="L733">
        <v>52.033796879987896</v>
      </c>
      <c r="M733">
        <v>39.190260494460901</v>
      </c>
      <c r="N733">
        <v>0.61137274382058904</v>
      </c>
      <c r="O733">
        <v>40.1600656679663</v>
      </c>
      <c r="P733">
        <v>8.6510590858416894</v>
      </c>
    </row>
    <row r="734" spans="1:17" hidden="1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251</v>
      </c>
      <c r="E734">
        <v>5359.1904450000002</v>
      </c>
      <c r="F734">
        <v>4840.2</v>
      </c>
      <c r="G734">
        <v>116.94944753414001</v>
      </c>
      <c r="H734">
        <v>-3.4695282074831399</v>
      </c>
      <c r="I734">
        <v>39.694042573519098</v>
      </c>
      <c r="J734">
        <v>-2.51599659636519</v>
      </c>
      <c r="K734">
        <v>4684.1429209890603</v>
      </c>
      <c r="L734">
        <v>3691.7852864752499</v>
      </c>
      <c r="M734">
        <v>36.884068252629497</v>
      </c>
      <c r="N734">
        <v>0.33535757092216401</v>
      </c>
      <c r="O734">
        <v>11.090450807817801</v>
      </c>
      <c r="P734">
        <v>149.10962429233101</v>
      </c>
      <c r="Q734">
        <v>0.11136112728014901</v>
      </c>
    </row>
    <row r="735" spans="1:17" hidden="1" x14ac:dyDescent="0.3">
      <c r="A735" t="s">
        <v>1610</v>
      </c>
      <c r="B735" t="s">
        <v>1611</v>
      </c>
      <c r="C735" t="str">
        <f>IFERROR(VLOOKUP(Table1[[#This Row],[Ticker]],[1]!Table2[[Symbol]:[Industry]],2,FALSE),"-")</f>
        <v>-</v>
      </c>
      <c r="D735" t="s">
        <v>529</v>
      </c>
      <c r="E735">
        <v>5341.2306534400004</v>
      </c>
      <c r="F735">
        <v>5375.15</v>
      </c>
      <c r="G735">
        <v>24.708003460979899</v>
      </c>
      <c r="H735">
        <v>-9.8881321035357193</v>
      </c>
      <c r="I735">
        <v>17.079799338078399</v>
      </c>
      <c r="J735">
        <v>-6.5266798206002603</v>
      </c>
      <c r="K735">
        <v>5789.8813276021901</v>
      </c>
      <c r="L735">
        <v>4800.6171263125098</v>
      </c>
      <c r="M735">
        <v>29.306350477685299</v>
      </c>
      <c r="N735">
        <v>0.55218869398099502</v>
      </c>
      <c r="O735">
        <v>24.627219705496501</v>
      </c>
      <c r="P735">
        <v>88.100153975363895</v>
      </c>
      <c r="Q735">
        <v>0.148814029675267</v>
      </c>
    </row>
    <row r="736" spans="1:17" x14ac:dyDescent="0.3">
      <c r="A736" t="s">
        <v>1612</v>
      </c>
      <c r="B736" t="s">
        <v>1613</v>
      </c>
      <c r="C736" t="str">
        <f>IFERROR(VLOOKUP(Table1[[#This Row],[Ticker]],[1]!Table2[[Symbol]:[Industry]],2,FALSE),"-")</f>
        <v>-</v>
      </c>
      <c r="D736" t="s">
        <v>295</v>
      </c>
      <c r="E736">
        <v>5326.7065183229997</v>
      </c>
      <c r="F736">
        <v>158.37</v>
      </c>
      <c r="G736">
        <v>-21.807480457645099</v>
      </c>
      <c r="H736">
        <v>-3.2093457077715501</v>
      </c>
      <c r="I736">
        <v>-26.829428926695201</v>
      </c>
      <c r="J736">
        <v>-4.2828546355767498</v>
      </c>
      <c r="K736">
        <v>165.686449154565</v>
      </c>
      <c r="L736">
        <v>165.897619895894</v>
      </c>
      <c r="M736">
        <v>34.130951124070599</v>
      </c>
      <c r="N736">
        <v>1.1216223339929099</v>
      </c>
      <c r="O736">
        <v>38.662625497253202</v>
      </c>
      <c r="P736">
        <v>21.7762399077277</v>
      </c>
      <c r="Q736">
        <v>-6.8857939762154E-2</v>
      </c>
    </row>
    <row r="737" spans="1:17" hidden="1" x14ac:dyDescent="0.3">
      <c r="A737" t="s">
        <v>1614</v>
      </c>
      <c r="B737" t="s">
        <v>1615</v>
      </c>
      <c r="C737" t="str">
        <f>IFERROR(VLOOKUP(Table1[[#This Row],[Ticker]],[1]!Table2[[Symbol]:[Industry]],2,FALSE),"-")</f>
        <v>-</v>
      </c>
      <c r="D737" t="s">
        <v>51</v>
      </c>
      <c r="E737">
        <v>5315.1557962349998</v>
      </c>
      <c r="F737">
        <v>1222.05</v>
      </c>
      <c r="G737">
        <v>-16.922374641482101</v>
      </c>
      <c r="H737">
        <v>12.5719659517009</v>
      </c>
      <c r="I737">
        <v>-4.7395767897175398</v>
      </c>
      <c r="J737">
        <v>9.8090233796296804</v>
      </c>
      <c r="K737">
        <v>1131.9915862364701</v>
      </c>
      <c r="M737">
        <v>55.938430734067303</v>
      </c>
      <c r="N737">
        <v>1.1679442564268101</v>
      </c>
      <c r="O737">
        <v>3.5145861462296999</v>
      </c>
      <c r="P737">
        <v>25.9845360824742</v>
      </c>
    </row>
    <row r="738" spans="1:17" x14ac:dyDescent="0.3">
      <c r="A738" t="s">
        <v>1616</v>
      </c>
      <c r="B738" t="s">
        <v>1617</v>
      </c>
      <c r="C738" t="str">
        <f>IFERROR(VLOOKUP(Table1[[#This Row],[Ticker]],[1]!Table2[[Symbol]:[Industry]],2,FALSE),"-")</f>
        <v>-</v>
      </c>
      <c r="D738" t="s">
        <v>514</v>
      </c>
      <c r="E738">
        <v>5292.2825515559998</v>
      </c>
      <c r="F738">
        <v>106.26</v>
      </c>
      <c r="G738">
        <v>-32.718117098144504</v>
      </c>
      <c r="H738">
        <v>-4.7583452245039801</v>
      </c>
      <c r="I738">
        <v>-18.202355802965201</v>
      </c>
      <c r="J738">
        <v>3.99005355103652</v>
      </c>
      <c r="K738">
        <v>108.00426848734401</v>
      </c>
      <c r="L738">
        <v>108.81009342258299</v>
      </c>
      <c r="M738">
        <v>40.022148765473297</v>
      </c>
      <c r="N738">
        <v>0.98020847130080602</v>
      </c>
      <c r="O738">
        <v>29.587803500846899</v>
      </c>
      <c r="P738">
        <v>16.131147540983601</v>
      </c>
      <c r="Q738">
        <v>-0.104182501395978</v>
      </c>
    </row>
    <row r="739" spans="1:17" hidden="1" x14ac:dyDescent="0.3">
      <c r="A739" t="s">
        <v>1618</v>
      </c>
      <c r="B739" t="s">
        <v>1619</v>
      </c>
      <c r="C739" t="str">
        <f>IFERROR(VLOOKUP(Table1[[#This Row],[Ticker]],[1]!Table2[[Symbol]:[Industry]],2,FALSE),"-")</f>
        <v>-</v>
      </c>
      <c r="D739" t="s">
        <v>309</v>
      </c>
      <c r="E739">
        <v>5282.2794720000002</v>
      </c>
      <c r="F739">
        <v>242.15</v>
      </c>
      <c r="G739">
        <v>259.616659450393</v>
      </c>
      <c r="H739">
        <v>1.6442660790835599</v>
      </c>
      <c r="I739">
        <v>289.33389850507803</v>
      </c>
      <c r="J739">
        <v>1.59784112282591</v>
      </c>
      <c r="K739">
        <v>194.41980148045701</v>
      </c>
      <c r="L739">
        <v>116.55451336857</v>
      </c>
      <c r="M739">
        <v>59.705330605192003</v>
      </c>
      <c r="N739">
        <v>0.24063385564921999</v>
      </c>
      <c r="O739">
        <v>7.7844311377245496</v>
      </c>
      <c r="P739">
        <v>425.499131944444</v>
      </c>
      <c r="Q739">
        <v>0.23045021932662599</v>
      </c>
    </row>
    <row r="740" spans="1:17" hidden="1" x14ac:dyDescent="0.3">
      <c r="A740" t="s">
        <v>1620</v>
      </c>
      <c r="B740" t="s">
        <v>1621</v>
      </c>
      <c r="C740" t="str">
        <f>IFERROR(VLOOKUP(Table1[[#This Row],[Ticker]],[1]!Table2[[Symbol]:[Industry]],2,FALSE),"-")</f>
        <v>-</v>
      </c>
      <c r="D740" t="s">
        <v>1622</v>
      </c>
      <c r="E740">
        <v>5271.0035008750001</v>
      </c>
      <c r="F740">
        <v>4096.75</v>
      </c>
      <c r="G740">
        <v>47.904915952307</v>
      </c>
      <c r="H740">
        <v>-5.9435688000321898</v>
      </c>
      <c r="I740">
        <v>6.4298785404201899</v>
      </c>
      <c r="J740">
        <v>-5.3718357236680099</v>
      </c>
      <c r="K740">
        <v>4260.6750001096198</v>
      </c>
      <c r="L740">
        <v>3543.4174324870701</v>
      </c>
      <c r="M740">
        <v>23.239115441046401</v>
      </c>
      <c r="N740">
        <v>0.85208406717055396</v>
      </c>
      <c r="O740">
        <v>23.2672240190394</v>
      </c>
      <c r="P740">
        <v>90.104408352668202</v>
      </c>
      <c r="Q740">
        <v>0.14453066950730201</v>
      </c>
    </row>
    <row r="741" spans="1:17" hidden="1" x14ac:dyDescent="0.3">
      <c r="A741" t="s">
        <v>1623</v>
      </c>
      <c r="B741" t="s">
        <v>1624</v>
      </c>
      <c r="C741" t="str">
        <f>IFERROR(VLOOKUP(Table1[[#This Row],[Ticker]],[1]!Table2[[Symbol]:[Industry]],2,FALSE),"-")</f>
        <v>-</v>
      </c>
      <c r="D741" t="s">
        <v>288</v>
      </c>
      <c r="E741">
        <v>5250.9179772500001</v>
      </c>
      <c r="F741">
        <v>4798.75</v>
      </c>
      <c r="G741">
        <v>62.732832511808503</v>
      </c>
      <c r="H741">
        <v>5.3614059973772203</v>
      </c>
      <c r="I741">
        <v>27.663844380306099</v>
      </c>
      <c r="J741">
        <v>4.7499707894517398</v>
      </c>
      <c r="K741">
        <v>4307.9662760537303</v>
      </c>
      <c r="L741">
        <v>3753.79853628298</v>
      </c>
      <c r="M741">
        <v>78.344023696123102</v>
      </c>
      <c r="N741">
        <v>0.708560389422214</v>
      </c>
      <c r="O741">
        <v>0.135451940609532</v>
      </c>
      <c r="P741">
        <v>104.202127659574</v>
      </c>
      <c r="Q741">
        <v>0.113935260522657</v>
      </c>
    </row>
    <row r="742" spans="1:17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389</v>
      </c>
      <c r="E742">
        <v>5220.7784423639996</v>
      </c>
      <c r="F742">
        <v>104.49</v>
      </c>
      <c r="G742">
        <v>12.208269142513601</v>
      </c>
      <c r="H742">
        <v>-1.97873726183432</v>
      </c>
      <c r="I742">
        <v>-19.3884977633708</v>
      </c>
      <c r="J742">
        <v>-3.1279141407929401</v>
      </c>
      <c r="K742">
        <v>106.41393129612401</v>
      </c>
      <c r="L742">
        <v>101.313556096398</v>
      </c>
      <c r="M742">
        <v>37.552405945085098</v>
      </c>
      <c r="N742">
        <v>1.08948242221716</v>
      </c>
      <c r="O742">
        <v>16.326921236481901</v>
      </c>
      <c r="P742">
        <v>35.701298701298697</v>
      </c>
      <c r="Q742">
        <v>3.1926154477211997E-2</v>
      </c>
    </row>
    <row r="743" spans="1:17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51</v>
      </c>
      <c r="E743">
        <v>5214.8454440850001</v>
      </c>
      <c r="F743">
        <v>1274.8499999999999</v>
      </c>
      <c r="G743">
        <v>-18.9128496269959</v>
      </c>
      <c r="H743">
        <v>-9.0245462235809093</v>
      </c>
      <c r="I743">
        <v>4.14222281489885</v>
      </c>
      <c r="J743">
        <v>-0.40289500602100797</v>
      </c>
      <c r="K743">
        <v>1302.09635852873</v>
      </c>
      <c r="L743">
        <v>1216.5530875475299</v>
      </c>
      <c r="M743">
        <v>38.006193154622501</v>
      </c>
      <c r="N743">
        <v>0.64789120000473399</v>
      </c>
      <c r="O743">
        <v>15.2292426559987</v>
      </c>
      <c r="P743">
        <v>26.9202050873612</v>
      </c>
      <c r="Q743">
        <v>-1.0872008342888999E-2</v>
      </c>
    </row>
    <row r="744" spans="1:17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121</v>
      </c>
      <c r="E744">
        <v>5170.12914</v>
      </c>
      <c r="F744">
        <v>557.15</v>
      </c>
      <c r="G744">
        <v>102.018434471147</v>
      </c>
      <c r="H744">
        <v>2.1443857984227499</v>
      </c>
      <c r="I744">
        <v>66.220549911495496</v>
      </c>
      <c r="J744">
        <v>-2.8049128901669498</v>
      </c>
      <c r="K744">
        <v>528.68940134832303</v>
      </c>
      <c r="L744">
        <v>395.95408293628299</v>
      </c>
      <c r="M744">
        <v>49.433075610635299</v>
      </c>
      <c r="N744">
        <v>0.33982198968247601</v>
      </c>
      <c r="O744">
        <v>30.548326303508901</v>
      </c>
      <c r="P744">
        <v>166.196846631629</v>
      </c>
      <c r="Q744">
        <v>7.1404478533439994E-2</v>
      </c>
    </row>
    <row r="745" spans="1:17" hidden="1" x14ac:dyDescent="0.3">
      <c r="A745" t="s">
        <v>1631</v>
      </c>
      <c r="B745" t="s">
        <v>1632</v>
      </c>
      <c r="C745" t="str">
        <f>IFERROR(VLOOKUP(Table1[[#This Row],[Ticker]],[1]!Table2[[Symbol]:[Industry]],2,FALSE),"-")</f>
        <v>-</v>
      </c>
      <c r="D745" t="s">
        <v>1633</v>
      </c>
      <c r="E745">
        <v>5168.879891351</v>
      </c>
      <c r="F745">
        <v>58.09</v>
      </c>
      <c r="G745">
        <v>-8.3359941494459093</v>
      </c>
      <c r="H745">
        <v>-4.9511637048876898</v>
      </c>
      <c r="I745">
        <v>-1.5459212466785399</v>
      </c>
      <c r="J745">
        <v>2.0496514739085998</v>
      </c>
      <c r="K745">
        <v>60.152913647346402</v>
      </c>
      <c r="L745">
        <v>57.134997137466499</v>
      </c>
      <c r="M745">
        <v>56.425916595309197</v>
      </c>
      <c r="N745">
        <v>2.1933720573146398</v>
      </c>
      <c r="O745">
        <v>11.5510414873472</v>
      </c>
      <c r="P745">
        <v>21.527196652719599</v>
      </c>
      <c r="Q745">
        <v>-3.0196124243903E-2</v>
      </c>
    </row>
    <row r="746" spans="1:17" x14ac:dyDescent="0.3">
      <c r="A746" t="s">
        <v>1634</v>
      </c>
      <c r="B746" t="s">
        <v>1635</v>
      </c>
      <c r="C746" t="str">
        <f>IFERROR(VLOOKUP(Table1[[#This Row],[Ticker]],[1]!Table2[[Symbol]:[Industry]],2,FALSE),"-")</f>
        <v>-</v>
      </c>
      <c r="D746" t="s">
        <v>1176</v>
      </c>
      <c r="E746">
        <v>5152.4810187499997</v>
      </c>
      <c r="F746">
        <v>3073.75</v>
      </c>
      <c r="G746">
        <v>7.0475749273307198</v>
      </c>
      <c r="H746">
        <v>3.4170166318675301</v>
      </c>
      <c r="I746">
        <v>-10.948696497607701</v>
      </c>
      <c r="J746">
        <v>-5.7902632410471799</v>
      </c>
      <c r="K746">
        <v>3079.0879048524498</v>
      </c>
      <c r="L746">
        <v>2951.1906525546301</v>
      </c>
      <c r="M746">
        <v>42.402262284802703</v>
      </c>
      <c r="N746">
        <v>1.1136424602933399</v>
      </c>
      <c r="O746">
        <v>20.374135827572101</v>
      </c>
      <c r="P746">
        <v>40.991238933993799</v>
      </c>
      <c r="Q746">
        <v>-5.6384041946092998E-2</v>
      </c>
    </row>
    <row r="747" spans="1:17" x14ac:dyDescent="0.3">
      <c r="A747" t="s">
        <v>1636</v>
      </c>
      <c r="B747" t="s">
        <v>1637</v>
      </c>
      <c r="C747" t="str">
        <f>IFERROR(VLOOKUP(Table1[[#This Row],[Ticker]],[1]!Table2[[Symbol]:[Industry]],2,FALSE),"-")</f>
        <v>-</v>
      </c>
      <c r="D747" t="s">
        <v>210</v>
      </c>
      <c r="E747">
        <v>5122.8833707849999</v>
      </c>
      <c r="F747">
        <v>128.41</v>
      </c>
      <c r="G747">
        <v>-9.7927945922602504</v>
      </c>
      <c r="H747">
        <v>3.5935814537845299</v>
      </c>
      <c r="I747">
        <v>-7.6150594353720402</v>
      </c>
      <c r="J747">
        <v>-6.6909039343628596</v>
      </c>
      <c r="K747">
        <v>129.95579659052899</v>
      </c>
      <c r="L747">
        <v>123.584833208753</v>
      </c>
      <c r="M747">
        <v>40.814873724942203</v>
      </c>
      <c r="N747">
        <v>2.0944614897235501</v>
      </c>
      <c r="O747">
        <v>16.548555408457201</v>
      </c>
      <c r="P747">
        <v>25.461651196873401</v>
      </c>
      <c r="Q747">
        <v>2.7135109671503999E-2</v>
      </c>
    </row>
    <row r="748" spans="1:17" hidden="1" x14ac:dyDescent="0.3">
      <c r="A748" t="s">
        <v>1638</v>
      </c>
      <c r="B748" t="s">
        <v>1639</v>
      </c>
      <c r="C748" t="str">
        <f>IFERROR(VLOOKUP(Table1[[#This Row],[Ticker]],[1]!Table2[[Symbol]:[Industry]],2,FALSE),"-")</f>
        <v>-</v>
      </c>
      <c r="D748" t="s">
        <v>153</v>
      </c>
      <c r="E748">
        <v>5095.2385240000003</v>
      </c>
      <c r="F748">
        <v>173.54</v>
      </c>
      <c r="G748">
        <v>124.331437322772</v>
      </c>
      <c r="H748">
        <v>4.5332462725892899</v>
      </c>
      <c r="I748">
        <v>20.3237816103093</v>
      </c>
      <c r="J748">
        <v>1.8806420643152499</v>
      </c>
      <c r="K748">
        <v>161.53915562824</v>
      </c>
      <c r="L748">
        <v>128.99720302841601</v>
      </c>
      <c r="M748">
        <v>53.111913029731703</v>
      </c>
      <c r="N748">
        <v>1.3391693321763001</v>
      </c>
      <c r="O748">
        <v>8.3323729399562101</v>
      </c>
      <c r="P748">
        <v>187.31788079470101</v>
      </c>
    </row>
    <row r="749" spans="1:17" hidden="1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-</v>
      </c>
      <c r="D749" t="s">
        <v>153</v>
      </c>
      <c r="E749">
        <v>5086.0649063999999</v>
      </c>
      <c r="F749">
        <v>4499.7</v>
      </c>
      <c r="G749">
        <v>117.683125103577</v>
      </c>
      <c r="H749">
        <v>-15.067589834332001</v>
      </c>
      <c r="I749">
        <v>41.105431330041903</v>
      </c>
      <c r="J749">
        <v>-5.23548209171277</v>
      </c>
      <c r="K749">
        <v>4621.7194470918703</v>
      </c>
      <c r="L749">
        <v>3466.1047012602999</v>
      </c>
      <c r="M749">
        <v>34.461380591261502</v>
      </c>
      <c r="N749">
        <v>0.48984995586937302</v>
      </c>
      <c r="O749">
        <v>26.445096339755899</v>
      </c>
      <c r="P749">
        <v>162.75620437956201</v>
      </c>
      <c r="Q749">
        <v>0.194291691739545</v>
      </c>
    </row>
    <row r="750" spans="1:17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-</v>
      </c>
      <c r="D750" t="s">
        <v>535</v>
      </c>
      <c r="E750">
        <v>5074.1723871499998</v>
      </c>
      <c r="F750">
        <v>917.75</v>
      </c>
      <c r="G750">
        <v>-14.0057449488237</v>
      </c>
      <c r="H750">
        <v>10.472109929073101</v>
      </c>
      <c r="I750">
        <v>9.3853377012174004</v>
      </c>
      <c r="J750">
        <v>10.8273116345767</v>
      </c>
      <c r="K750">
        <v>811.675735455319</v>
      </c>
      <c r="L750">
        <v>774.31536569846298</v>
      </c>
      <c r="M750">
        <v>72.263550258910996</v>
      </c>
      <c r="N750">
        <v>2.6799224082188</v>
      </c>
      <c r="O750">
        <v>3.40506673930809</v>
      </c>
      <c r="P750">
        <v>39.698607199939097</v>
      </c>
      <c r="Q750">
        <v>-0.12059879204669401</v>
      </c>
    </row>
    <row r="751" spans="1:17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997</v>
      </c>
      <c r="E751">
        <v>5067.8791095659999</v>
      </c>
      <c r="F751">
        <v>39.729999999999997</v>
      </c>
      <c r="G751">
        <v>107.759181741045</v>
      </c>
      <c r="H751">
        <v>-0.95310448958028504</v>
      </c>
      <c r="I751">
        <v>-1.1432113107247099</v>
      </c>
      <c r="J751">
        <v>-6.1765761208768799</v>
      </c>
      <c r="K751">
        <v>39.674954952956398</v>
      </c>
      <c r="L751">
        <v>33.291910951380899</v>
      </c>
      <c r="M751">
        <v>39.192040932723799</v>
      </c>
      <c r="N751">
        <v>1.12321845715205</v>
      </c>
      <c r="O751">
        <v>16.0332242637805</v>
      </c>
      <c r="P751">
        <v>138.618618618618</v>
      </c>
      <c r="Q751">
        <v>8.2105650953386997E-2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1478</v>
      </c>
      <c r="E752">
        <v>5020.1932786950001</v>
      </c>
      <c r="F752">
        <v>775.95</v>
      </c>
      <c r="G752">
        <v>-2.1667049787035202</v>
      </c>
      <c r="H752">
        <v>-18.588384948310399</v>
      </c>
      <c r="I752">
        <v>-18.847010370935301</v>
      </c>
      <c r="J752">
        <v>0.11601369364341201</v>
      </c>
      <c r="K752">
        <v>773.42174077620098</v>
      </c>
      <c r="L752">
        <v>760.40312567031401</v>
      </c>
      <c r="M752">
        <v>48.3734327772436</v>
      </c>
      <c r="N752">
        <v>0.87136836305410603</v>
      </c>
      <c r="O752">
        <v>40.3440943359752</v>
      </c>
      <c r="P752">
        <v>27.121559633027498</v>
      </c>
      <c r="Q752">
        <v>0.10282478089448301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78</v>
      </c>
      <c r="E753">
        <v>5014.9482570800001</v>
      </c>
      <c r="F753">
        <v>221.3</v>
      </c>
      <c r="G753">
        <v>-4.1866943864046702</v>
      </c>
      <c r="H753">
        <v>-4.6144372811782404</v>
      </c>
      <c r="I753">
        <v>-11.741927613517801</v>
      </c>
      <c r="J753">
        <v>-1.1274379793672</v>
      </c>
      <c r="K753">
        <v>222.08939443701101</v>
      </c>
      <c r="L753">
        <v>209.46090493835499</v>
      </c>
      <c r="M753">
        <v>36.036694847701497</v>
      </c>
      <c r="N753">
        <v>0.83722961213821001</v>
      </c>
      <c r="O753">
        <v>11.613194758246699</v>
      </c>
      <c r="P753">
        <v>25.631564007947699</v>
      </c>
      <c r="Q753">
        <v>-9.6237787068590999E-2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420</v>
      </c>
      <c r="E754">
        <v>5002.66960389</v>
      </c>
      <c r="F754">
        <v>275.7</v>
      </c>
      <c r="G754">
        <v>-14.856548842543599</v>
      </c>
      <c r="H754">
        <v>-7.5475989990736103</v>
      </c>
      <c r="I754">
        <v>-28.8991014439483</v>
      </c>
      <c r="J754">
        <v>-0.54268574440887296</v>
      </c>
      <c r="K754">
        <v>291.98528424100601</v>
      </c>
      <c r="L754">
        <v>293.737596120646</v>
      </c>
      <c r="M754">
        <v>22.111561184904701</v>
      </c>
      <c r="N754">
        <v>1.00835685320173</v>
      </c>
      <c r="O754">
        <v>40.714544795067098</v>
      </c>
      <c r="P754">
        <v>9.3902922893796994</v>
      </c>
      <c r="Q754">
        <v>-1.2341466377509E-2</v>
      </c>
    </row>
    <row r="755" spans="1:17" hidden="1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288</v>
      </c>
      <c r="E755">
        <v>4981.6889265</v>
      </c>
      <c r="F755">
        <v>357.5</v>
      </c>
      <c r="G755">
        <v>-18.190259839269999</v>
      </c>
      <c r="H755">
        <v>-2.4759646127867998</v>
      </c>
      <c r="I755">
        <v>-14.176049728230799</v>
      </c>
      <c r="J755">
        <v>6.9960949497501899</v>
      </c>
      <c r="K755">
        <v>362.84692753203302</v>
      </c>
      <c r="L755">
        <v>356.75008366587298</v>
      </c>
      <c r="M755">
        <v>48.1539855867372</v>
      </c>
      <c r="N755">
        <v>0.75424792704956301</v>
      </c>
      <c r="O755">
        <v>12.167832167832101</v>
      </c>
      <c r="P755">
        <v>13.853503184713301</v>
      </c>
      <c r="Q755">
        <v>1.7890868665993001E-2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467</v>
      </c>
      <c r="E756">
        <v>4976.2457983000004</v>
      </c>
      <c r="F756">
        <v>299.89999999999998</v>
      </c>
      <c r="G756">
        <v>-43.673235526515498</v>
      </c>
      <c r="H756">
        <v>-7.6757009396860996</v>
      </c>
      <c r="I756">
        <v>-46.951500429257599</v>
      </c>
      <c r="J756">
        <v>-7.7116725679032401</v>
      </c>
      <c r="K756">
        <v>331.62584088363798</v>
      </c>
      <c r="L756">
        <v>369.537984747915</v>
      </c>
      <c r="M756">
        <v>28.203815282233801</v>
      </c>
      <c r="N756">
        <v>1.79208238514593</v>
      </c>
      <c r="O756">
        <v>80.860286762254006</v>
      </c>
      <c r="P756">
        <v>14.182371977917301</v>
      </c>
      <c r="Q756">
        <v>-0.123712529079573</v>
      </c>
    </row>
    <row r="757" spans="1:17" hidden="1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380</v>
      </c>
      <c r="E757">
        <v>4932.8055641250003</v>
      </c>
      <c r="F757">
        <v>546.75</v>
      </c>
      <c r="G757">
        <v>5.1008178630206604</v>
      </c>
      <c r="H757">
        <v>10.7000993666369</v>
      </c>
      <c r="I757">
        <v>34.7730500921326</v>
      </c>
      <c r="J757">
        <v>-1.1422990133511601E-3</v>
      </c>
      <c r="K757">
        <v>489.57262557506402</v>
      </c>
      <c r="L757">
        <v>436.44847639846</v>
      </c>
      <c r="M757">
        <v>55.077544401678601</v>
      </c>
      <c r="N757">
        <v>1.0574237908440001</v>
      </c>
      <c r="O757">
        <v>5.7155921353452204</v>
      </c>
      <c r="P757">
        <v>71.906932872189898</v>
      </c>
      <c r="Q757">
        <v>4.7312758910240997E-2</v>
      </c>
    </row>
    <row r="758" spans="1:17" hidden="1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260</v>
      </c>
      <c r="E758">
        <v>4921.389095775</v>
      </c>
      <c r="F758">
        <v>540.54999999999995</v>
      </c>
      <c r="G758">
        <v>7.2281524741355998</v>
      </c>
      <c r="H758">
        <v>0.79251049692342901</v>
      </c>
      <c r="I758">
        <v>24.226380272559801</v>
      </c>
      <c r="J758">
        <v>6.7632309070002297</v>
      </c>
      <c r="K758">
        <v>529.90057798185796</v>
      </c>
      <c r="L758">
        <v>464.396851323688</v>
      </c>
      <c r="M758">
        <v>47.7637349301041</v>
      </c>
      <c r="N758">
        <v>0.82234232085903103</v>
      </c>
      <c r="O758">
        <v>13.5602626954028</v>
      </c>
      <c r="P758">
        <v>50.111080255484502</v>
      </c>
    </row>
    <row r="759" spans="1:17" hidden="1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130</v>
      </c>
      <c r="E759">
        <v>4915.14070068</v>
      </c>
      <c r="F759">
        <v>406.8</v>
      </c>
      <c r="G759">
        <v>57.610996356179797</v>
      </c>
      <c r="H759">
        <v>-19.6905246805843</v>
      </c>
      <c r="I759">
        <v>69.793794207944401</v>
      </c>
      <c r="J759">
        <v>-9.7111167035341506</v>
      </c>
      <c r="K759">
        <v>402.945467115611</v>
      </c>
      <c r="M759">
        <v>37.238352854317597</v>
      </c>
      <c r="N759">
        <v>0.17789213785970501</v>
      </c>
      <c r="O759">
        <v>30.285152409046201</v>
      </c>
      <c r="P759">
        <v>140.14167650531201</v>
      </c>
    </row>
    <row r="760" spans="1:17" hidden="1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130</v>
      </c>
      <c r="E760">
        <v>4896.5200020000002</v>
      </c>
      <c r="F760">
        <v>6420.15</v>
      </c>
      <c r="G760">
        <v>371.322776832724</v>
      </c>
      <c r="H760">
        <v>3.3420117293618001</v>
      </c>
      <c r="I760">
        <v>49.545683141389901</v>
      </c>
      <c r="J760">
        <v>-4.9625436480426099</v>
      </c>
      <c r="K760">
        <v>5913.7779991492798</v>
      </c>
      <c r="L760">
        <v>4406.4660004269799</v>
      </c>
      <c r="M760">
        <v>53.736202588532699</v>
      </c>
      <c r="N760">
        <v>1.0132244853958901</v>
      </c>
      <c r="O760">
        <v>9.8416703659571692</v>
      </c>
      <c r="P760">
        <v>450.30643294904201</v>
      </c>
      <c r="Q760">
        <v>0.31420123246579001</v>
      </c>
    </row>
    <row r="761" spans="1:17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46</v>
      </c>
      <c r="E761">
        <v>4895.7437132499999</v>
      </c>
      <c r="F761">
        <v>707.5</v>
      </c>
      <c r="G761">
        <v>16.842082663266901</v>
      </c>
      <c r="H761">
        <v>14.9823041877638</v>
      </c>
      <c r="I761">
        <v>-15.824319821881801</v>
      </c>
      <c r="J761">
        <v>-3.75382500091861</v>
      </c>
      <c r="K761">
        <v>642.44443954681196</v>
      </c>
      <c r="L761">
        <v>595.44709730279305</v>
      </c>
      <c r="M761">
        <v>49.039535745894597</v>
      </c>
      <c r="N761">
        <v>0.97371476352671804</v>
      </c>
      <c r="O761">
        <v>42.6219081272084</v>
      </c>
      <c r="P761">
        <v>65.787932044522506</v>
      </c>
      <c r="Q761">
        <v>0.12220976802022999</v>
      </c>
    </row>
    <row r="762" spans="1:17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210</v>
      </c>
      <c r="E762">
        <v>4863.2682000000004</v>
      </c>
      <c r="F762">
        <v>680</v>
      </c>
      <c r="G762">
        <v>46.368016282266098</v>
      </c>
      <c r="H762">
        <v>1.5790407845004699</v>
      </c>
      <c r="I762">
        <v>-14.701818966634001</v>
      </c>
      <c r="J762">
        <v>-7.1367473951711302</v>
      </c>
      <c r="K762">
        <v>676.91546621790098</v>
      </c>
      <c r="L762">
        <v>601.80056354634905</v>
      </c>
      <c r="M762">
        <v>39.182446084587497</v>
      </c>
      <c r="N762">
        <v>2.17369635306975</v>
      </c>
      <c r="O762">
        <v>17.522058823529399</v>
      </c>
      <c r="P762">
        <v>87.586206896551701</v>
      </c>
      <c r="Q762">
        <v>0.145418565150816</v>
      </c>
    </row>
    <row r="763" spans="1:17" hidden="1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309</v>
      </c>
      <c r="E763">
        <v>4849.1189713399999</v>
      </c>
      <c r="F763">
        <v>256.55</v>
      </c>
      <c r="G763">
        <v>159.22154178498101</v>
      </c>
      <c r="H763">
        <v>-18.428332402444301</v>
      </c>
      <c r="I763">
        <v>148.09502164120099</v>
      </c>
      <c r="J763">
        <v>-3.8186601161840299</v>
      </c>
      <c r="K763">
        <v>242.394397832647</v>
      </c>
      <c r="L763">
        <v>161.82457411428001</v>
      </c>
      <c r="M763">
        <v>46.743291155941797</v>
      </c>
      <c r="N763">
        <v>0.27433501077598299</v>
      </c>
      <c r="O763">
        <v>27.382576495809701</v>
      </c>
      <c r="P763">
        <v>233.18181818181799</v>
      </c>
      <c r="Q763">
        <v>0.13756532637662899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1435</v>
      </c>
      <c r="E764">
        <v>4803.3228460869996</v>
      </c>
      <c r="F764">
        <v>88.57</v>
      </c>
      <c r="G764">
        <v>26.635445857836199</v>
      </c>
      <c r="H764">
        <v>9.7217626159831099</v>
      </c>
      <c r="I764">
        <v>2.43214689760894</v>
      </c>
      <c r="J764">
        <v>2.6558447228193902</v>
      </c>
      <c r="K764">
        <v>78.942869756588294</v>
      </c>
      <c r="L764">
        <v>71.936967057876899</v>
      </c>
      <c r="M764">
        <v>73.876502448386105</v>
      </c>
      <c r="N764">
        <v>2.4412522329484698</v>
      </c>
      <c r="O764">
        <v>2.63068759173537</v>
      </c>
      <c r="P764">
        <v>106.456876456876</v>
      </c>
      <c r="Q764">
        <v>0.178325176766543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1674</v>
      </c>
      <c r="E765">
        <v>4784.4682215809999</v>
      </c>
      <c r="F765">
        <v>37.61</v>
      </c>
      <c r="G765">
        <v>-25.082008723585002</v>
      </c>
      <c r="H765">
        <v>3.0039230917357198</v>
      </c>
      <c r="I765">
        <v>-10.9399245736758</v>
      </c>
      <c r="J765">
        <v>4.9802072126731298</v>
      </c>
      <c r="K765">
        <v>35.584108098854102</v>
      </c>
      <c r="L765">
        <v>33.390398741687299</v>
      </c>
      <c r="M765">
        <v>57.316911888225299</v>
      </c>
      <c r="N765">
        <v>1.8000653800561599</v>
      </c>
      <c r="O765">
        <v>26.960914650358902</v>
      </c>
      <c r="P765">
        <v>37.765567765567702</v>
      </c>
      <c r="Q765">
        <v>0.111007131224969</v>
      </c>
    </row>
    <row r="766" spans="1:17" hidden="1" x14ac:dyDescent="0.3">
      <c r="A766" t="s">
        <v>1675</v>
      </c>
      <c r="B766" t="s">
        <v>1676</v>
      </c>
      <c r="C766" t="str">
        <f>IFERROR(VLOOKUP(Table1[[#This Row],[Ticker]],[1]!Table2[[Symbol]:[Industry]],2,FALSE),"-")</f>
        <v>-</v>
      </c>
      <c r="D766" t="s">
        <v>46</v>
      </c>
      <c r="E766">
        <v>4769.5410132300003</v>
      </c>
      <c r="F766">
        <v>858.9</v>
      </c>
      <c r="G766">
        <v>183.63040235970499</v>
      </c>
      <c r="H766">
        <v>21.098718187389501</v>
      </c>
      <c r="I766">
        <v>38.692101223636399</v>
      </c>
      <c r="J766">
        <v>1.6155918100784299</v>
      </c>
      <c r="K766">
        <v>674.93331742617295</v>
      </c>
      <c r="L766">
        <v>502.79671499705398</v>
      </c>
      <c r="M766">
        <v>71.980299909978299</v>
      </c>
      <c r="N766">
        <v>1.72719819403592</v>
      </c>
      <c r="O766">
        <v>4.9947607404820102</v>
      </c>
      <c r="P766">
        <v>248.43813387423901</v>
      </c>
    </row>
    <row r="767" spans="1:17" x14ac:dyDescent="0.3">
      <c r="A767" t="s">
        <v>1677</v>
      </c>
      <c r="B767" t="s">
        <v>1678</v>
      </c>
      <c r="C767" t="str">
        <f>IFERROR(VLOOKUP(Table1[[#This Row],[Ticker]],[1]!Table2[[Symbol]:[Industry]],2,FALSE),"-")</f>
        <v>-</v>
      </c>
      <c r="D767" t="s">
        <v>295</v>
      </c>
      <c r="E767">
        <v>4758.59137775</v>
      </c>
      <c r="F767">
        <v>285.5</v>
      </c>
      <c r="G767">
        <v>4.2261667908795699</v>
      </c>
      <c r="H767">
        <v>-0.48833809069598899</v>
      </c>
      <c r="I767">
        <v>-5.3448004972510903</v>
      </c>
      <c r="J767">
        <v>-5.6449659272196904</v>
      </c>
      <c r="K767">
        <v>290.72488958693401</v>
      </c>
      <c r="L767">
        <v>266.96744704397003</v>
      </c>
      <c r="M767">
        <v>37.3433242075997</v>
      </c>
      <c r="N767">
        <v>1.6910079433193601</v>
      </c>
      <c r="O767">
        <v>17.6882661996497</v>
      </c>
      <c r="P767">
        <v>36.114421930870002</v>
      </c>
      <c r="Q767">
        <v>-2.1621065805941E-2</v>
      </c>
    </row>
    <row r="768" spans="1:17" x14ac:dyDescent="0.3">
      <c r="A768" t="s">
        <v>1679</v>
      </c>
      <c r="B768" t="s">
        <v>1680</v>
      </c>
      <c r="C768" t="str">
        <f>IFERROR(VLOOKUP(Table1[[#This Row],[Ticker]],[1]!Table2[[Symbol]:[Industry]],2,FALSE),"-")</f>
        <v>-</v>
      </c>
      <c r="D768" t="s">
        <v>51</v>
      </c>
      <c r="E768">
        <v>4754.8782000000001</v>
      </c>
      <c r="F768">
        <v>517.20000000000005</v>
      </c>
      <c r="G768">
        <v>-33.530959342612299</v>
      </c>
      <c r="H768">
        <v>-9.0133080431424695</v>
      </c>
      <c r="I768">
        <v>-14.2558993777276</v>
      </c>
      <c r="J768">
        <v>2.6334185549656501</v>
      </c>
      <c r="K768">
        <v>513.89047099377899</v>
      </c>
      <c r="L768">
        <v>502.88619995735399</v>
      </c>
      <c r="M768">
        <v>54.669791741237603</v>
      </c>
      <c r="N768">
        <v>0.83488176612529696</v>
      </c>
      <c r="O768">
        <v>20.8430007733952</v>
      </c>
      <c r="P768">
        <v>19.986080501101899</v>
      </c>
      <c r="Q768">
        <v>-5.8442349583712999E-2</v>
      </c>
    </row>
    <row r="769" spans="1:17" x14ac:dyDescent="0.3">
      <c r="A769" t="s">
        <v>1681</v>
      </c>
      <c r="B769" t="s">
        <v>1682</v>
      </c>
      <c r="C769" t="str">
        <f>IFERROR(VLOOKUP(Table1[[#This Row],[Ticker]],[1]!Table2[[Symbol]:[Industry]],2,FALSE),"-")</f>
        <v>-</v>
      </c>
      <c r="D769" t="s">
        <v>92</v>
      </c>
      <c r="E769">
        <v>4743.3824191249996</v>
      </c>
      <c r="F769">
        <v>1216.25</v>
      </c>
      <c r="G769">
        <v>77.174500536142304</v>
      </c>
      <c r="H769">
        <v>-17.7630081549792</v>
      </c>
      <c r="I769">
        <v>39.768909130390298</v>
      </c>
      <c r="J769">
        <v>-0.33400425920045401</v>
      </c>
      <c r="K769">
        <v>1227.285814116</v>
      </c>
      <c r="L769">
        <v>930.95262877278799</v>
      </c>
      <c r="M769">
        <v>33.339594077672601</v>
      </c>
      <c r="N769">
        <v>6.50689526109305E-2</v>
      </c>
      <c r="O769">
        <v>30.9516957862281</v>
      </c>
      <c r="P769">
        <v>101.215981470758</v>
      </c>
      <c r="Q769">
        <v>7.8761731528777995E-2</v>
      </c>
    </row>
    <row r="770" spans="1:17" hidden="1" x14ac:dyDescent="0.3">
      <c r="A770" t="s">
        <v>1683</v>
      </c>
      <c r="B770" t="s">
        <v>1684</v>
      </c>
      <c r="C770" t="str">
        <f>IFERROR(VLOOKUP(Table1[[#This Row],[Ticker]],[1]!Table2[[Symbol]:[Industry]],2,FALSE),"-")</f>
        <v>-</v>
      </c>
      <c r="D770" t="s">
        <v>1487</v>
      </c>
      <c r="E770">
        <v>4737.1214214150004</v>
      </c>
      <c r="F770">
        <v>396.85</v>
      </c>
      <c r="G770">
        <v>-16.174719065687999</v>
      </c>
      <c r="H770">
        <v>0.39840796603754403</v>
      </c>
      <c r="I770">
        <v>3.6832981618281102</v>
      </c>
      <c r="J770">
        <v>4.0072831514463196</v>
      </c>
      <c r="K770">
        <v>360.51285628699401</v>
      </c>
      <c r="L770">
        <v>351.98925155040598</v>
      </c>
      <c r="M770">
        <v>69.912096748833306</v>
      </c>
      <c r="N770">
        <v>1.1474585002039901</v>
      </c>
      <c r="O770">
        <v>5.8334383268237202</v>
      </c>
      <c r="P770">
        <v>39.123575810692302</v>
      </c>
      <c r="Q770">
        <v>7.0268120419701E-2</v>
      </c>
    </row>
    <row r="771" spans="1:17" hidden="1" x14ac:dyDescent="0.3">
      <c r="A771" t="s">
        <v>1685</v>
      </c>
      <c r="B771" t="s">
        <v>1686</v>
      </c>
      <c r="C771" t="str">
        <f>IFERROR(VLOOKUP(Table1[[#This Row],[Ticker]],[1]!Table2[[Symbol]:[Industry]],2,FALSE),"-")</f>
        <v>-</v>
      </c>
      <c r="D771" t="s">
        <v>95</v>
      </c>
      <c r="E771">
        <v>4732.0210276199996</v>
      </c>
      <c r="F771">
        <v>1724.55</v>
      </c>
      <c r="G771">
        <v>26.393402047814199</v>
      </c>
      <c r="H771">
        <v>-2.3291792390595401</v>
      </c>
      <c r="I771">
        <v>16.452498524480198</v>
      </c>
      <c r="J771">
        <v>-0.52229653150202804</v>
      </c>
      <c r="K771">
        <v>1641.9275221513701</v>
      </c>
      <c r="L771">
        <v>1390.0159857009401</v>
      </c>
      <c r="M771">
        <v>46.2452887082883</v>
      </c>
      <c r="N771">
        <v>1.1332480728130001</v>
      </c>
      <c r="O771">
        <v>14.0732364964773</v>
      </c>
      <c r="P771">
        <v>61.4671597771639</v>
      </c>
      <c r="Q771">
        <v>0.12827182685417199</v>
      </c>
    </row>
    <row r="772" spans="1:17" hidden="1" x14ac:dyDescent="0.3">
      <c r="A772" t="s">
        <v>1687</v>
      </c>
      <c r="B772" t="s">
        <v>1688</v>
      </c>
      <c r="C772" t="str">
        <f>IFERROR(VLOOKUP(Table1[[#This Row],[Ticker]],[1]!Table2[[Symbol]:[Industry]],2,FALSE),"-")</f>
        <v>-</v>
      </c>
      <c r="E772">
        <v>4691.5957726469996</v>
      </c>
      <c r="F772">
        <v>87.57</v>
      </c>
      <c r="G772">
        <v>13229.7225091113</v>
      </c>
      <c r="H772">
        <v>52.201558907899702</v>
      </c>
      <c r="I772">
        <v>564.39474404851501</v>
      </c>
      <c r="J772">
        <v>13.948125790313901</v>
      </c>
      <c r="K772">
        <v>59.909338913709199</v>
      </c>
      <c r="L772">
        <v>32.445570963807498</v>
      </c>
      <c r="M772">
        <v>99.961149190487205</v>
      </c>
      <c r="N772">
        <v>2.4440075100989298</v>
      </c>
      <c r="O772">
        <v>0</v>
      </c>
      <c r="P772">
        <v>13920.599284436399</v>
      </c>
      <c r="Q772">
        <v>0.361947710720321</v>
      </c>
    </row>
    <row r="773" spans="1:17" x14ac:dyDescent="0.3">
      <c r="A773" t="s">
        <v>1689</v>
      </c>
      <c r="B773" t="s">
        <v>1690</v>
      </c>
      <c r="C773" t="str">
        <f>IFERROR(VLOOKUP(Table1[[#This Row],[Ticker]],[1]!Table2[[Symbol]:[Industry]],2,FALSE),"-")</f>
        <v>-</v>
      </c>
      <c r="D773" t="s">
        <v>535</v>
      </c>
      <c r="E773">
        <v>4672.0098534999997</v>
      </c>
      <c r="F773">
        <v>417.8</v>
      </c>
      <c r="G773">
        <v>1.67364970781317</v>
      </c>
      <c r="H773">
        <v>7.5198297824714704</v>
      </c>
      <c r="I773">
        <v>-0.89611567448134299</v>
      </c>
      <c r="J773">
        <v>5.3213375694691898</v>
      </c>
      <c r="K773">
        <v>391.73190013199502</v>
      </c>
      <c r="L773">
        <v>367.24643824885499</v>
      </c>
      <c r="M773">
        <v>56.379791596435098</v>
      </c>
      <c r="N773">
        <v>2.0270613227208698</v>
      </c>
      <c r="O773">
        <v>5.7802776448061302</v>
      </c>
      <c r="P773">
        <v>43.524562006183402</v>
      </c>
      <c r="Q773">
        <v>-3.01095657856E-2</v>
      </c>
    </row>
    <row r="774" spans="1:17" hidden="1" x14ac:dyDescent="0.3">
      <c r="A774" t="s">
        <v>1691</v>
      </c>
      <c r="B774" t="s">
        <v>1692</v>
      </c>
      <c r="C774" t="str">
        <f>IFERROR(VLOOKUP(Table1[[#This Row],[Ticker]],[1]!Table2[[Symbol]:[Industry]],2,FALSE),"-")</f>
        <v>-</v>
      </c>
      <c r="D774" t="s">
        <v>159</v>
      </c>
      <c r="E774">
        <v>4663.6329265260001</v>
      </c>
      <c r="F774">
        <v>58.78</v>
      </c>
      <c r="G774">
        <v>63.078258142475597</v>
      </c>
      <c r="H774">
        <v>6.0362778384226097</v>
      </c>
      <c r="I774">
        <v>-27.002926672360498</v>
      </c>
      <c r="J774">
        <v>4.6181047155105599</v>
      </c>
      <c r="K774">
        <v>55.8840385183168</v>
      </c>
      <c r="L774">
        <v>54.728997548560201</v>
      </c>
      <c r="M774">
        <v>64.163963955934506</v>
      </c>
      <c r="N774">
        <v>1.2816511791626</v>
      </c>
      <c r="O774">
        <v>31.847567199727699</v>
      </c>
      <c r="P774">
        <v>95.868043985338204</v>
      </c>
      <c r="Q774">
        <v>-2.7839330329871001E-2</v>
      </c>
    </row>
    <row r="775" spans="1:17" hidden="1" x14ac:dyDescent="0.3">
      <c r="A775" t="s">
        <v>1693</v>
      </c>
      <c r="B775" t="s">
        <v>1694</v>
      </c>
      <c r="C775" t="str">
        <f>IFERROR(VLOOKUP(Table1[[#This Row],[Ticker]],[1]!Table2[[Symbol]:[Industry]],2,FALSE),"-")</f>
        <v>-</v>
      </c>
      <c r="D775" t="s">
        <v>295</v>
      </c>
      <c r="E775">
        <v>4651.0460999999996</v>
      </c>
      <c r="F775">
        <v>2644.8</v>
      </c>
      <c r="G775">
        <v>108.293547863105</v>
      </c>
      <c r="H775">
        <v>10.3909106425782</v>
      </c>
      <c r="I775">
        <v>52.748739722490903</v>
      </c>
      <c r="J775">
        <v>3.44443891229148</v>
      </c>
      <c r="K775">
        <v>2307.4135368765601</v>
      </c>
      <c r="L775">
        <v>1766.45156590229</v>
      </c>
      <c r="M775">
        <v>62.655520517759399</v>
      </c>
      <c r="N775">
        <v>0.62541837600432104</v>
      </c>
      <c r="O775">
        <v>3.26678765880217</v>
      </c>
      <c r="P775">
        <v>166.814627994955</v>
      </c>
      <c r="Q775">
        <v>7.2305764905663997E-2</v>
      </c>
    </row>
    <row r="776" spans="1:17" x14ac:dyDescent="0.3">
      <c r="A776" t="s">
        <v>1695</v>
      </c>
      <c r="B776" t="s">
        <v>1696</v>
      </c>
      <c r="C776" t="str">
        <f>IFERROR(VLOOKUP(Table1[[#This Row],[Ticker]],[1]!Table2[[Symbol]:[Industry]],2,FALSE),"-")</f>
        <v>-</v>
      </c>
      <c r="D776" t="s">
        <v>116</v>
      </c>
      <c r="E776">
        <v>4650.4495919699903</v>
      </c>
      <c r="F776">
        <v>271.95</v>
      </c>
      <c r="G776">
        <v>61.959777983058103</v>
      </c>
      <c r="H776">
        <v>-5.9875839071890899</v>
      </c>
      <c r="I776">
        <v>-14.0253436240088</v>
      </c>
      <c r="J776">
        <v>-5.1717209940533699</v>
      </c>
      <c r="K776">
        <v>277.30217350940899</v>
      </c>
      <c r="L776">
        <v>242.102296015268</v>
      </c>
      <c r="M776">
        <v>42.9231226814439</v>
      </c>
      <c r="N776">
        <v>0.57688015949378002</v>
      </c>
      <c r="O776">
        <v>17.834160691303499</v>
      </c>
      <c r="P776">
        <v>110.16228748068001</v>
      </c>
      <c r="Q776">
        <v>7.2763247405407003E-2</v>
      </c>
    </row>
    <row r="777" spans="1:17" hidden="1" x14ac:dyDescent="0.3">
      <c r="A777" t="s">
        <v>1697</v>
      </c>
      <c r="B777" t="s">
        <v>1698</v>
      </c>
      <c r="C777" t="str">
        <f>IFERROR(VLOOKUP(Table1[[#This Row],[Ticker]],[1]!Table2[[Symbol]:[Industry]],2,FALSE),"-")</f>
        <v>-</v>
      </c>
      <c r="D777" t="s">
        <v>133</v>
      </c>
      <c r="E777">
        <v>4642.3426045639999</v>
      </c>
      <c r="F777">
        <v>47.81</v>
      </c>
      <c r="G777">
        <v>47.5208096480224</v>
      </c>
      <c r="H777">
        <v>0.54438062177490598</v>
      </c>
      <c r="I777">
        <v>-30.693451323742298</v>
      </c>
      <c r="J777">
        <v>-9.1622401687736605</v>
      </c>
      <c r="K777">
        <v>48.136499748644198</v>
      </c>
      <c r="L777">
        <v>46.126372646546699</v>
      </c>
      <c r="M777">
        <v>47.259729792254099</v>
      </c>
      <c r="N777">
        <v>2.7540714374692401</v>
      </c>
      <c r="O777">
        <v>36.791466220455902</v>
      </c>
      <c r="P777">
        <v>82.829827915869998</v>
      </c>
      <c r="Q777">
        <v>7.0509110807614003E-2</v>
      </c>
    </row>
    <row r="778" spans="1:17" hidden="1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588</v>
      </c>
      <c r="E778">
        <v>4639.6668525300001</v>
      </c>
      <c r="F778">
        <v>668.35</v>
      </c>
      <c r="G778">
        <v>35.241467620755103</v>
      </c>
      <c r="H778">
        <v>15.1602797936123</v>
      </c>
      <c r="I778">
        <v>47.4242654725197</v>
      </c>
      <c r="J778">
        <v>-5.0825882763985604</v>
      </c>
      <c r="M778">
        <v>58.652394669948301</v>
      </c>
      <c r="O778">
        <v>13.3911872521882</v>
      </c>
      <c r="P778">
        <v>79.954227248249794</v>
      </c>
    </row>
    <row r="779" spans="1:17" x14ac:dyDescent="0.3">
      <c r="A779" t="s">
        <v>1701</v>
      </c>
      <c r="B779" t="s">
        <v>1702</v>
      </c>
      <c r="C779" t="str">
        <f>IFERROR(VLOOKUP(Table1[[#This Row],[Ticker]],[1]!Table2[[Symbol]:[Industry]],2,FALSE),"-")</f>
        <v>-</v>
      </c>
      <c r="D779" t="s">
        <v>246</v>
      </c>
      <c r="E779">
        <v>4602.2566389800004</v>
      </c>
      <c r="F779">
        <v>238.7</v>
      </c>
      <c r="G779">
        <v>10.0855262076426</v>
      </c>
      <c r="H779">
        <v>-1.83546506363369</v>
      </c>
      <c r="I779">
        <v>-13.9941461086699</v>
      </c>
      <c r="J779">
        <v>-0.90858071504835802</v>
      </c>
      <c r="K779">
        <v>243.61714256162199</v>
      </c>
      <c r="L779">
        <v>227.49181896247401</v>
      </c>
      <c r="M779">
        <v>43.794015686244698</v>
      </c>
      <c r="N779">
        <v>0.99031100400624705</v>
      </c>
      <c r="O779">
        <v>22.077922077922</v>
      </c>
      <c r="P779">
        <v>39.509059029807098</v>
      </c>
      <c r="Q779">
        <v>0.16966556002681499</v>
      </c>
    </row>
    <row r="780" spans="1:17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912</v>
      </c>
      <c r="E780">
        <v>4582.3475218499998</v>
      </c>
      <c r="F780">
        <v>370.3</v>
      </c>
      <c r="G780">
        <v>98.175891860279506</v>
      </c>
      <c r="H780">
        <v>13.971246280154199</v>
      </c>
      <c r="I780">
        <v>49.639222600676597</v>
      </c>
      <c r="J780">
        <v>5.5802353356917402</v>
      </c>
      <c r="K780">
        <v>317.968270178941</v>
      </c>
      <c r="L780">
        <v>260.351006623491</v>
      </c>
      <c r="M780">
        <v>62.222096870717799</v>
      </c>
      <c r="N780">
        <v>2.2031147888406699</v>
      </c>
      <c r="O780">
        <v>5.7655954631379904</v>
      </c>
      <c r="P780">
        <v>148.77393349009</v>
      </c>
      <c r="Q780">
        <v>7.2848408346772003E-2</v>
      </c>
    </row>
    <row r="781" spans="1:17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1707</v>
      </c>
      <c r="E781">
        <v>4575.5498714879996</v>
      </c>
      <c r="F781">
        <v>67.680000000000007</v>
      </c>
      <c r="G781">
        <v>20.312697240811399</v>
      </c>
      <c r="H781">
        <v>-4.0566537201099502</v>
      </c>
      <c r="I781">
        <v>-7.32225456917846</v>
      </c>
      <c r="J781">
        <v>-1.9242400691305399</v>
      </c>
      <c r="K781">
        <v>70.561636789587496</v>
      </c>
      <c r="L781">
        <v>63.455986815265902</v>
      </c>
      <c r="M781">
        <v>40.129791762235797</v>
      </c>
      <c r="N781">
        <v>0.72056877664801</v>
      </c>
      <c r="O781">
        <v>24.394208037824999</v>
      </c>
      <c r="P781">
        <v>55.229357798165097</v>
      </c>
      <c r="Q781">
        <v>7.5189478561171003E-2</v>
      </c>
    </row>
    <row r="782" spans="1:17" hidden="1" x14ac:dyDescent="0.3">
      <c r="A782" t="s">
        <v>1708</v>
      </c>
      <c r="B782" t="s">
        <v>1709</v>
      </c>
      <c r="C782" t="str">
        <f>IFERROR(VLOOKUP(Table1[[#This Row],[Ticker]],[1]!Table2[[Symbol]:[Industry]],2,FALSE),"-")</f>
        <v>-</v>
      </c>
      <c r="D782" t="s">
        <v>210</v>
      </c>
      <c r="E782">
        <v>4562.2917779099998</v>
      </c>
      <c r="F782">
        <v>594.70000000000005</v>
      </c>
      <c r="G782">
        <v>7.4741063513191399</v>
      </c>
      <c r="H782">
        <v>-5.3026523348554901</v>
      </c>
      <c r="I782">
        <v>2.0897246880301799</v>
      </c>
      <c r="J782">
        <v>-4.5098137784371204</v>
      </c>
      <c r="K782">
        <v>605.92369403936505</v>
      </c>
      <c r="L782">
        <v>546.95286789663805</v>
      </c>
      <c r="M782">
        <v>28.389723693990401</v>
      </c>
      <c r="N782">
        <v>0.63852917531888098</v>
      </c>
      <c r="O782">
        <v>18.2108626198082</v>
      </c>
      <c r="P782">
        <v>48.211838006230501</v>
      </c>
      <c r="Q782">
        <v>0.129948334795356</v>
      </c>
    </row>
    <row r="783" spans="1:17" x14ac:dyDescent="0.3">
      <c r="A783" t="s">
        <v>1710</v>
      </c>
      <c r="B783" t="s">
        <v>1711</v>
      </c>
      <c r="C783" t="str">
        <f>IFERROR(VLOOKUP(Table1[[#This Row],[Ticker]],[1]!Table2[[Symbol]:[Industry]],2,FALSE),"-")</f>
        <v>-</v>
      </c>
      <c r="D783" t="s">
        <v>1435</v>
      </c>
      <c r="E783">
        <v>4547.9291144099998</v>
      </c>
      <c r="F783">
        <v>803.9</v>
      </c>
      <c r="G783">
        <v>3.0845320578881101</v>
      </c>
      <c r="H783">
        <v>-12.9753261595033</v>
      </c>
      <c r="I783">
        <v>-18.771369543371801</v>
      </c>
      <c r="J783">
        <v>-0.870534946673998</v>
      </c>
      <c r="K783">
        <v>883.19163222571001</v>
      </c>
      <c r="L783">
        <v>854.60176563204902</v>
      </c>
      <c r="M783">
        <v>25.682654866683801</v>
      </c>
      <c r="N783">
        <v>1.9595304299409799</v>
      </c>
      <c r="O783">
        <v>37.566861549944001</v>
      </c>
      <c r="P783">
        <v>33.6381015709417</v>
      </c>
      <c r="Q783">
        <v>0.13428177768109301</v>
      </c>
    </row>
    <row r="784" spans="1:17" x14ac:dyDescent="0.3">
      <c r="A784" t="s">
        <v>1712</v>
      </c>
      <c r="B784" t="s">
        <v>1713</v>
      </c>
      <c r="C784" t="str">
        <f>IFERROR(VLOOKUP(Table1[[#This Row],[Ticker]],[1]!Table2[[Symbol]:[Industry]],2,FALSE),"-")</f>
        <v>-</v>
      </c>
      <c r="D784" t="s">
        <v>389</v>
      </c>
      <c r="E784">
        <v>4543.5509727750004</v>
      </c>
      <c r="F784">
        <v>519.45000000000005</v>
      </c>
      <c r="G784">
        <v>-46.433770394009599</v>
      </c>
      <c r="H784">
        <v>-7.8327728413772801</v>
      </c>
      <c r="I784">
        <v>-30.933807676030298</v>
      </c>
      <c r="J784">
        <v>-4.4967731741441801</v>
      </c>
      <c r="K784">
        <v>567.59047640927997</v>
      </c>
      <c r="L784">
        <v>603.46270841308296</v>
      </c>
      <c r="M784">
        <v>15.0716624057941</v>
      </c>
      <c r="N784">
        <v>1.0862271086150601</v>
      </c>
      <c r="O784">
        <v>53.816536721532302</v>
      </c>
      <c r="P784">
        <v>1.6039119804400901</v>
      </c>
      <c r="Q784">
        <v>3.6387256036155002E-2</v>
      </c>
    </row>
    <row r="785" spans="1:17" x14ac:dyDescent="0.3">
      <c r="A785" t="s">
        <v>1714</v>
      </c>
      <c r="B785" t="s">
        <v>1715</v>
      </c>
      <c r="C785" t="str">
        <f>IFERROR(VLOOKUP(Table1[[#This Row],[Ticker]],[1]!Table2[[Symbol]:[Industry]],2,FALSE),"-")</f>
        <v>-</v>
      </c>
      <c r="D785" t="s">
        <v>210</v>
      </c>
      <c r="E785">
        <v>4540.4323044479997</v>
      </c>
      <c r="F785">
        <v>178.56</v>
      </c>
      <c r="G785">
        <v>-9.3516393315694</v>
      </c>
      <c r="H785">
        <v>-16.724450304233098</v>
      </c>
      <c r="I785">
        <v>0.72825538711099103</v>
      </c>
      <c r="J785">
        <v>-12.9387882618825</v>
      </c>
      <c r="K785">
        <v>195.922468258701</v>
      </c>
      <c r="L785">
        <v>171.282115175039</v>
      </c>
      <c r="M785">
        <v>17.676811077202998</v>
      </c>
      <c r="N785">
        <v>0.655249945812868</v>
      </c>
      <c r="O785">
        <v>26.400089605734699</v>
      </c>
      <c r="P785">
        <v>41.658072193573901</v>
      </c>
      <c r="Q785">
        <v>4.2957754035318998E-2</v>
      </c>
    </row>
    <row r="786" spans="1:17" hidden="1" x14ac:dyDescent="0.3">
      <c r="A786" t="s">
        <v>1716</v>
      </c>
      <c r="B786" t="s">
        <v>1717</v>
      </c>
      <c r="C786" t="str">
        <f>IFERROR(VLOOKUP(Table1[[#This Row],[Ticker]],[1]!Table2[[Symbol]:[Industry]],2,FALSE),"-")</f>
        <v>-</v>
      </c>
      <c r="D786" t="s">
        <v>380</v>
      </c>
      <c r="E786">
        <v>4537.3569082000004</v>
      </c>
      <c r="F786">
        <v>10679.3</v>
      </c>
      <c r="G786">
        <v>-8.2100192335905202</v>
      </c>
      <c r="H786">
        <v>-7.8440401616816402</v>
      </c>
      <c r="I786">
        <v>7.8310988867263402</v>
      </c>
      <c r="J786">
        <v>-3.7784068948181</v>
      </c>
      <c r="K786">
        <v>10783.6207668918</v>
      </c>
      <c r="L786">
        <v>9955.1678816935691</v>
      </c>
      <c r="M786">
        <v>42.388106471676501</v>
      </c>
      <c r="N786">
        <v>1.18849231939705</v>
      </c>
      <c r="O786">
        <v>24.323691627728401</v>
      </c>
      <c r="P786">
        <v>28.160571239986702</v>
      </c>
      <c r="Q786">
        <v>-7.0997658462797E-2</v>
      </c>
    </row>
    <row r="787" spans="1:17" hidden="1" x14ac:dyDescent="0.3">
      <c r="A787" t="s">
        <v>1718</v>
      </c>
      <c r="B787" t="s">
        <v>1719</v>
      </c>
      <c r="C787" t="str">
        <f>IFERROR(VLOOKUP(Table1[[#This Row],[Ticker]],[1]!Table2[[Symbol]:[Industry]],2,FALSE),"-")</f>
        <v>-</v>
      </c>
      <c r="D787" t="s">
        <v>420</v>
      </c>
      <c r="E787">
        <v>4531.01443113</v>
      </c>
      <c r="F787">
        <v>122.1</v>
      </c>
      <c r="G787">
        <v>-36.170366822565803</v>
      </c>
      <c r="H787">
        <v>-3.7717832887051901</v>
      </c>
      <c r="I787">
        <v>-16.978595890043401</v>
      </c>
      <c r="J787">
        <v>0.96872021005050302</v>
      </c>
      <c r="K787">
        <v>124.034166853024</v>
      </c>
      <c r="M787">
        <v>37.416040984831</v>
      </c>
      <c r="N787">
        <v>1.5391647347068</v>
      </c>
      <c r="O787">
        <v>25.798525798525699</v>
      </c>
      <c r="P787">
        <v>12.2758620689655</v>
      </c>
    </row>
    <row r="788" spans="1:17" hidden="1" x14ac:dyDescent="0.3">
      <c r="A788" t="s">
        <v>1720</v>
      </c>
      <c r="B788" t="s">
        <v>1721</v>
      </c>
      <c r="C788" t="str">
        <f>IFERROR(VLOOKUP(Table1[[#This Row],[Ticker]],[1]!Table2[[Symbol]:[Industry]],2,FALSE),"-")</f>
        <v>-</v>
      </c>
      <c r="D788" t="s">
        <v>210</v>
      </c>
      <c r="E788">
        <v>4530.1641387199998</v>
      </c>
      <c r="F788">
        <v>6670.4</v>
      </c>
      <c r="G788">
        <v>37.061093082882799</v>
      </c>
      <c r="H788">
        <v>-7.0387216438410096</v>
      </c>
      <c r="I788">
        <v>-20.192526334778901</v>
      </c>
      <c r="J788">
        <v>-2.8968055668377399</v>
      </c>
      <c r="K788">
        <v>7211.6301624828302</v>
      </c>
      <c r="L788">
        <v>6546.1393634446504</v>
      </c>
      <c r="M788">
        <v>36.360351733445</v>
      </c>
      <c r="N788">
        <v>0.71804478641439795</v>
      </c>
      <c r="O788">
        <v>36.167246342048401</v>
      </c>
      <c r="P788">
        <v>85.288888888888806</v>
      </c>
      <c r="Q788">
        <v>0.11197283557116</v>
      </c>
    </row>
    <row r="789" spans="1:17" hidden="1" x14ac:dyDescent="0.3">
      <c r="A789" t="s">
        <v>1722</v>
      </c>
      <c r="B789" t="s">
        <v>1723</v>
      </c>
      <c r="C789" t="str">
        <f>IFERROR(VLOOKUP(Table1[[#This Row],[Ticker]],[1]!Table2[[Symbol]:[Industry]],2,FALSE),"-")</f>
        <v>-</v>
      </c>
      <c r="D789" t="s">
        <v>133</v>
      </c>
      <c r="E789">
        <v>4505.9418158999997</v>
      </c>
      <c r="F789">
        <v>430.5</v>
      </c>
      <c r="G789">
        <v>-5.7346488672614004</v>
      </c>
      <c r="K789">
        <v>425.76520424318301</v>
      </c>
      <c r="L789">
        <v>384.46648021701702</v>
      </c>
      <c r="M789">
        <v>38.331602171758398</v>
      </c>
      <c r="N789">
        <v>1</v>
      </c>
      <c r="O789">
        <v>7.2938443670151001</v>
      </c>
      <c r="P789">
        <v>21.062992125984199</v>
      </c>
      <c r="Q789">
        <v>9.3594908740256E-2</v>
      </c>
    </row>
    <row r="790" spans="1:17" hidden="1" x14ac:dyDescent="0.3">
      <c r="A790" t="s">
        <v>1724</v>
      </c>
      <c r="B790" t="s">
        <v>1725</v>
      </c>
      <c r="C790" t="str">
        <f>IFERROR(VLOOKUP(Table1[[#This Row],[Ticker]],[1]!Table2[[Symbol]:[Industry]],2,FALSE),"-")</f>
        <v>-</v>
      </c>
      <c r="D790" t="s">
        <v>260</v>
      </c>
      <c r="E790">
        <v>4493.8335079999997</v>
      </c>
      <c r="F790">
        <v>460.1</v>
      </c>
      <c r="G790">
        <v>7.6986300313299196</v>
      </c>
      <c r="H790">
        <v>4.1406096504171597</v>
      </c>
      <c r="I790">
        <v>14.396652376824999</v>
      </c>
      <c r="J790">
        <v>-6.8033167727549904</v>
      </c>
      <c r="K790">
        <v>451.60060055300897</v>
      </c>
      <c r="L790">
        <v>381.55953159461802</v>
      </c>
      <c r="M790">
        <v>33.423522838272497</v>
      </c>
      <c r="N790">
        <v>1.2484632812516401</v>
      </c>
      <c r="O790">
        <v>18.0178222125624</v>
      </c>
      <c r="P790">
        <v>66.823785351704103</v>
      </c>
      <c r="Q790">
        <v>0.14694314783281201</v>
      </c>
    </row>
    <row r="791" spans="1:17" hidden="1" x14ac:dyDescent="0.3">
      <c r="A791" t="s">
        <v>1726</v>
      </c>
      <c r="B791" t="s">
        <v>1727</v>
      </c>
      <c r="C791" t="str">
        <f>IFERROR(VLOOKUP(Table1[[#This Row],[Ticker]],[1]!Table2[[Symbol]:[Industry]],2,FALSE),"-")</f>
        <v>-</v>
      </c>
      <c r="D791" t="s">
        <v>101</v>
      </c>
      <c r="E791">
        <v>4491.6257571599999</v>
      </c>
      <c r="F791">
        <v>426.55</v>
      </c>
      <c r="G791">
        <v>20684.087882818701</v>
      </c>
      <c r="H791">
        <v>48.596269792130101</v>
      </c>
      <c r="I791">
        <v>1462.9388473521799</v>
      </c>
      <c r="J791">
        <v>25.0966262227467</v>
      </c>
      <c r="K791">
        <v>172.51848039811799</v>
      </c>
      <c r="L791">
        <v>57.419609886868301</v>
      </c>
      <c r="M791">
        <v>99.976498669323902</v>
      </c>
      <c r="N791">
        <v>0.48204726465595998</v>
      </c>
      <c r="O791">
        <v>0</v>
      </c>
      <c r="P791">
        <v>21227.5</v>
      </c>
      <c r="Q791">
        <v>0.12413690606097499</v>
      </c>
    </row>
    <row r="792" spans="1:17" hidden="1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-</v>
      </c>
      <c r="D792" t="s">
        <v>968</v>
      </c>
      <c r="E792">
        <v>4471.7814195599904</v>
      </c>
      <c r="F792">
        <v>189.06</v>
      </c>
      <c r="G792">
        <v>203.86423525355801</v>
      </c>
      <c r="H792">
        <v>1.1415201899118099</v>
      </c>
      <c r="I792">
        <v>53.4251168516791</v>
      </c>
      <c r="J792">
        <v>-3.4557670014820898</v>
      </c>
      <c r="K792">
        <v>177.24367560167499</v>
      </c>
      <c r="L792">
        <v>130.985822516193</v>
      </c>
      <c r="N792">
        <v>0.54308058281140603</v>
      </c>
      <c r="O792">
        <v>18.375119009838102</v>
      </c>
      <c r="P792">
        <v>258.15862591563501</v>
      </c>
    </row>
    <row r="793" spans="1:17" hidden="1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1487</v>
      </c>
      <c r="E793">
        <v>4471.1912904749997</v>
      </c>
      <c r="F793">
        <v>8455.65</v>
      </c>
      <c r="G793">
        <v>0.111066986121826</v>
      </c>
      <c r="H793">
        <v>10.2666645319054</v>
      </c>
      <c r="I793">
        <v>7.3925191501704797</v>
      </c>
      <c r="J793">
        <v>3.4445584316065299</v>
      </c>
      <c r="K793">
        <v>8036.7153491317804</v>
      </c>
      <c r="L793">
        <v>7266.0167252818801</v>
      </c>
      <c r="M793">
        <v>44.654178395213798</v>
      </c>
      <c r="N793">
        <v>1.1140998098933099</v>
      </c>
      <c r="O793">
        <v>7.6085221124337004</v>
      </c>
      <c r="P793">
        <v>45.534892126573702</v>
      </c>
      <c r="Q793">
        <v>-2.655074755893E-3</v>
      </c>
    </row>
    <row r="794" spans="1:17" hidden="1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389</v>
      </c>
      <c r="E794">
        <v>4462.4040383000001</v>
      </c>
      <c r="F794">
        <v>1163.1500000000001</v>
      </c>
      <c r="G794">
        <v>-43.476713407275902</v>
      </c>
      <c r="H794">
        <v>-5.5313423890270199</v>
      </c>
      <c r="I794">
        <v>-22.607371818947701</v>
      </c>
      <c r="J794">
        <v>-0.39290043094929</v>
      </c>
      <c r="K794">
        <v>1170.05309216978</v>
      </c>
      <c r="L794">
        <v>1224.3747600338299</v>
      </c>
      <c r="M794">
        <v>39.931900455731601</v>
      </c>
      <c r="N794">
        <v>0.27952734853495997</v>
      </c>
      <c r="O794">
        <v>33.680092851308899</v>
      </c>
      <c r="P794">
        <v>16.5656160745603</v>
      </c>
      <c r="Q794">
        <v>-5.9539168921127997E-2</v>
      </c>
    </row>
    <row r="795" spans="1:17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912</v>
      </c>
      <c r="E795">
        <v>4460.5714931250004</v>
      </c>
      <c r="F795">
        <v>363.75</v>
      </c>
      <c r="G795">
        <v>-14.6795036912792</v>
      </c>
      <c r="H795">
        <v>12.037825544961199</v>
      </c>
      <c r="I795">
        <v>-16.529048080309099</v>
      </c>
      <c r="J795">
        <v>6.0517700028889996</v>
      </c>
      <c r="K795">
        <v>329.717436702508</v>
      </c>
      <c r="L795">
        <v>336.40826745465199</v>
      </c>
      <c r="M795">
        <v>64.087727869756307</v>
      </c>
      <c r="N795">
        <v>2.17135869595019</v>
      </c>
      <c r="O795">
        <v>23.6838487972508</v>
      </c>
      <c r="P795">
        <v>35.7529389811532</v>
      </c>
      <c r="Q795">
        <v>2.6795416515871001E-2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724</v>
      </c>
      <c r="E796">
        <v>4449.3999170859997</v>
      </c>
      <c r="F796">
        <v>269.33</v>
      </c>
      <c r="G796">
        <v>1.5819686451956001</v>
      </c>
      <c r="H796">
        <v>1.0274505726443699</v>
      </c>
      <c r="I796">
        <v>1.04366909459309</v>
      </c>
      <c r="J796">
        <v>0.98783482125931998</v>
      </c>
      <c r="K796">
        <v>266.870977908285</v>
      </c>
      <c r="L796">
        <v>247.17022971979799</v>
      </c>
      <c r="M796">
        <v>58.987597709054498</v>
      </c>
      <c r="N796">
        <v>0.91396368244182902</v>
      </c>
      <c r="O796">
        <v>3.6312330598150901</v>
      </c>
      <c r="P796">
        <v>30.0168959691045</v>
      </c>
      <c r="Q796">
        <v>3.7892634135868998E-2</v>
      </c>
    </row>
    <row r="797" spans="1:17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605</v>
      </c>
      <c r="E797">
        <v>4442.1526291999999</v>
      </c>
      <c r="F797">
        <v>215.08</v>
      </c>
      <c r="G797">
        <v>67.868099741314296</v>
      </c>
      <c r="H797">
        <v>4.08144261534874</v>
      </c>
      <c r="I797">
        <v>4.7124880164716503</v>
      </c>
      <c r="J797">
        <v>-3.51894193341511</v>
      </c>
      <c r="K797">
        <v>206.19497192370201</v>
      </c>
      <c r="L797">
        <v>174.12096013718099</v>
      </c>
      <c r="M797">
        <v>42.752273783013599</v>
      </c>
      <c r="N797">
        <v>0.78099973333408801</v>
      </c>
      <c r="O797">
        <v>13.074204946996399</v>
      </c>
      <c r="P797">
        <v>91.950022311468103</v>
      </c>
      <c r="Q797">
        <v>8.1467242304442994E-2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309</v>
      </c>
      <c r="E798">
        <v>4419.3620699550002</v>
      </c>
      <c r="F798">
        <v>360.45</v>
      </c>
      <c r="G798">
        <v>95.747759442780804</v>
      </c>
      <c r="H798">
        <v>17.568861001333101</v>
      </c>
      <c r="I798">
        <v>23.3245301465717</v>
      </c>
      <c r="J798">
        <v>7.2085017836201803</v>
      </c>
      <c r="K798">
        <v>310.35156306845101</v>
      </c>
      <c r="L798">
        <v>271.11985120065901</v>
      </c>
      <c r="M798">
        <v>67.220574473907604</v>
      </c>
      <c r="N798">
        <v>1.8185712630217401</v>
      </c>
      <c r="O798">
        <v>8.0454986822028101</v>
      </c>
      <c r="P798">
        <v>132.09916291049501</v>
      </c>
    </row>
    <row r="799" spans="1:17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46</v>
      </c>
      <c r="E799">
        <v>4404.5299209120003</v>
      </c>
      <c r="F799">
        <v>54.56</v>
      </c>
      <c r="G799">
        <v>-14.4355712094052</v>
      </c>
      <c r="H799">
        <v>-10.0502695025279</v>
      </c>
      <c r="I799">
        <v>-35.583045335620902</v>
      </c>
      <c r="J799">
        <v>-3.1840713634870501</v>
      </c>
      <c r="K799">
        <v>60.736670598639698</v>
      </c>
      <c r="L799">
        <v>57.914275501058803</v>
      </c>
      <c r="M799">
        <v>31.334196281342599</v>
      </c>
      <c r="N799">
        <v>0.65077394907603903</v>
      </c>
      <c r="O799">
        <v>44.7947214076246</v>
      </c>
      <c r="P799">
        <v>29.750297265160501</v>
      </c>
      <c r="Q799">
        <v>0.112482174192294</v>
      </c>
    </row>
    <row r="800" spans="1:17" hidden="1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193</v>
      </c>
      <c r="E800">
        <v>4399.1105682799998</v>
      </c>
      <c r="F800">
        <v>402.05</v>
      </c>
      <c r="G800">
        <v>95.205389971036595</v>
      </c>
      <c r="H800">
        <v>0.81596457499569097</v>
      </c>
      <c r="I800">
        <v>17.342558481744501</v>
      </c>
      <c r="J800">
        <v>-2.5598986200348901</v>
      </c>
      <c r="K800">
        <v>361.74524535907102</v>
      </c>
      <c r="L800">
        <v>300.88450044414498</v>
      </c>
      <c r="M800">
        <v>61.589777157851401</v>
      </c>
      <c r="N800">
        <v>1.7611744449544899</v>
      </c>
      <c r="O800">
        <v>9.6878497699291106</v>
      </c>
      <c r="P800">
        <v>149.18604258465501</v>
      </c>
      <c r="Q800">
        <v>0.14985119556448401</v>
      </c>
    </row>
    <row r="801" spans="1:17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535</v>
      </c>
      <c r="E801">
        <v>4364.9291979899999</v>
      </c>
      <c r="F801">
        <v>381.05</v>
      </c>
      <c r="G801">
        <v>6.5120421982437504</v>
      </c>
      <c r="H801">
        <v>-1.94077273531304</v>
      </c>
      <c r="I801">
        <v>-2.9624327781876998</v>
      </c>
      <c r="J801">
        <v>2.5296552948345301</v>
      </c>
      <c r="K801">
        <v>372.76410939741402</v>
      </c>
      <c r="L801">
        <v>357.53694428542201</v>
      </c>
      <c r="M801">
        <v>58.376156588020997</v>
      </c>
      <c r="N801">
        <v>0.90571918096871895</v>
      </c>
      <c r="O801">
        <v>20.417268075055699</v>
      </c>
      <c r="P801">
        <v>38.563636363636299</v>
      </c>
      <c r="Q801">
        <v>0.124703405307344</v>
      </c>
    </row>
    <row r="802" spans="1:17" hidden="1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95</v>
      </c>
      <c r="E802">
        <v>4363.4808862649998</v>
      </c>
      <c r="F802">
        <v>3480.45</v>
      </c>
      <c r="G802">
        <v>75.064451398250299</v>
      </c>
      <c r="H802">
        <v>1.5372415795213501</v>
      </c>
      <c r="I802">
        <v>16.843151676604499</v>
      </c>
      <c r="J802">
        <v>-0.67341378909747396</v>
      </c>
      <c r="K802">
        <v>3120.95533019716</v>
      </c>
      <c r="L802">
        <v>2639.7456627001002</v>
      </c>
      <c r="M802">
        <v>63.955129651079602</v>
      </c>
      <c r="N802">
        <v>0.60814672739327003</v>
      </c>
      <c r="O802">
        <v>2.5154793202028598</v>
      </c>
      <c r="P802">
        <v>102.941690962099</v>
      </c>
      <c r="Q802">
        <v>0.219509381394807</v>
      </c>
    </row>
    <row r="803" spans="1:17" hidden="1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121</v>
      </c>
      <c r="E803">
        <v>4317.5414204999997</v>
      </c>
      <c r="F803">
        <v>346.5</v>
      </c>
      <c r="G803">
        <v>-27.695691592672301</v>
      </c>
      <c r="H803">
        <v>8.6568374520093094</v>
      </c>
      <c r="I803">
        <v>-15.5128937409077</v>
      </c>
      <c r="J803">
        <v>1.8980640641797499</v>
      </c>
      <c r="K803">
        <v>335.91856368670898</v>
      </c>
      <c r="M803">
        <v>54.346094108543802</v>
      </c>
      <c r="N803">
        <v>1.4683821278664599</v>
      </c>
      <c r="O803">
        <v>13.3766233766233</v>
      </c>
      <c r="P803">
        <v>15.097159940209201</v>
      </c>
    </row>
    <row r="804" spans="1:17" hidden="1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467</v>
      </c>
      <c r="E804">
        <v>4314.5729525099996</v>
      </c>
      <c r="F804">
        <v>945.3</v>
      </c>
      <c r="G804">
        <v>169.54665169215701</v>
      </c>
      <c r="H804">
        <v>23.355310117773001</v>
      </c>
      <c r="I804">
        <v>49.6232769142512</v>
      </c>
      <c r="J804">
        <v>-3.4027024682354701</v>
      </c>
      <c r="K804">
        <v>801.92798852469105</v>
      </c>
      <c r="L804">
        <v>642.48784012880196</v>
      </c>
      <c r="M804">
        <v>55.980868182408202</v>
      </c>
      <c r="N804">
        <v>1.33019062144342</v>
      </c>
      <c r="O804">
        <v>10.9753517401883</v>
      </c>
      <c r="P804">
        <v>196.425211665098</v>
      </c>
      <c r="Q804">
        <v>0.14718326030991399</v>
      </c>
    </row>
    <row r="805" spans="1:17" hidden="1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260</v>
      </c>
      <c r="E805">
        <v>4292.1293563999998</v>
      </c>
      <c r="F805">
        <v>1210.25</v>
      </c>
      <c r="G805">
        <v>114.657787535</v>
      </c>
      <c r="H805">
        <v>1.1329046421617901</v>
      </c>
      <c r="I805">
        <v>68.183522346140194</v>
      </c>
      <c r="J805">
        <v>1.7153056583314801</v>
      </c>
      <c r="K805">
        <v>1081.1447347631199</v>
      </c>
      <c r="L805">
        <v>847.48512522402098</v>
      </c>
      <c r="M805">
        <v>64.017858269128297</v>
      </c>
      <c r="N805">
        <v>0.98309961398196999</v>
      </c>
      <c r="O805">
        <v>4.5238587068787401</v>
      </c>
      <c r="P805">
        <v>152.60905865163801</v>
      </c>
      <c r="Q805">
        <v>0.188255393189695</v>
      </c>
    </row>
    <row r="806" spans="1:17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133</v>
      </c>
      <c r="E806">
        <v>4273.0031120800004</v>
      </c>
      <c r="F806">
        <v>237.1</v>
      </c>
      <c r="G806">
        <v>-24.458100995593401</v>
      </c>
      <c r="H806">
        <v>-9.1818615575107003</v>
      </c>
      <c r="I806">
        <v>-8.0937220703388792</v>
      </c>
      <c r="J806">
        <v>-2.0848578318266999</v>
      </c>
      <c r="K806">
        <v>236.08263073782001</v>
      </c>
      <c r="L806">
        <v>212.934493787126</v>
      </c>
      <c r="M806">
        <v>39.2333513040006</v>
      </c>
      <c r="N806">
        <v>0.94260451142589097</v>
      </c>
      <c r="O806">
        <v>15.9637283846478</v>
      </c>
      <c r="P806">
        <v>49.0726186733731</v>
      </c>
      <c r="Q806">
        <v>8.8433797440990003E-2</v>
      </c>
    </row>
    <row r="807" spans="1:17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-</v>
      </c>
      <c r="D807" t="s">
        <v>306</v>
      </c>
      <c r="E807">
        <v>4251.4169275199902</v>
      </c>
      <c r="F807">
        <v>193.2</v>
      </c>
      <c r="G807">
        <v>11.4988431208257</v>
      </c>
      <c r="H807">
        <v>-0.12946301038692801</v>
      </c>
      <c r="I807">
        <v>-14.325491373804899</v>
      </c>
      <c r="J807">
        <v>7.1579769333943197</v>
      </c>
      <c r="K807">
        <v>186.31104758693101</v>
      </c>
      <c r="L807">
        <v>183.25783334676299</v>
      </c>
      <c r="M807">
        <v>72.298363133036005</v>
      </c>
      <c r="N807">
        <v>1.3605968273553399</v>
      </c>
      <c r="O807">
        <v>23.110766045548601</v>
      </c>
      <c r="P807">
        <v>51.827111984282801</v>
      </c>
    </row>
    <row r="808" spans="1:17" hidden="1" x14ac:dyDescent="0.3">
      <c r="A808" t="s">
        <v>1760</v>
      </c>
      <c r="B808" t="s">
        <v>1761</v>
      </c>
      <c r="C808" t="str">
        <f>IFERROR(VLOOKUP(Table1[[#This Row],[Ticker]],[1]!Table2[[Symbol]:[Industry]],2,FALSE),"-")</f>
        <v>-</v>
      </c>
      <c r="D808" t="s">
        <v>138</v>
      </c>
      <c r="E808">
        <v>4249.0185692199902</v>
      </c>
      <c r="F808">
        <v>91.22</v>
      </c>
      <c r="G808">
        <v>82.221260098472797</v>
      </c>
      <c r="H808">
        <v>6.8663355640138004</v>
      </c>
      <c r="I808">
        <v>94.404057950237402</v>
      </c>
      <c r="J808">
        <v>-6.4548878868177004</v>
      </c>
      <c r="K808">
        <v>86.510136896284706</v>
      </c>
      <c r="M808">
        <v>37.510127016915902</v>
      </c>
      <c r="N808">
        <v>0.80021856969461702</v>
      </c>
      <c r="O808">
        <v>18.998026748520001</v>
      </c>
      <c r="P808">
        <v>153.388888888888</v>
      </c>
    </row>
    <row r="809" spans="1:17" x14ac:dyDescent="0.3">
      <c r="A809" t="s">
        <v>1762</v>
      </c>
      <c r="B809" t="s">
        <v>1763</v>
      </c>
      <c r="C809" t="str">
        <f>IFERROR(VLOOKUP(Table1[[#This Row],[Ticker]],[1]!Table2[[Symbol]:[Industry]],2,FALSE),"-")</f>
        <v>-</v>
      </c>
      <c r="D809" t="s">
        <v>54</v>
      </c>
      <c r="E809">
        <v>4244.4386966000002</v>
      </c>
      <c r="F809">
        <v>595.25</v>
      </c>
      <c r="G809">
        <v>-52.001477057733197</v>
      </c>
      <c r="H809">
        <v>-18.4802599148002</v>
      </c>
      <c r="I809">
        <v>-49.3752362631636</v>
      </c>
      <c r="J809">
        <v>-7.35379333373535</v>
      </c>
      <c r="K809">
        <v>717.89080794187998</v>
      </c>
      <c r="L809">
        <v>809.68103727721996</v>
      </c>
      <c r="M809">
        <v>9.8429935115444405</v>
      </c>
      <c r="N809">
        <v>1.5651854873349</v>
      </c>
      <c r="O809">
        <v>108.853422931541</v>
      </c>
      <c r="P809">
        <v>0.71912013536379304</v>
      </c>
      <c r="Q809">
        <v>-1.9323709396517001E-2</v>
      </c>
    </row>
    <row r="810" spans="1:17" hidden="1" x14ac:dyDescent="0.3">
      <c r="A810" t="s">
        <v>1764</v>
      </c>
      <c r="B810" t="s">
        <v>1765</v>
      </c>
      <c r="C810" t="str">
        <f>IFERROR(VLOOKUP(Table1[[#This Row],[Ticker]],[1]!Table2[[Symbol]:[Industry]],2,FALSE),"-")</f>
        <v>-</v>
      </c>
      <c r="D810" t="s">
        <v>380</v>
      </c>
      <c r="E810">
        <v>4225.8119207999998</v>
      </c>
      <c r="F810">
        <v>339.6</v>
      </c>
      <c r="G810">
        <v>162.112993406372</v>
      </c>
      <c r="H810">
        <v>40.957561096872901</v>
      </c>
      <c r="I810">
        <v>104.230945059216</v>
      </c>
      <c r="J810">
        <v>0.12761554106435299</v>
      </c>
      <c r="K810">
        <v>283.58364993053698</v>
      </c>
      <c r="L810">
        <v>207.80998748786101</v>
      </c>
      <c r="M810">
        <v>51.730372899951902</v>
      </c>
      <c r="N810">
        <v>1.5291884884918301</v>
      </c>
      <c r="O810">
        <v>17.491166077738502</v>
      </c>
      <c r="P810">
        <v>199.220229966077</v>
      </c>
      <c r="Q810">
        <v>0.17750571277992</v>
      </c>
    </row>
    <row r="811" spans="1:17" x14ac:dyDescent="0.3">
      <c r="A811" t="s">
        <v>1766</v>
      </c>
      <c r="B811" t="s">
        <v>1767</v>
      </c>
      <c r="C811" t="str">
        <f>IFERROR(VLOOKUP(Table1[[#This Row],[Ticker]],[1]!Table2[[Symbol]:[Industry]],2,FALSE),"-")</f>
        <v>-</v>
      </c>
      <c r="D811" t="s">
        <v>111</v>
      </c>
      <c r="E811">
        <v>4225.71</v>
      </c>
      <c r="F811">
        <v>7042.85</v>
      </c>
      <c r="G811">
        <v>48.117183392031301</v>
      </c>
      <c r="H811">
        <v>0.31020545316513498</v>
      </c>
      <c r="I811">
        <v>-10.7523251139237</v>
      </c>
      <c r="J811">
        <v>2.9379687417871301</v>
      </c>
      <c r="K811">
        <v>7112.2709913424096</v>
      </c>
      <c r="L811">
        <v>6435.1685809763603</v>
      </c>
      <c r="M811">
        <v>44.246087549882802</v>
      </c>
      <c r="N811">
        <v>1.1221657057649399</v>
      </c>
      <c r="O811">
        <v>22.982883349780199</v>
      </c>
      <c r="P811">
        <v>76.069049136885795</v>
      </c>
      <c r="Q811">
        <v>8.9645519706241003E-2</v>
      </c>
    </row>
    <row r="812" spans="1:17" hidden="1" x14ac:dyDescent="0.3">
      <c r="A812" t="s">
        <v>1768</v>
      </c>
      <c r="B812" t="s">
        <v>1769</v>
      </c>
      <c r="C812" t="str">
        <f>IFERROR(VLOOKUP(Table1[[#This Row],[Ticker]],[1]!Table2[[Symbol]:[Industry]],2,FALSE),"-")</f>
        <v>-</v>
      </c>
      <c r="D812" t="s">
        <v>133</v>
      </c>
      <c r="E812">
        <v>4221.6923605499996</v>
      </c>
      <c r="F812">
        <v>2080.0500000000002</v>
      </c>
      <c r="G812">
        <v>31.551009130844701</v>
      </c>
      <c r="H812">
        <v>-0.10895714691989999</v>
      </c>
      <c r="I812">
        <v>25.8215134053636</v>
      </c>
      <c r="J812">
        <v>-1.53891366537795</v>
      </c>
      <c r="K812">
        <v>2115.0381264479702</v>
      </c>
      <c r="L812">
        <v>1800.6433363154699</v>
      </c>
      <c r="M812">
        <v>35.720221550160197</v>
      </c>
      <c r="N812">
        <v>1.05439140236622</v>
      </c>
      <c r="O812">
        <v>14.4684022018701</v>
      </c>
      <c r="P812">
        <v>72.905236907730696</v>
      </c>
      <c r="Q812">
        <v>0.30011288218082199</v>
      </c>
    </row>
    <row r="813" spans="1:17" hidden="1" x14ac:dyDescent="0.3">
      <c r="A813" t="s">
        <v>1770</v>
      </c>
      <c r="B813" t="s">
        <v>1771</v>
      </c>
      <c r="C813" t="str">
        <f>IFERROR(VLOOKUP(Table1[[#This Row],[Ticker]],[1]!Table2[[Symbol]:[Industry]],2,FALSE),"-")</f>
        <v>-</v>
      </c>
      <c r="D813" t="s">
        <v>95</v>
      </c>
      <c r="E813">
        <v>4219.3517211360004</v>
      </c>
      <c r="F813">
        <v>90.66</v>
      </c>
      <c r="G813">
        <v>208.25161403558999</v>
      </c>
      <c r="H813">
        <v>61.189569145028798</v>
      </c>
      <c r="I813">
        <v>56.687187518288397</v>
      </c>
      <c r="J813">
        <v>-1.9558638435740501</v>
      </c>
      <c r="K813">
        <v>69.5988458280044</v>
      </c>
      <c r="L813">
        <v>54.483615845309899</v>
      </c>
      <c r="M813">
        <v>64.725821919231294</v>
      </c>
      <c r="N813">
        <v>2.0569759559859699</v>
      </c>
      <c r="O813">
        <v>8.7138760202956007</v>
      </c>
      <c r="P813">
        <v>256.22789783889903</v>
      </c>
      <c r="Q813">
        <v>0.109139912822314</v>
      </c>
    </row>
    <row r="814" spans="1:17" x14ac:dyDescent="0.3">
      <c r="A814" t="s">
        <v>1772</v>
      </c>
      <c r="B814" t="s">
        <v>1773</v>
      </c>
      <c r="C814" t="str">
        <f>IFERROR(VLOOKUP(Table1[[#This Row],[Ticker]],[1]!Table2[[Symbol]:[Industry]],2,FALSE),"-")</f>
        <v>-</v>
      </c>
      <c r="D814" t="s">
        <v>127</v>
      </c>
      <c r="E814">
        <v>4213.2900794500001</v>
      </c>
      <c r="F814">
        <v>891.7</v>
      </c>
      <c r="G814">
        <v>44.8100068589901</v>
      </c>
      <c r="H814">
        <v>6.5201631169271499</v>
      </c>
      <c r="I814">
        <v>17.135883069398201</v>
      </c>
      <c r="J814">
        <v>6.2054704523278401</v>
      </c>
      <c r="K814">
        <v>841.75397544675604</v>
      </c>
      <c r="L814">
        <v>757.168019575578</v>
      </c>
      <c r="M814">
        <v>60.312118231370199</v>
      </c>
      <c r="N814">
        <v>0.66637070946196397</v>
      </c>
      <c r="O814">
        <v>9.1847033755747294</v>
      </c>
      <c r="P814">
        <v>84.197479859533104</v>
      </c>
      <c r="Q814">
        <v>-5.6197959545265998E-2</v>
      </c>
    </row>
    <row r="815" spans="1:17" hidden="1" x14ac:dyDescent="0.3">
      <c r="A815" t="s">
        <v>1774</v>
      </c>
      <c r="B815" t="s">
        <v>1775</v>
      </c>
      <c r="C815" t="str">
        <f>IFERROR(VLOOKUP(Table1[[#This Row],[Ticker]],[1]!Table2[[Symbol]:[Industry]],2,FALSE),"-")</f>
        <v>-</v>
      </c>
      <c r="D815" t="s">
        <v>288</v>
      </c>
      <c r="E815">
        <v>4207.8554730799997</v>
      </c>
      <c r="F815">
        <v>794.65</v>
      </c>
      <c r="G815">
        <v>16.060906054683201</v>
      </c>
      <c r="H815">
        <v>26.0115230309362</v>
      </c>
      <c r="I815">
        <v>19.900299433543299</v>
      </c>
      <c r="J815">
        <v>1.4102742167503599</v>
      </c>
      <c r="K815">
        <v>694.327500113268</v>
      </c>
      <c r="L815">
        <v>635.75823249322104</v>
      </c>
      <c r="M815">
        <v>61.294045390915201</v>
      </c>
      <c r="N815">
        <v>2.1587067541389602</v>
      </c>
      <c r="O815">
        <v>5.9334298118668602</v>
      </c>
      <c r="P815">
        <v>56.797553275453801</v>
      </c>
      <c r="Q815">
        <v>-0.104359343867393</v>
      </c>
    </row>
    <row r="816" spans="1:17" hidden="1" x14ac:dyDescent="0.3">
      <c r="A816" t="s">
        <v>1776</v>
      </c>
      <c r="B816" t="s">
        <v>1777</v>
      </c>
      <c r="C816" t="str">
        <f>IFERROR(VLOOKUP(Table1[[#This Row],[Ticker]],[1]!Table2[[Symbol]:[Industry]],2,FALSE),"-")</f>
        <v>-</v>
      </c>
      <c r="D816" t="s">
        <v>1778</v>
      </c>
      <c r="E816">
        <v>4199.7023742199999</v>
      </c>
      <c r="F816">
        <v>140.05000000000001</v>
      </c>
      <c r="G816">
        <v>21.375869018182499</v>
      </c>
      <c r="H816">
        <v>-2.3417000880541399</v>
      </c>
      <c r="I816">
        <v>-4.9880812544727</v>
      </c>
      <c r="J816">
        <v>4.2357339605253799</v>
      </c>
      <c r="K816">
        <v>128.61308289965899</v>
      </c>
      <c r="L816">
        <v>112.701600252708</v>
      </c>
      <c r="M816">
        <v>48.3734451720008</v>
      </c>
      <c r="N816">
        <v>0.32578581924258498</v>
      </c>
      <c r="O816">
        <v>12.816851124598299</v>
      </c>
      <c r="P816">
        <v>76.830808080807998</v>
      </c>
      <c r="Q816">
        <v>8.5174496449273995E-2</v>
      </c>
    </row>
    <row r="817" spans="1:17" hidden="1" x14ac:dyDescent="0.3">
      <c r="A817" t="s">
        <v>1779</v>
      </c>
      <c r="B817" t="s">
        <v>1780</v>
      </c>
      <c r="C817" t="str">
        <f>IFERROR(VLOOKUP(Table1[[#This Row],[Ticker]],[1]!Table2[[Symbol]:[Industry]],2,FALSE),"-")</f>
        <v>-</v>
      </c>
      <c r="D817" t="s">
        <v>27</v>
      </c>
      <c r="E817">
        <v>4193.28</v>
      </c>
      <c r="F817">
        <v>66.56</v>
      </c>
      <c r="G817">
        <v>203.84697672418901</v>
      </c>
      <c r="H817">
        <v>73.759448469160802</v>
      </c>
      <c r="I817">
        <v>17.696354114874001</v>
      </c>
      <c r="J817">
        <v>-6.6707223498144996</v>
      </c>
      <c r="K817">
        <v>58.702793066181599</v>
      </c>
      <c r="L817">
        <v>42.321543522164802</v>
      </c>
      <c r="M817">
        <v>37.276247539120398</v>
      </c>
      <c r="N817">
        <v>1.1953491379389001</v>
      </c>
      <c r="O817">
        <v>53.140024038461497</v>
      </c>
      <c r="P817">
        <v>235.31486146095699</v>
      </c>
      <c r="Q817">
        <v>0.10479718768207701</v>
      </c>
    </row>
    <row r="818" spans="1:17" hidden="1" x14ac:dyDescent="0.3">
      <c r="A818" t="s">
        <v>1781</v>
      </c>
      <c r="B818" t="s">
        <v>1782</v>
      </c>
      <c r="C818" t="str">
        <f>IFERROR(VLOOKUP(Table1[[#This Row],[Ticker]],[1]!Table2[[Symbol]:[Industry]],2,FALSE),"-")</f>
        <v>-</v>
      </c>
      <c r="D818" t="s">
        <v>210</v>
      </c>
      <c r="E818">
        <v>4184.2210050000003</v>
      </c>
      <c r="F818">
        <v>641.4</v>
      </c>
      <c r="G818">
        <v>27.8306306560299</v>
      </c>
      <c r="H818">
        <v>-7.4806151946535904</v>
      </c>
      <c r="I818">
        <v>-10.8589510756581</v>
      </c>
      <c r="J818">
        <v>-4.9797005444286802</v>
      </c>
      <c r="K818">
        <v>663.20334510860698</v>
      </c>
      <c r="L818">
        <v>581.46535913493096</v>
      </c>
      <c r="M818">
        <v>36.0093635793245</v>
      </c>
      <c r="N818">
        <v>0.47109407458838698</v>
      </c>
      <c r="O818">
        <v>21.1100717181166</v>
      </c>
      <c r="P818">
        <v>82.917439041779502</v>
      </c>
      <c r="Q818">
        <v>6.3367878899989002E-2</v>
      </c>
    </row>
    <row r="819" spans="1:17" hidden="1" x14ac:dyDescent="0.3">
      <c r="A819" t="s">
        <v>1783</v>
      </c>
      <c r="B819" t="s">
        <v>1784</v>
      </c>
      <c r="C819" t="str">
        <f>IFERROR(VLOOKUP(Table1[[#This Row],[Ticker]],[1]!Table2[[Symbol]:[Industry]],2,FALSE),"-")</f>
        <v>-</v>
      </c>
      <c r="D819" t="s">
        <v>295</v>
      </c>
      <c r="E819">
        <v>4171.6617091600001</v>
      </c>
      <c r="F819">
        <v>403.15</v>
      </c>
      <c r="G819">
        <v>95.7550573394944</v>
      </c>
      <c r="H819">
        <v>-0.36492129368979898</v>
      </c>
      <c r="I819">
        <v>72.704746971072296</v>
      </c>
      <c r="J819">
        <v>0.44978986241242502</v>
      </c>
      <c r="K819">
        <v>377.02685039663203</v>
      </c>
      <c r="L819">
        <v>274.66762124756002</v>
      </c>
      <c r="M819">
        <v>49.2962142726415</v>
      </c>
      <c r="N819">
        <v>0.527335427096013</v>
      </c>
      <c r="O819">
        <v>13.7293811236512</v>
      </c>
      <c r="P819">
        <v>151.96875</v>
      </c>
      <c r="Q819">
        <v>0.25022871521484102</v>
      </c>
    </row>
    <row r="820" spans="1:17" hidden="1" x14ac:dyDescent="0.3">
      <c r="A820" t="s">
        <v>1785</v>
      </c>
      <c r="B820" t="s">
        <v>1786</v>
      </c>
      <c r="C820" t="str">
        <f>IFERROR(VLOOKUP(Table1[[#This Row],[Ticker]],[1]!Table2[[Symbol]:[Industry]],2,FALSE),"-")</f>
        <v>-</v>
      </c>
      <c r="D820" t="s">
        <v>372</v>
      </c>
      <c r="E820">
        <v>4162.0996567499997</v>
      </c>
      <c r="F820">
        <v>698.35</v>
      </c>
      <c r="G820">
        <v>80.650761769004504</v>
      </c>
      <c r="H820">
        <v>5.3640450179351902</v>
      </c>
      <c r="I820">
        <v>71.157218436960903</v>
      </c>
      <c r="J820">
        <v>2.6316481799381601</v>
      </c>
      <c r="K820">
        <v>650.67518386058498</v>
      </c>
      <c r="L820">
        <v>520.05352274206496</v>
      </c>
      <c r="M820">
        <v>58.508716859837101</v>
      </c>
      <c r="N820">
        <v>2.0540279418188598</v>
      </c>
      <c r="O820">
        <v>7.1239349896183803</v>
      </c>
      <c r="P820">
        <v>131.58680152545099</v>
      </c>
      <c r="Q820">
        <v>0.146514748398752</v>
      </c>
    </row>
    <row r="821" spans="1:17" hidden="1" x14ac:dyDescent="0.3">
      <c r="A821" t="s">
        <v>1787</v>
      </c>
      <c r="B821" t="s">
        <v>1788</v>
      </c>
      <c r="C821" t="str">
        <f>IFERROR(VLOOKUP(Table1[[#This Row],[Ticker]],[1]!Table2[[Symbol]:[Industry]],2,FALSE),"-")</f>
        <v>-</v>
      </c>
      <c r="D821" t="s">
        <v>605</v>
      </c>
      <c r="E821">
        <v>4134.5958877000003</v>
      </c>
      <c r="F821">
        <v>48.71</v>
      </c>
      <c r="G821">
        <v>82.9943490214348</v>
      </c>
      <c r="H821">
        <v>97.724184529644205</v>
      </c>
      <c r="I821">
        <v>95.177146873199405</v>
      </c>
      <c r="J821">
        <v>36.937486463369602</v>
      </c>
      <c r="M821">
        <v>100</v>
      </c>
      <c r="O821">
        <v>0</v>
      </c>
      <c r="P821">
        <v>116.488888888888</v>
      </c>
    </row>
    <row r="822" spans="1:17" hidden="1" x14ac:dyDescent="0.3">
      <c r="A822" t="s">
        <v>1789</v>
      </c>
      <c r="B822" t="s">
        <v>1790</v>
      </c>
      <c r="C822" t="str">
        <f>IFERROR(VLOOKUP(Table1[[#This Row],[Ticker]],[1]!Table2[[Symbol]:[Industry]],2,FALSE),"-")</f>
        <v>-</v>
      </c>
      <c r="D822" t="s">
        <v>1791</v>
      </c>
      <c r="E822">
        <v>4127.5459250000004</v>
      </c>
      <c r="F822">
        <v>368.35</v>
      </c>
      <c r="G822">
        <v>132.51170146063399</v>
      </c>
      <c r="H822">
        <v>-12.842150690385299</v>
      </c>
      <c r="I822">
        <v>-38.871141939328801</v>
      </c>
      <c r="J822">
        <v>2.01624619483683</v>
      </c>
      <c r="K822">
        <v>413.01860254883701</v>
      </c>
      <c r="L822">
        <v>407.53422000094298</v>
      </c>
      <c r="M822">
        <v>34.470237123767497</v>
      </c>
      <c r="N822">
        <v>0.70562219617725297</v>
      </c>
      <c r="O822">
        <v>73.340572824758993</v>
      </c>
      <c r="P822">
        <v>155.74089181261101</v>
      </c>
      <c r="Q822">
        <v>0.28086963230552903</v>
      </c>
    </row>
    <row r="823" spans="1:17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260</v>
      </c>
      <c r="E823">
        <v>4126.5330832</v>
      </c>
      <c r="F823">
        <v>1314.5</v>
      </c>
      <c r="G823">
        <v>4.5286092398194899</v>
      </c>
      <c r="H823">
        <v>-12.2800184389646</v>
      </c>
      <c r="I823">
        <v>-7.6604945097296504</v>
      </c>
      <c r="J823">
        <v>-6.2652383690267301</v>
      </c>
      <c r="K823">
        <v>1358.0046698147601</v>
      </c>
      <c r="L823">
        <v>1240.5274917239401</v>
      </c>
      <c r="M823">
        <v>32.640770604632401</v>
      </c>
      <c r="N823">
        <v>0.83903691334256603</v>
      </c>
      <c r="O823">
        <v>16.1354127044503</v>
      </c>
      <c r="P823">
        <v>36.373067745616702</v>
      </c>
      <c r="Q823">
        <v>0.113353589513881</v>
      </c>
    </row>
    <row r="824" spans="1:17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965</v>
      </c>
      <c r="E824">
        <v>4115.13516463</v>
      </c>
      <c r="F824">
        <v>479.3</v>
      </c>
      <c r="G824">
        <v>71.3313941822217</v>
      </c>
      <c r="H824">
        <v>30.677988027859701</v>
      </c>
      <c r="I824">
        <v>45.179161606697001</v>
      </c>
      <c r="J824">
        <v>8.3415583237677495</v>
      </c>
      <c r="K824">
        <v>379.70369426344399</v>
      </c>
      <c r="L824">
        <v>315.79024463502702</v>
      </c>
      <c r="M824">
        <v>63.951790301929698</v>
      </c>
      <c r="N824">
        <v>1.9794486088110499</v>
      </c>
      <c r="O824">
        <v>6.6138118088879496</v>
      </c>
      <c r="P824">
        <v>122.103799814643</v>
      </c>
      <c r="Q824">
        <v>9.9365694559282E-2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535</v>
      </c>
      <c r="E825">
        <v>4094.1719880599999</v>
      </c>
      <c r="F825">
        <v>1551.9</v>
      </c>
      <c r="G825">
        <v>-23.983810803470799</v>
      </c>
      <c r="H825">
        <v>-6.22049857828471</v>
      </c>
      <c r="I825">
        <v>0.71767793297275295</v>
      </c>
      <c r="J825">
        <v>-2.7830882515159598</v>
      </c>
      <c r="K825">
        <v>1581.1650081585999</v>
      </c>
      <c r="L825">
        <v>1508.0668724447901</v>
      </c>
      <c r="M825">
        <v>34.479361254775398</v>
      </c>
      <c r="N825">
        <v>0.34628037281941099</v>
      </c>
      <c r="O825">
        <v>19.807977318126099</v>
      </c>
      <c r="P825">
        <v>31.964285714285701</v>
      </c>
      <c r="Q825">
        <v>3.7703203630946001E-2</v>
      </c>
    </row>
    <row r="826" spans="1:17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295</v>
      </c>
      <c r="E826">
        <v>4091.512545</v>
      </c>
      <c r="F826">
        <v>2407.5</v>
      </c>
      <c r="G826">
        <v>88.586751932027298</v>
      </c>
      <c r="H826">
        <v>4.8277226046108499</v>
      </c>
      <c r="I826">
        <v>30.738059796606802</v>
      </c>
      <c r="J826">
        <v>-6.8744559793890598</v>
      </c>
      <c r="K826">
        <v>2262.2656630184201</v>
      </c>
      <c r="L826">
        <v>1773.02999774304</v>
      </c>
      <c r="M826">
        <v>40.320485571303799</v>
      </c>
      <c r="N826">
        <v>1.0050404953027099</v>
      </c>
      <c r="O826">
        <v>15.634475597092401</v>
      </c>
      <c r="P826">
        <v>117.39130434782599</v>
      </c>
      <c r="Q826">
        <v>-9.0120435075030005E-3</v>
      </c>
    </row>
    <row r="827" spans="1:17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1478</v>
      </c>
      <c r="E827">
        <v>4090.7806819000002</v>
      </c>
      <c r="F827">
        <v>566.5</v>
      </c>
      <c r="G827">
        <v>10.774357844355899</v>
      </c>
      <c r="H827">
        <v>9.8969842195992405E-2</v>
      </c>
      <c r="I827">
        <v>10.860213912526399</v>
      </c>
      <c r="J827">
        <v>-2.9857732193998001</v>
      </c>
      <c r="K827">
        <v>529.51463305176401</v>
      </c>
      <c r="L827">
        <v>477.79784094254001</v>
      </c>
      <c r="M827">
        <v>49.975301118172702</v>
      </c>
      <c r="N827">
        <v>0.97645388151156398</v>
      </c>
      <c r="O827">
        <v>8.1200353045013092</v>
      </c>
      <c r="P827">
        <v>52.715999460843697</v>
      </c>
      <c r="Q827">
        <v>-1.0170563123464999E-2</v>
      </c>
    </row>
    <row r="828" spans="1:17" hidden="1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46</v>
      </c>
      <c r="E828">
        <v>4090.4976240000001</v>
      </c>
      <c r="F828">
        <v>2132.4</v>
      </c>
      <c r="G828">
        <v>549.24006224972504</v>
      </c>
      <c r="H828">
        <v>-17.8842599148002</v>
      </c>
      <c r="I828">
        <v>151.418989984863</v>
      </c>
      <c r="J828">
        <v>4.6138427128359201</v>
      </c>
      <c r="K828">
        <v>2166.4874124196299</v>
      </c>
      <c r="L828">
        <v>1340.42554290107</v>
      </c>
      <c r="M828">
        <v>55.116937270884598</v>
      </c>
      <c r="N828">
        <v>1.4952503627650999</v>
      </c>
      <c r="O828">
        <v>39.936222097167402</v>
      </c>
      <c r="P828">
        <v>684.25891872011698</v>
      </c>
    </row>
    <row r="829" spans="1:17" hidden="1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51</v>
      </c>
      <c r="E829">
        <v>4071.5645224999998</v>
      </c>
      <c r="F829">
        <v>578.29999999999995</v>
      </c>
      <c r="G829">
        <v>21.714210568534899</v>
      </c>
      <c r="H829">
        <v>11.084969210867399</v>
      </c>
      <c r="I829">
        <v>-0.49391687413764801</v>
      </c>
      <c r="J829">
        <v>7.7647035411476102</v>
      </c>
      <c r="K829">
        <v>544.59118654986298</v>
      </c>
      <c r="L829">
        <v>502.580769107268</v>
      </c>
      <c r="M829">
        <v>64.072563370100795</v>
      </c>
      <c r="N829">
        <v>2.0991700690141299</v>
      </c>
      <c r="O829">
        <v>9.1129171710185197</v>
      </c>
      <c r="P829">
        <v>46.4050632911392</v>
      </c>
      <c r="Q829">
        <v>6.2045671977085999E-2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1014</v>
      </c>
      <c r="E830">
        <v>4060.8879999999999</v>
      </c>
      <c r="F830">
        <v>118</v>
      </c>
      <c r="G830">
        <v>-21.505052420942999</v>
      </c>
      <c r="I830">
        <v>-7.5376205703883903</v>
      </c>
      <c r="K830">
        <v>104.378999999999</v>
      </c>
      <c r="M830">
        <v>99.990560428137201</v>
      </c>
      <c r="N830">
        <v>1</v>
      </c>
      <c r="O830">
        <v>0</v>
      </c>
      <c r="P830">
        <v>5.3571428571428603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246</v>
      </c>
      <c r="E831">
        <v>4052.8701845800001</v>
      </c>
      <c r="F831">
        <v>480.2</v>
      </c>
      <c r="G831">
        <v>-24.8376321099941</v>
      </c>
      <c r="H831">
        <v>-1.9246511323651001</v>
      </c>
      <c r="I831">
        <v>-34.165188529671802</v>
      </c>
      <c r="J831">
        <v>1.8485119498998299</v>
      </c>
      <c r="K831">
        <v>499.83007228575201</v>
      </c>
      <c r="L831">
        <v>507.70056711234702</v>
      </c>
      <c r="M831">
        <v>31.450731004850699</v>
      </c>
      <c r="N831">
        <v>0.61460365352628399</v>
      </c>
      <c r="O831">
        <v>45.564348188254897</v>
      </c>
      <c r="P831">
        <v>7.4272930648769497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467</v>
      </c>
      <c r="E832">
        <v>4020.7351953249999</v>
      </c>
      <c r="F832">
        <v>652.45000000000005</v>
      </c>
      <c r="G832">
        <v>-31.856037211441102</v>
      </c>
      <c r="H832">
        <v>-3.7579410742205099</v>
      </c>
      <c r="I832">
        <v>-23.656893437796601</v>
      </c>
      <c r="J832">
        <v>-0.49360662742878703</v>
      </c>
      <c r="K832">
        <v>684.30935009110203</v>
      </c>
      <c r="L832">
        <v>690.36089509016597</v>
      </c>
      <c r="M832">
        <v>36.023508768798401</v>
      </c>
      <c r="N832">
        <v>0.93777180082119904</v>
      </c>
      <c r="O832">
        <v>26.821978695685502</v>
      </c>
      <c r="P832">
        <v>5.2084173183907199</v>
      </c>
      <c r="Q832">
        <v>0.139771820251161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46</v>
      </c>
      <c r="E833">
        <v>4016.9424813000001</v>
      </c>
      <c r="F833">
        <v>722.2</v>
      </c>
      <c r="G833">
        <v>-19.248195463200599</v>
      </c>
      <c r="H833">
        <v>-16.860372909150499</v>
      </c>
      <c r="I833">
        <v>-7.0653976114360297</v>
      </c>
      <c r="J833">
        <v>0.40830614984084102</v>
      </c>
      <c r="K833">
        <v>728.783866849373</v>
      </c>
      <c r="M833">
        <v>37.043420731541502</v>
      </c>
      <c r="N833">
        <v>0.110936048828591</v>
      </c>
      <c r="O833">
        <v>24.2384381057878</v>
      </c>
      <c r="P833">
        <v>31.309090909090902</v>
      </c>
    </row>
    <row r="834" spans="1:17" hidden="1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260</v>
      </c>
      <c r="E834">
        <v>4015.4711629499998</v>
      </c>
      <c r="F834">
        <v>875.45</v>
      </c>
      <c r="G834">
        <v>201.878504241011</v>
      </c>
      <c r="H834">
        <v>-6.4410557719820103</v>
      </c>
      <c r="I834">
        <v>98.969200638805802</v>
      </c>
      <c r="J834">
        <v>1.3991280239099999</v>
      </c>
      <c r="K834">
        <v>795.15456574317795</v>
      </c>
      <c r="L834">
        <v>591.55740216205095</v>
      </c>
      <c r="M834">
        <v>58.356636382384202</v>
      </c>
      <c r="N834">
        <v>1.3630450851492699</v>
      </c>
      <c r="O834">
        <v>5.63138957107771</v>
      </c>
      <c r="P834">
        <v>230.072012969875</v>
      </c>
      <c r="Q834">
        <v>8.6412655628999996E-2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532</v>
      </c>
      <c r="E835">
        <v>4011.5821684050002</v>
      </c>
      <c r="F835">
        <v>360.15</v>
      </c>
      <c r="G835">
        <v>15.263407225411299</v>
      </c>
      <c r="H835">
        <v>-15.9738068255553</v>
      </c>
      <c r="I835">
        <v>-8.2931827997850007</v>
      </c>
      <c r="J835">
        <v>-1.6678411873917101</v>
      </c>
      <c r="K835">
        <v>369.64128243984999</v>
      </c>
      <c r="L835">
        <v>331.319430230438</v>
      </c>
      <c r="M835">
        <v>37.479430262184898</v>
      </c>
      <c r="N835">
        <v>0.13571344949053299</v>
      </c>
      <c r="O835">
        <v>25.4754963209773</v>
      </c>
      <c r="P835">
        <v>53.059923501912401</v>
      </c>
    </row>
    <row r="836" spans="1:17" hidden="1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605</v>
      </c>
      <c r="E836">
        <v>4011.4112539500002</v>
      </c>
      <c r="F836">
        <v>1585.05</v>
      </c>
      <c r="G836">
        <v>25.580836404817202</v>
      </c>
      <c r="H836">
        <v>12.685756646465901</v>
      </c>
      <c r="I836">
        <v>39.416372699843997</v>
      </c>
      <c r="J836">
        <v>3.58029210846045</v>
      </c>
      <c r="K836">
        <v>1420.0307831677301</v>
      </c>
      <c r="L836">
        <v>1170.8709575697501</v>
      </c>
      <c r="M836">
        <v>58.769991562807903</v>
      </c>
      <c r="N836">
        <v>0.659395285848423</v>
      </c>
      <c r="O836">
        <v>2.2680672533989399</v>
      </c>
      <c r="P836">
        <v>95.407754422733106</v>
      </c>
      <c r="Q836">
        <v>0.120123883345225</v>
      </c>
    </row>
    <row r="837" spans="1:17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176</v>
      </c>
      <c r="E837">
        <v>3999.6544220300002</v>
      </c>
      <c r="F837">
        <v>280.10000000000002</v>
      </c>
      <c r="G837">
        <v>2.4889425026005298</v>
      </c>
      <c r="H837">
        <v>6.3682349927817903</v>
      </c>
      <c r="I837">
        <v>19.141848262045901</v>
      </c>
      <c r="J837">
        <v>9.4820136928157606</v>
      </c>
      <c r="K837">
        <v>262.94985189575198</v>
      </c>
      <c r="L837">
        <v>239.00684128257299</v>
      </c>
      <c r="M837">
        <v>63.483173258662497</v>
      </c>
      <c r="N837">
        <v>1.1829800144038201</v>
      </c>
      <c r="O837">
        <v>2.4277043912887999</v>
      </c>
      <c r="P837">
        <v>40.225281602002497</v>
      </c>
      <c r="Q837">
        <v>-3.2533773234717997E-2</v>
      </c>
    </row>
    <row r="838" spans="1:17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133</v>
      </c>
      <c r="E838">
        <v>3994.8800987339901</v>
      </c>
      <c r="F838">
        <v>208.46</v>
      </c>
      <c r="G838">
        <v>-18.541180308035301</v>
      </c>
      <c r="H838">
        <v>-5.8349962825334396</v>
      </c>
      <c r="I838">
        <v>-31.663300344843499</v>
      </c>
      <c r="J838">
        <v>0.53408668478841204</v>
      </c>
      <c r="K838">
        <v>216.54458867655799</v>
      </c>
      <c r="L838">
        <v>216.78133633077101</v>
      </c>
      <c r="M838">
        <v>44.105853848654398</v>
      </c>
      <c r="N838">
        <v>1.16407909355426</v>
      </c>
      <c r="O838">
        <v>33.358917777990897</v>
      </c>
      <c r="P838">
        <v>24.901138406231201</v>
      </c>
      <c r="Q838">
        <v>6.2787303058870994E-2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295</v>
      </c>
      <c r="E839">
        <v>3994.3494890749998</v>
      </c>
      <c r="F839">
        <v>578.04999999999995</v>
      </c>
      <c r="G839">
        <v>63.6001567714872</v>
      </c>
      <c r="H839">
        <v>-8.9110679092010407</v>
      </c>
      <c r="I839">
        <v>34.7049942874824</v>
      </c>
      <c r="J839">
        <v>-3.9145937395619601</v>
      </c>
      <c r="K839">
        <v>574.52994658332602</v>
      </c>
      <c r="L839">
        <v>475.50227300708099</v>
      </c>
      <c r="M839">
        <v>37.233807788719197</v>
      </c>
      <c r="N839">
        <v>0.69677320701669598</v>
      </c>
      <c r="O839">
        <v>13.311997232073301</v>
      </c>
      <c r="P839">
        <v>99.430740037950599</v>
      </c>
      <c r="Q839">
        <v>4.5295667915290001E-2</v>
      </c>
    </row>
    <row r="840" spans="1:17" hidden="1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997</v>
      </c>
      <c r="E840">
        <v>3990.4460325</v>
      </c>
      <c r="F840">
        <v>3182.25</v>
      </c>
      <c r="G840">
        <v>-5.8398106371279699</v>
      </c>
      <c r="H840">
        <v>2.5343645886560302</v>
      </c>
      <c r="I840">
        <v>22.962829911510799</v>
      </c>
      <c r="J840">
        <v>4.1652082658317102</v>
      </c>
      <c r="K840">
        <v>3028.31446826612</v>
      </c>
      <c r="L840">
        <v>2748.6345844922498</v>
      </c>
      <c r="M840">
        <v>50.263740479504101</v>
      </c>
      <c r="N840">
        <v>0.84812899214751603</v>
      </c>
      <c r="O840">
        <v>9.6676879566344596</v>
      </c>
      <c r="P840">
        <v>45.361319203361901</v>
      </c>
      <c r="Q840">
        <v>4.9447162084256001E-2</v>
      </c>
    </row>
    <row r="841" spans="1:17" hidden="1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535</v>
      </c>
      <c r="E841">
        <v>3988.6609655000002</v>
      </c>
      <c r="F841">
        <v>87.97</v>
      </c>
      <c r="G841">
        <v>25.5572789926313</v>
      </c>
      <c r="H841">
        <v>2.75767435750023</v>
      </c>
      <c r="I841">
        <v>-13.1660030704493</v>
      </c>
      <c r="J841">
        <v>0.125765855742065</v>
      </c>
      <c r="K841">
        <v>87.644048644145002</v>
      </c>
      <c r="L841">
        <v>81.252764640251698</v>
      </c>
      <c r="M841">
        <v>51.414914071009598</v>
      </c>
      <c r="N841">
        <v>1.83074329125044</v>
      </c>
      <c r="O841">
        <v>20.211435716721599</v>
      </c>
      <c r="P841">
        <v>59.945454545454503</v>
      </c>
      <c r="Q841">
        <v>0.104796102565324</v>
      </c>
    </row>
    <row r="842" spans="1:17" hidden="1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260</v>
      </c>
      <c r="E842">
        <v>3952.5519072799998</v>
      </c>
      <c r="F842">
        <v>3896.8</v>
      </c>
      <c r="G842">
        <v>54.079420727535499</v>
      </c>
      <c r="H842">
        <v>-7.2531323175801603</v>
      </c>
      <c r="I842">
        <v>55.722272040903597</v>
      </c>
      <c r="J842">
        <v>-0.80128512433353805</v>
      </c>
      <c r="K842">
        <v>3656.5148525449699</v>
      </c>
      <c r="L842">
        <v>2917.9442256292</v>
      </c>
      <c r="M842">
        <v>42.417448641278</v>
      </c>
      <c r="N842">
        <v>0.41554936104876</v>
      </c>
      <c r="O842">
        <v>8.9355368507493207</v>
      </c>
      <c r="P842">
        <v>81.036004645760698</v>
      </c>
      <c r="Q842">
        <v>0.109198366298479</v>
      </c>
    </row>
    <row r="843" spans="1:17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-</v>
      </c>
      <c r="D843" t="s">
        <v>51</v>
      </c>
      <c r="E843">
        <v>3909.8667825000002</v>
      </c>
      <c r="F843">
        <v>317.10000000000002</v>
      </c>
      <c r="G843">
        <v>-18.4720050199656</v>
      </c>
      <c r="H843">
        <v>-13.0500750768682</v>
      </c>
      <c r="I843">
        <v>-4.4223171807778296</v>
      </c>
      <c r="J843">
        <v>-8.0109885518642301</v>
      </c>
      <c r="K843">
        <v>329.86924682358801</v>
      </c>
      <c r="L843">
        <v>308.21557134489399</v>
      </c>
      <c r="M843">
        <v>33.5799802232047</v>
      </c>
      <c r="N843">
        <v>0.79330634978784498</v>
      </c>
      <c r="O843">
        <v>19.189530116682398</v>
      </c>
      <c r="P843">
        <v>26.789284286285501</v>
      </c>
      <c r="Q843">
        <v>-9.9094455472944001E-2</v>
      </c>
    </row>
    <row r="844" spans="1:17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699</v>
      </c>
      <c r="E844">
        <v>3883.6757904000001</v>
      </c>
      <c r="F844">
        <v>588</v>
      </c>
      <c r="G844">
        <v>-1.24228632087464</v>
      </c>
      <c r="H844">
        <v>-16.314609646899498</v>
      </c>
      <c r="I844">
        <v>-25.976948055768499</v>
      </c>
      <c r="J844">
        <v>-1.08103399727588</v>
      </c>
      <c r="K844">
        <v>643.61247122153304</v>
      </c>
      <c r="L844">
        <v>642.07965469306703</v>
      </c>
      <c r="M844">
        <v>22.713276175050201</v>
      </c>
      <c r="N844">
        <v>0.65774880821711401</v>
      </c>
      <c r="O844">
        <v>38.605442176870703</v>
      </c>
      <c r="P844">
        <v>22.410742167169701</v>
      </c>
      <c r="Q844">
        <v>8.5787430943462001E-2</v>
      </c>
    </row>
    <row r="845" spans="1:17" hidden="1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306</v>
      </c>
      <c r="E845">
        <v>3874.6629331139902</v>
      </c>
      <c r="F845">
        <v>181.59</v>
      </c>
      <c r="G845">
        <v>-34.017694405035698</v>
      </c>
      <c r="H845">
        <v>-6.6921284979624396</v>
      </c>
      <c r="I845">
        <v>-21.834896553271101</v>
      </c>
      <c r="J845">
        <v>-0.77170550632962698</v>
      </c>
      <c r="K845">
        <v>185.85443081676499</v>
      </c>
      <c r="M845">
        <v>36.376495434370099</v>
      </c>
      <c r="N845">
        <v>0.76469076109005096</v>
      </c>
      <c r="O845">
        <v>29.412412577785101</v>
      </c>
      <c r="P845">
        <v>23.952218430034101</v>
      </c>
    </row>
    <row r="846" spans="1:17" hidden="1" x14ac:dyDescent="0.3">
      <c r="A846" t="s">
        <v>1838</v>
      </c>
      <c r="B846" t="s">
        <v>1839</v>
      </c>
      <c r="C846" t="str">
        <f>IFERROR(VLOOKUP(Table1[[#This Row],[Ticker]],[1]!Table2[[Symbol]:[Industry]],2,FALSE),"-")</f>
        <v>-</v>
      </c>
      <c r="D846" t="s">
        <v>1840</v>
      </c>
      <c r="E846">
        <v>3868.5408750000001</v>
      </c>
      <c r="F846">
        <v>1521.55</v>
      </c>
      <c r="G846">
        <v>89.2332825936343</v>
      </c>
      <c r="H846">
        <v>9.2970062722501297</v>
      </c>
      <c r="I846">
        <v>23.759135983883699</v>
      </c>
      <c r="J846">
        <v>-2.4117968922516502</v>
      </c>
      <c r="K846">
        <v>1373.35524827309</v>
      </c>
      <c r="L846">
        <v>1127.0656762000599</v>
      </c>
      <c r="M846">
        <v>52.996923300974899</v>
      </c>
      <c r="N846">
        <v>0.75357134825901095</v>
      </c>
      <c r="O846">
        <v>6.4703756038250404</v>
      </c>
      <c r="P846">
        <v>150.66721581548501</v>
      </c>
      <c r="Q846">
        <v>7.3649415355973996E-2</v>
      </c>
    </row>
    <row r="847" spans="1:17" hidden="1" x14ac:dyDescent="0.3">
      <c r="A847" t="s">
        <v>1841</v>
      </c>
      <c r="B847" t="s">
        <v>1842</v>
      </c>
      <c r="C847" t="str">
        <f>IFERROR(VLOOKUP(Table1[[#This Row],[Ticker]],[1]!Table2[[Symbol]:[Industry]],2,FALSE),"-")</f>
        <v>-</v>
      </c>
      <c r="D847" t="s">
        <v>210</v>
      </c>
      <c r="E847">
        <v>3867.2529890000001</v>
      </c>
      <c r="F847">
        <v>642.5</v>
      </c>
      <c r="G847">
        <v>47.784916648288601</v>
      </c>
      <c r="H847">
        <v>18.693082696315699</v>
      </c>
      <c r="I847">
        <v>34.5296809109119</v>
      </c>
      <c r="J847">
        <v>7.5025309374841802</v>
      </c>
      <c r="K847">
        <v>591.48369458525099</v>
      </c>
      <c r="L847">
        <v>508.787808198927</v>
      </c>
      <c r="M847">
        <v>51.397749189985497</v>
      </c>
      <c r="N847">
        <v>1.08435718252108</v>
      </c>
      <c r="O847">
        <v>8.56031128404668</v>
      </c>
      <c r="P847">
        <v>86.070083984940595</v>
      </c>
      <c r="Q847">
        <v>9.0356647911454993E-2</v>
      </c>
    </row>
    <row r="848" spans="1:17" hidden="1" x14ac:dyDescent="0.3">
      <c r="A848" t="s">
        <v>1843</v>
      </c>
      <c r="B848" t="s">
        <v>1844</v>
      </c>
      <c r="C848" t="str">
        <f>IFERROR(VLOOKUP(Table1[[#This Row],[Ticker]],[1]!Table2[[Symbol]:[Industry]],2,FALSE),"-")</f>
        <v>-</v>
      </c>
      <c r="D848" t="s">
        <v>237</v>
      </c>
      <c r="E848">
        <v>3846.1335700899999</v>
      </c>
      <c r="F848">
        <v>598.15</v>
      </c>
      <c r="G848">
        <v>154.14154927241299</v>
      </c>
      <c r="H848">
        <v>31.313577206000001</v>
      </c>
      <c r="I848">
        <v>72.801771016000302</v>
      </c>
      <c r="J848">
        <v>1.1977396344777</v>
      </c>
      <c r="K848">
        <v>515.70871770626604</v>
      </c>
      <c r="L848">
        <v>373.35563588802898</v>
      </c>
      <c r="M848">
        <v>56.879746703152797</v>
      </c>
      <c r="N848">
        <v>0.492531132507599</v>
      </c>
      <c r="O848">
        <v>11.6442363955529</v>
      </c>
      <c r="P848">
        <v>234.162011173184</v>
      </c>
      <c r="Q848">
        <v>0.187016456398404</v>
      </c>
    </row>
    <row r="849" spans="1:17" hidden="1" x14ac:dyDescent="0.3">
      <c r="A849" t="s">
        <v>1845</v>
      </c>
      <c r="B849" t="s">
        <v>1846</v>
      </c>
      <c r="C849" t="str">
        <f>IFERROR(VLOOKUP(Table1[[#This Row],[Ticker]],[1]!Table2[[Symbol]:[Industry]],2,FALSE),"-")</f>
        <v>-</v>
      </c>
      <c r="D849" t="s">
        <v>210</v>
      </c>
      <c r="E849">
        <v>3822.6248849250001</v>
      </c>
      <c r="F849">
        <v>560.85</v>
      </c>
      <c r="G849">
        <v>3.7173918118974898</v>
      </c>
      <c r="H849">
        <v>-0.83847297321947101</v>
      </c>
      <c r="I849">
        <v>23.757116693393499</v>
      </c>
      <c r="J849">
        <v>4.8577955912063402</v>
      </c>
      <c r="K849">
        <v>543.61163692833895</v>
      </c>
      <c r="L849">
        <v>467.08661945772599</v>
      </c>
      <c r="M849">
        <v>50.5586343409405</v>
      </c>
      <c r="N849">
        <v>0.51027629400151298</v>
      </c>
      <c r="O849">
        <v>8.7545689578318608</v>
      </c>
      <c r="P849">
        <v>68.7528208214232</v>
      </c>
      <c r="Q849">
        <v>0.135448656842872</v>
      </c>
    </row>
    <row r="850" spans="1:17" x14ac:dyDescent="0.3">
      <c r="A850" t="s">
        <v>1847</v>
      </c>
      <c r="B850" t="s">
        <v>1848</v>
      </c>
      <c r="C850" t="str">
        <f>IFERROR(VLOOKUP(Table1[[#This Row],[Ticker]],[1]!Table2[[Symbol]:[Industry]],2,FALSE),"-")</f>
        <v>-</v>
      </c>
      <c r="D850" t="s">
        <v>288</v>
      </c>
      <c r="E850">
        <v>3822.4816243250002</v>
      </c>
      <c r="F850">
        <v>445.25</v>
      </c>
      <c r="G850">
        <v>3.3391281813939599</v>
      </c>
      <c r="H850">
        <v>-0.44720014673599601</v>
      </c>
      <c r="I850">
        <v>-6.2570302973416796</v>
      </c>
      <c r="J850">
        <v>-0.25162940489301799</v>
      </c>
      <c r="K850">
        <v>436.393267938289</v>
      </c>
      <c r="L850">
        <v>412.69182239302199</v>
      </c>
      <c r="M850">
        <v>51.312424427744297</v>
      </c>
      <c r="N850">
        <v>0.88616101111604595</v>
      </c>
      <c r="O850">
        <v>13.396967995508099</v>
      </c>
      <c r="P850">
        <v>43.582715253144102</v>
      </c>
    </row>
    <row r="851" spans="1:17" x14ac:dyDescent="0.3">
      <c r="A851" t="s">
        <v>1849</v>
      </c>
      <c r="B851" t="s">
        <v>1850</v>
      </c>
      <c r="C851" t="str">
        <f>IFERROR(VLOOKUP(Table1[[#This Row],[Ticker]],[1]!Table2[[Symbol]:[Industry]],2,FALSE),"-")</f>
        <v>-</v>
      </c>
      <c r="D851" t="s">
        <v>1851</v>
      </c>
      <c r="E851">
        <v>3800.4143614999998</v>
      </c>
      <c r="F851">
        <v>21.47</v>
      </c>
      <c r="G851">
        <v>6.49890632475958</v>
      </c>
      <c r="H851">
        <v>-3.09405904143778</v>
      </c>
      <c r="I851">
        <v>-28.469469423289802</v>
      </c>
      <c r="J851">
        <v>-5.2568040533332399</v>
      </c>
      <c r="K851">
        <v>22.566689636783501</v>
      </c>
      <c r="L851">
        <v>21.366622597289801</v>
      </c>
      <c r="M851">
        <v>33.406667279756199</v>
      </c>
      <c r="N851">
        <v>1.1388889547151899</v>
      </c>
      <c r="O851">
        <v>30.181648812296199</v>
      </c>
      <c r="P851">
        <v>33.354037267080699</v>
      </c>
      <c r="Q851">
        <v>-5.4482776273533998E-2</v>
      </c>
    </row>
    <row r="852" spans="1:17" hidden="1" x14ac:dyDescent="0.3">
      <c r="A852" t="s">
        <v>1852</v>
      </c>
      <c r="B852" t="s">
        <v>1853</v>
      </c>
      <c r="C852" t="str">
        <f>IFERROR(VLOOKUP(Table1[[#This Row],[Ticker]],[1]!Table2[[Symbol]:[Industry]],2,FALSE),"-")</f>
        <v>-</v>
      </c>
      <c r="D852" t="s">
        <v>37</v>
      </c>
      <c r="E852">
        <v>3795.2598974000002</v>
      </c>
      <c r="F852">
        <v>539.75</v>
      </c>
      <c r="G852">
        <v>-6.9288240516112598</v>
      </c>
      <c r="H852">
        <v>-0.10174139628169999</v>
      </c>
      <c r="I852">
        <v>-12.4889196617212</v>
      </c>
      <c r="J852">
        <v>-7.4649733391725501</v>
      </c>
      <c r="K852">
        <v>547.24731922385399</v>
      </c>
      <c r="M852">
        <v>40.3642934137726</v>
      </c>
      <c r="N852">
        <v>0.92535395069654902</v>
      </c>
      <c r="O852">
        <v>15.053265400648399</v>
      </c>
      <c r="P852">
        <v>25.362907908489099</v>
      </c>
    </row>
    <row r="853" spans="1:17" hidden="1" x14ac:dyDescent="0.3">
      <c r="A853" t="s">
        <v>1854</v>
      </c>
      <c r="B853" t="s">
        <v>1855</v>
      </c>
      <c r="C853" t="str">
        <f>IFERROR(VLOOKUP(Table1[[#This Row],[Ticker]],[1]!Table2[[Symbol]:[Industry]],2,FALSE),"-")</f>
        <v>-</v>
      </c>
      <c r="D853" t="s">
        <v>138</v>
      </c>
      <c r="E853">
        <v>3792.6177134</v>
      </c>
      <c r="F853">
        <v>420.85</v>
      </c>
      <c r="G853">
        <v>-22.763685458208101</v>
      </c>
      <c r="H853">
        <v>1.5281720587909</v>
      </c>
      <c r="I853">
        <v>-16.420198008925698</v>
      </c>
      <c r="J853">
        <v>3.3170023440524301</v>
      </c>
      <c r="K853">
        <v>425.15480205256199</v>
      </c>
      <c r="L853">
        <v>421.93263765599698</v>
      </c>
      <c r="M853">
        <v>43.183460204238699</v>
      </c>
      <c r="N853">
        <v>0.99345248575211598</v>
      </c>
      <c r="O853">
        <v>12.8786978733515</v>
      </c>
      <c r="P853">
        <v>10.4593175853018</v>
      </c>
      <c r="Q853">
        <v>1.5308858118836E-2</v>
      </c>
    </row>
    <row r="854" spans="1:17" hidden="1" x14ac:dyDescent="0.3">
      <c r="A854" t="s">
        <v>1856</v>
      </c>
      <c r="B854" t="s">
        <v>1857</v>
      </c>
      <c r="C854" t="str">
        <f>IFERROR(VLOOKUP(Table1[[#This Row],[Ticker]],[1]!Table2[[Symbol]:[Industry]],2,FALSE),"-")</f>
        <v>-</v>
      </c>
      <c r="D854" t="s">
        <v>1858</v>
      </c>
      <c r="E854">
        <v>3779.90904416999</v>
      </c>
      <c r="F854">
        <v>225.98</v>
      </c>
      <c r="G854">
        <v>-38.322183025282001</v>
      </c>
      <c r="H854">
        <v>-5.2362151195607503</v>
      </c>
      <c r="I854">
        <v>-18.3176276253668</v>
      </c>
      <c r="J854">
        <v>-3.9218866209511698</v>
      </c>
      <c r="K854">
        <v>236.587524161001</v>
      </c>
      <c r="M854">
        <v>22.624270510155299</v>
      </c>
      <c r="N854">
        <v>0.81248856850746898</v>
      </c>
      <c r="O854">
        <v>24.347287370563699</v>
      </c>
      <c r="P854">
        <v>14.9440488301119</v>
      </c>
    </row>
    <row r="855" spans="1:17" hidden="1" x14ac:dyDescent="0.3">
      <c r="A855" t="s">
        <v>1859</v>
      </c>
      <c r="B855" t="s">
        <v>1860</v>
      </c>
      <c r="C855" t="str">
        <f>IFERROR(VLOOKUP(Table1[[#This Row],[Ticker]],[1]!Table2[[Symbol]:[Industry]],2,FALSE),"-")</f>
        <v>-</v>
      </c>
      <c r="D855" t="s">
        <v>138</v>
      </c>
      <c r="E855">
        <v>3756.61390609</v>
      </c>
      <c r="F855">
        <v>373.7</v>
      </c>
      <c r="G855">
        <v>60.271914484752102</v>
      </c>
      <c r="H855">
        <v>-6.8369489310137999</v>
      </c>
      <c r="I855">
        <v>8.1181483161135599</v>
      </c>
      <c r="J855">
        <v>-1.61132902367192</v>
      </c>
      <c r="K855">
        <v>394.27457004670498</v>
      </c>
      <c r="L855">
        <v>331.35525874804102</v>
      </c>
      <c r="M855">
        <v>31.283544818113</v>
      </c>
      <c r="N855">
        <v>0.481666291998323</v>
      </c>
      <c r="O855">
        <v>25.501739363125498</v>
      </c>
      <c r="P855">
        <v>92.728210417740996</v>
      </c>
      <c r="Q855">
        <v>8.5101521638619004E-2</v>
      </c>
    </row>
    <row r="856" spans="1:17" x14ac:dyDescent="0.3">
      <c r="A856" t="s">
        <v>1861</v>
      </c>
      <c r="B856" t="s">
        <v>1862</v>
      </c>
      <c r="C856" t="str">
        <f>IFERROR(VLOOKUP(Table1[[#This Row],[Ticker]],[1]!Table2[[Symbol]:[Industry]],2,FALSE),"-")</f>
        <v>-</v>
      </c>
      <c r="D856" t="s">
        <v>133</v>
      </c>
      <c r="E856">
        <v>3748.1917438199998</v>
      </c>
      <c r="F856">
        <v>694.7</v>
      </c>
      <c r="G856">
        <v>71.856459746309397</v>
      </c>
      <c r="H856">
        <v>-6.0020533930610904</v>
      </c>
      <c r="I856">
        <v>-0.87273458252203495</v>
      </c>
      <c r="J856">
        <v>-4.7893758513826903</v>
      </c>
      <c r="K856">
        <v>719.06530934539501</v>
      </c>
      <c r="L856">
        <v>625.76330463828003</v>
      </c>
      <c r="M856">
        <v>45.964661200568102</v>
      </c>
      <c r="N856">
        <v>0.47445032410153798</v>
      </c>
      <c r="O856">
        <v>26.6733841946163</v>
      </c>
      <c r="P856">
        <v>111.28345498783401</v>
      </c>
      <c r="Q856">
        <v>5.2453766333998002E-2</v>
      </c>
    </row>
    <row r="857" spans="1:17" hidden="1" x14ac:dyDescent="0.3">
      <c r="A857" t="s">
        <v>1863</v>
      </c>
      <c r="B857" t="s">
        <v>1864</v>
      </c>
      <c r="C857" t="str">
        <f>IFERROR(VLOOKUP(Table1[[#This Row],[Ticker]],[1]!Table2[[Symbol]:[Industry]],2,FALSE),"-")</f>
        <v>-</v>
      </c>
      <c r="D857" t="s">
        <v>237</v>
      </c>
      <c r="E857">
        <v>3733.86346125</v>
      </c>
      <c r="F857">
        <v>281.45</v>
      </c>
      <c r="G857">
        <v>284.37399574505298</v>
      </c>
      <c r="H857">
        <v>36.800839420933201</v>
      </c>
      <c r="I857">
        <v>137.58434954925701</v>
      </c>
      <c r="J857">
        <v>1.33115331518522</v>
      </c>
      <c r="K857">
        <v>206.18331155582899</v>
      </c>
      <c r="L857">
        <v>131.957862458568</v>
      </c>
      <c r="M857">
        <v>64.649864792845804</v>
      </c>
      <c r="N857">
        <v>0.75524324263731202</v>
      </c>
      <c r="O857">
        <v>1.9719310712382301</v>
      </c>
      <c r="P857">
        <v>410.79854809437302</v>
      </c>
      <c r="Q857">
        <v>0.15218042462999701</v>
      </c>
    </row>
    <row r="858" spans="1:17" hidden="1" x14ac:dyDescent="0.3">
      <c r="A858" t="s">
        <v>1865</v>
      </c>
      <c r="B858" t="s">
        <v>1866</v>
      </c>
      <c r="C858" t="str">
        <f>IFERROR(VLOOKUP(Table1[[#This Row],[Ticker]],[1]!Table2[[Symbol]:[Industry]],2,FALSE),"-")</f>
        <v>-</v>
      </c>
      <c r="D858" t="s">
        <v>1014</v>
      </c>
      <c r="E858">
        <v>3730.8735000000001</v>
      </c>
      <c r="F858">
        <v>64.37</v>
      </c>
      <c r="G858">
        <v>-33.539905135313198</v>
      </c>
      <c r="H858">
        <v>-3.2838286880344199</v>
      </c>
      <c r="I858">
        <v>-17.553291556131601</v>
      </c>
      <c r="J858">
        <v>3.0185718829090198</v>
      </c>
      <c r="K858">
        <v>65.958576570453502</v>
      </c>
      <c r="L858">
        <v>67.272703163244003</v>
      </c>
      <c r="M858">
        <v>80.428401478298795</v>
      </c>
      <c r="N858">
        <v>0.85956244888771904</v>
      </c>
      <c r="O858">
        <v>16.032313189373902</v>
      </c>
      <c r="P858">
        <v>1.3700787401574801</v>
      </c>
      <c r="Q858">
        <v>-6.679688381315E-3</v>
      </c>
    </row>
    <row r="859" spans="1:17" hidden="1" x14ac:dyDescent="0.3">
      <c r="A859" t="s">
        <v>1867</v>
      </c>
      <c r="B859" t="s">
        <v>1868</v>
      </c>
      <c r="C859" t="str">
        <f>IFERROR(VLOOKUP(Table1[[#This Row],[Ticker]],[1]!Table2[[Symbol]:[Industry]],2,FALSE),"-")</f>
        <v>-</v>
      </c>
      <c r="D859" t="s">
        <v>724</v>
      </c>
      <c r="E859">
        <v>3724.7253936799998</v>
      </c>
      <c r="F859">
        <v>147.6</v>
      </c>
      <c r="G859">
        <v>-3.2389456564243599</v>
      </c>
      <c r="H859">
        <v>-9.5394215914469296</v>
      </c>
      <c r="I859">
        <v>-7.6705695558229801</v>
      </c>
      <c r="J859">
        <v>-2.4029553282577201</v>
      </c>
      <c r="K859">
        <v>156.93389966222199</v>
      </c>
      <c r="L859">
        <v>144.90699194893</v>
      </c>
      <c r="M859">
        <v>58.331342908403499</v>
      </c>
      <c r="N859">
        <v>2.9448645445058599</v>
      </c>
      <c r="O859">
        <v>18.563685636856299</v>
      </c>
      <c r="P859">
        <v>30.793088170137299</v>
      </c>
      <c r="Q859">
        <v>8.2626113561340003E-3</v>
      </c>
    </row>
    <row r="860" spans="1:17" hidden="1" x14ac:dyDescent="0.3">
      <c r="A860" t="s">
        <v>1869</v>
      </c>
      <c r="B860" t="s">
        <v>1870</v>
      </c>
      <c r="C860" t="str">
        <f>IFERROR(VLOOKUP(Table1[[#This Row],[Ticker]],[1]!Table2[[Symbol]:[Industry]],2,FALSE),"-")</f>
        <v>-</v>
      </c>
      <c r="D860" t="s">
        <v>210</v>
      </c>
      <c r="E860">
        <v>3714.41197336</v>
      </c>
      <c r="F860">
        <v>1835.9</v>
      </c>
      <c r="G860">
        <v>-1.7871529780731401</v>
      </c>
      <c r="H860">
        <v>9.1823868055680098</v>
      </c>
      <c r="I860">
        <v>5.70400495606685</v>
      </c>
      <c r="J860">
        <v>2.8959951251930298</v>
      </c>
      <c r="K860">
        <v>1727.7583909536199</v>
      </c>
      <c r="M860">
        <v>47.091198240812403</v>
      </c>
      <c r="N860">
        <v>0.98298549269499502</v>
      </c>
      <c r="O860">
        <v>12.059480363854201</v>
      </c>
      <c r="P860">
        <v>52.496054489575499</v>
      </c>
    </row>
    <row r="861" spans="1:17" x14ac:dyDescent="0.3">
      <c r="A861" t="s">
        <v>1871</v>
      </c>
      <c r="B861" t="s">
        <v>1872</v>
      </c>
      <c r="C861" t="str">
        <f>IFERROR(VLOOKUP(Table1[[#This Row],[Ticker]],[1]!Table2[[Symbol]:[Industry]],2,FALSE),"-")</f>
        <v>-</v>
      </c>
      <c r="D861" t="s">
        <v>309</v>
      </c>
      <c r="E861">
        <v>3702.4373920799999</v>
      </c>
      <c r="F861">
        <v>1356.2</v>
      </c>
      <c r="G861">
        <v>51.9564971762792</v>
      </c>
      <c r="H861">
        <v>-0.64420766516307204</v>
      </c>
      <c r="I861">
        <v>20.8989302608903</v>
      </c>
      <c r="J861">
        <v>2.6287517437243899</v>
      </c>
      <c r="K861">
        <v>1344.01101807239</v>
      </c>
      <c r="L861">
        <v>1191.0324799126399</v>
      </c>
      <c r="M861">
        <v>44.532484442455697</v>
      </c>
      <c r="N861">
        <v>0.76350570570190901</v>
      </c>
      <c r="O861">
        <v>4.3356437103672096</v>
      </c>
      <c r="P861">
        <v>78.906404590726197</v>
      </c>
      <c r="Q861">
        <v>0.102262889620549</v>
      </c>
    </row>
    <row r="862" spans="1:17" hidden="1" x14ac:dyDescent="0.3">
      <c r="A862" t="s">
        <v>1873</v>
      </c>
      <c r="B862" t="s">
        <v>1874</v>
      </c>
      <c r="C862" t="str">
        <f>IFERROR(VLOOKUP(Table1[[#This Row],[Ticker]],[1]!Table2[[Symbol]:[Industry]],2,FALSE),"-")</f>
        <v>-</v>
      </c>
      <c r="D862" t="s">
        <v>51</v>
      </c>
      <c r="E862">
        <v>3694.0633776079999</v>
      </c>
      <c r="F862">
        <v>143.86000000000001</v>
      </c>
      <c r="G862">
        <v>51.570323621290903</v>
      </c>
      <c r="H862">
        <v>20.5009154130288</v>
      </c>
      <c r="I862">
        <v>26.028405022416798</v>
      </c>
      <c r="J862">
        <v>6.7219442794080102</v>
      </c>
      <c r="K862">
        <v>128.13534775162699</v>
      </c>
      <c r="L862">
        <v>103.495297184987</v>
      </c>
      <c r="M862">
        <v>50.738403792538598</v>
      </c>
      <c r="N862">
        <v>0.94614032908443602</v>
      </c>
      <c r="O862">
        <v>10.176560544974199</v>
      </c>
      <c r="P862">
        <v>94.012137559001999</v>
      </c>
      <c r="Q862">
        <v>8.8507953907919993E-3</v>
      </c>
    </row>
    <row r="863" spans="1:17" x14ac:dyDescent="0.3">
      <c r="A863" t="s">
        <v>1875</v>
      </c>
      <c r="B863" t="s">
        <v>1876</v>
      </c>
      <c r="C863" t="str">
        <f>IFERROR(VLOOKUP(Table1[[#This Row],[Ticker]],[1]!Table2[[Symbol]:[Industry]],2,FALSE),"-")</f>
        <v>-</v>
      </c>
      <c r="D863" t="s">
        <v>24</v>
      </c>
      <c r="E863">
        <v>3690.2810879550002</v>
      </c>
      <c r="F863">
        <v>117.81</v>
      </c>
      <c r="G863">
        <v>-23.178234937964799</v>
      </c>
      <c r="H863">
        <v>-12.101099464310201</v>
      </c>
      <c r="I863">
        <v>-22.8982443520648</v>
      </c>
      <c r="J863">
        <v>-2.6370404923253199</v>
      </c>
      <c r="K863">
        <v>130.05461563971099</v>
      </c>
      <c r="L863">
        <v>128.58857150380899</v>
      </c>
      <c r="M863">
        <v>19.948892566712502</v>
      </c>
      <c r="N863">
        <v>1.1159608841844</v>
      </c>
      <c r="O863">
        <v>38.740344622697499</v>
      </c>
      <c r="P863">
        <v>7.1974522292993504</v>
      </c>
      <c r="Q863">
        <v>1.0913818657410999E-2</v>
      </c>
    </row>
    <row r="864" spans="1:17" x14ac:dyDescent="0.3">
      <c r="A864" t="s">
        <v>1877</v>
      </c>
      <c r="B864" t="s">
        <v>1878</v>
      </c>
      <c r="C864" t="str">
        <f>IFERROR(VLOOKUP(Table1[[#This Row],[Ticker]],[1]!Table2[[Symbol]:[Industry]],2,FALSE),"-")</f>
        <v>-</v>
      </c>
      <c r="D864" t="s">
        <v>1566</v>
      </c>
      <c r="E864">
        <v>3682.5243734989999</v>
      </c>
      <c r="F864">
        <v>162.79</v>
      </c>
      <c r="G864">
        <v>-8.1425873120341095</v>
      </c>
      <c r="H864">
        <v>6.3054127803916602</v>
      </c>
      <c r="I864">
        <v>-7.0272231711394699</v>
      </c>
      <c r="J864">
        <v>4.7594777889372004</v>
      </c>
      <c r="K864">
        <v>156.19139316789099</v>
      </c>
      <c r="L864">
        <v>149.44254426450499</v>
      </c>
      <c r="M864">
        <v>53.923134157371202</v>
      </c>
      <c r="N864">
        <v>2.3931139748357602</v>
      </c>
      <c r="O864">
        <v>8.0533202285152807</v>
      </c>
      <c r="P864">
        <v>26.193798449612402</v>
      </c>
      <c r="Q864">
        <v>3.5375834066526002E-2</v>
      </c>
    </row>
    <row r="865" spans="1:17" hidden="1" x14ac:dyDescent="0.3">
      <c r="A865" t="s">
        <v>1879</v>
      </c>
      <c r="B865" t="s">
        <v>1880</v>
      </c>
      <c r="C865" t="str">
        <f>IFERROR(VLOOKUP(Table1[[#This Row],[Ticker]],[1]!Table2[[Symbol]:[Industry]],2,FALSE),"-")</f>
        <v>-</v>
      </c>
      <c r="D865" t="s">
        <v>51</v>
      </c>
      <c r="E865">
        <v>3679.7569990500001</v>
      </c>
      <c r="F865">
        <v>337.7</v>
      </c>
      <c r="G865">
        <v>191.31998997589099</v>
      </c>
      <c r="H865">
        <v>-1.2699720069307301</v>
      </c>
      <c r="I865">
        <v>33.9099674940637</v>
      </c>
      <c r="J865">
        <v>7.2867871150239401</v>
      </c>
      <c r="K865">
        <v>312.35089382266301</v>
      </c>
      <c r="L865">
        <v>245.11412427242499</v>
      </c>
      <c r="M865">
        <v>63.204732379747199</v>
      </c>
      <c r="N865">
        <v>1.0016151172510199</v>
      </c>
      <c r="O865">
        <v>4.6293554436876896</v>
      </c>
      <c r="P865">
        <v>228.672463015831</v>
      </c>
      <c r="Q865">
        <v>0.16271609736683401</v>
      </c>
    </row>
    <row r="866" spans="1:17" x14ac:dyDescent="0.3">
      <c r="A866" t="s">
        <v>1881</v>
      </c>
      <c r="B866" t="s">
        <v>1882</v>
      </c>
      <c r="C866" t="str">
        <f>IFERROR(VLOOKUP(Table1[[#This Row],[Ticker]],[1]!Table2[[Symbol]:[Industry]],2,FALSE),"-")</f>
        <v>-</v>
      </c>
      <c r="D866" t="s">
        <v>295</v>
      </c>
      <c r="E866">
        <v>3664.9127549999998</v>
      </c>
      <c r="F866">
        <v>1183.7</v>
      </c>
      <c r="G866">
        <v>59.060791938004698</v>
      </c>
      <c r="H866">
        <v>27.918366694641801</v>
      </c>
      <c r="I866">
        <v>22.095725490901099</v>
      </c>
      <c r="J866">
        <v>0.124641081751351</v>
      </c>
      <c r="K866">
        <v>1009.28554333307</v>
      </c>
      <c r="L866">
        <v>862.48193736072801</v>
      </c>
      <c r="M866">
        <v>59.763195017253203</v>
      </c>
      <c r="N866">
        <v>2.1035913120831</v>
      </c>
      <c r="O866">
        <v>7.7131029821745303</v>
      </c>
      <c r="P866">
        <v>90.473891704883698</v>
      </c>
      <c r="Q866">
        <v>4.2447720447713E-2</v>
      </c>
    </row>
    <row r="867" spans="1:17" hidden="1" x14ac:dyDescent="0.3">
      <c r="A867" t="s">
        <v>1883</v>
      </c>
      <c r="B867" t="s">
        <v>1884</v>
      </c>
      <c r="C867" t="str">
        <f>IFERROR(VLOOKUP(Table1[[#This Row],[Ticker]],[1]!Table2[[Symbol]:[Industry]],2,FALSE),"-")</f>
        <v>-</v>
      </c>
      <c r="D867" t="s">
        <v>509</v>
      </c>
      <c r="E867">
        <v>3637.1310920999999</v>
      </c>
      <c r="F867">
        <v>2994.2</v>
      </c>
      <c r="G867">
        <v>20.618996052057899</v>
      </c>
      <c r="H867">
        <v>1.5868107922704699</v>
      </c>
      <c r="I867">
        <v>14.499216422405899</v>
      </c>
      <c r="J867">
        <v>-1.53533154720696</v>
      </c>
      <c r="K867">
        <v>2855.96555394495</v>
      </c>
      <c r="L867">
        <v>2495.9503960898801</v>
      </c>
      <c r="M867">
        <v>51.813743236736002</v>
      </c>
      <c r="N867">
        <v>0.74662910780425695</v>
      </c>
      <c r="O867">
        <v>6.8732883574911403</v>
      </c>
      <c r="P867">
        <v>56.086117916905501</v>
      </c>
      <c r="Q867">
        <v>4.3456401085489003E-2</v>
      </c>
    </row>
    <row r="868" spans="1:17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-</v>
      </c>
      <c r="D868" t="s">
        <v>51</v>
      </c>
      <c r="E868">
        <v>3612.4971536500002</v>
      </c>
      <c r="F868">
        <v>360.25</v>
      </c>
      <c r="G868">
        <v>4.1351370300270203</v>
      </c>
      <c r="H868">
        <v>-2.3003259940953802</v>
      </c>
      <c r="I868">
        <v>-4.0043482274451598</v>
      </c>
      <c r="J868">
        <v>1.8414722054455099</v>
      </c>
      <c r="K868">
        <v>347.54964807367497</v>
      </c>
      <c r="L868">
        <v>319.80822016344598</v>
      </c>
      <c r="M868">
        <v>61.090847319743297</v>
      </c>
      <c r="N868">
        <v>0.54656315329376204</v>
      </c>
      <c r="O868">
        <v>7.4115197779319901</v>
      </c>
      <c r="P868">
        <v>51.780071624183698</v>
      </c>
      <c r="Q868">
        <v>4.1701840429028997E-2</v>
      </c>
    </row>
    <row r="869" spans="1:17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-</v>
      </c>
      <c r="D869" t="s">
        <v>295</v>
      </c>
      <c r="E869">
        <v>3608.2495822800001</v>
      </c>
      <c r="F869">
        <v>1149.4000000000001</v>
      </c>
      <c r="G869">
        <v>-31.683652539863299</v>
      </c>
      <c r="H869">
        <v>4.9387806756056696</v>
      </c>
      <c r="I869">
        <v>5.8813796259315101</v>
      </c>
      <c r="J869">
        <v>-0.44229592684519198</v>
      </c>
      <c r="K869">
        <v>1024.38574113956</v>
      </c>
      <c r="L869">
        <v>1017.45307488622</v>
      </c>
      <c r="M869">
        <v>61.874651183726101</v>
      </c>
      <c r="N869">
        <v>1.33408535477694</v>
      </c>
      <c r="O869">
        <v>11.7017574386636</v>
      </c>
      <c r="P869">
        <v>52.916916117874003</v>
      </c>
      <c r="Q869">
        <v>-4.4928971815098001E-2</v>
      </c>
    </row>
    <row r="870" spans="1:17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588</v>
      </c>
      <c r="E870">
        <v>3608.0547999999999</v>
      </c>
      <c r="F870">
        <v>833.5</v>
      </c>
      <c r="G870">
        <v>-2.5282997575238602</v>
      </c>
      <c r="H870">
        <v>-20.957523340787102</v>
      </c>
      <c r="I870">
        <v>-30.588841460104799</v>
      </c>
      <c r="J870">
        <v>-21.5825827618593</v>
      </c>
      <c r="K870">
        <v>1097.3021522727599</v>
      </c>
      <c r="L870">
        <v>1006.10101709787</v>
      </c>
      <c r="M870">
        <v>13.5290139322501</v>
      </c>
      <c r="N870">
        <v>1.6010115841640999</v>
      </c>
      <c r="O870">
        <v>79.358128374325105</v>
      </c>
      <c r="P870">
        <v>37.7685950413223</v>
      </c>
      <c r="Q870">
        <v>0.142907106487423</v>
      </c>
    </row>
    <row r="871" spans="1:17" hidden="1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51</v>
      </c>
      <c r="E871">
        <v>3604.8437094000001</v>
      </c>
      <c r="F871">
        <v>2179.6</v>
      </c>
      <c r="G871">
        <v>60.633477833099803</v>
      </c>
      <c r="H871">
        <v>20.256458691982498</v>
      </c>
      <c r="I871">
        <v>21.303244685930199</v>
      </c>
      <c r="J871">
        <v>3.23988361766563</v>
      </c>
      <c r="K871">
        <v>1739.8569747717299</v>
      </c>
      <c r="L871">
        <v>1508.84054422401</v>
      </c>
      <c r="M871">
        <v>76.407716492164099</v>
      </c>
      <c r="N871">
        <v>1.3168122856956099</v>
      </c>
      <c r="O871">
        <v>1.85355111029548</v>
      </c>
      <c r="P871">
        <v>97.052707711780101</v>
      </c>
      <c r="Q871">
        <v>0.15828021465255601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232</v>
      </c>
      <c r="E872">
        <v>3598.772886107</v>
      </c>
      <c r="F872">
        <v>2.81</v>
      </c>
      <c r="G872">
        <v>251.43747631468901</v>
      </c>
      <c r="H872">
        <v>-33.324535449241999</v>
      </c>
      <c r="I872">
        <v>11.1275205432653</v>
      </c>
      <c r="J872">
        <v>-1.5629445835588101</v>
      </c>
      <c r="K872">
        <v>2.7028073898917602</v>
      </c>
      <c r="L872">
        <v>1.9955599377544</v>
      </c>
      <c r="M872">
        <v>46.499779236718403</v>
      </c>
      <c r="N872">
        <v>1.98006489428656</v>
      </c>
      <c r="O872">
        <v>54.092526690391402</v>
      </c>
      <c r="P872">
        <v>301.42857142857099</v>
      </c>
      <c r="Q872">
        <v>3.2399600656519999E-2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260</v>
      </c>
      <c r="E873">
        <v>3581.1463507439998</v>
      </c>
      <c r="F873">
        <v>154.04</v>
      </c>
      <c r="G873">
        <v>-11.727199762039101</v>
      </c>
      <c r="H873">
        <v>2.7707657262254002</v>
      </c>
      <c r="I873">
        <v>-20.113688840236499</v>
      </c>
      <c r="J873">
        <v>-5.6751732407958704</v>
      </c>
      <c r="K873">
        <v>152.23256421979499</v>
      </c>
      <c r="L873">
        <v>144.031255915738</v>
      </c>
      <c r="M873">
        <v>38.2905249553788</v>
      </c>
      <c r="N873">
        <v>1.42467449197987</v>
      </c>
      <c r="O873">
        <v>17.761620358348399</v>
      </c>
      <c r="P873">
        <v>37.474341811691197</v>
      </c>
      <c r="Q873">
        <v>-4.3323627661240004E-3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46</v>
      </c>
      <c r="E874">
        <v>3561.1885049099901</v>
      </c>
      <c r="F874">
        <v>940.3</v>
      </c>
      <c r="G874">
        <v>42.881986187888103</v>
      </c>
      <c r="H874">
        <v>-7.0182544679074299</v>
      </c>
      <c r="I874">
        <v>-30.160370994836601</v>
      </c>
      <c r="J874">
        <v>-4.9850261746229503</v>
      </c>
      <c r="K874">
        <v>978.21306919241704</v>
      </c>
      <c r="L874">
        <v>893.04552826302699</v>
      </c>
      <c r="M874">
        <v>36.625931711919698</v>
      </c>
      <c r="N874">
        <v>1.3619019712537901</v>
      </c>
      <c r="O874">
        <v>46.336275656705297</v>
      </c>
      <c r="P874">
        <v>69.928616607933506</v>
      </c>
    </row>
    <row r="875" spans="1:17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467</v>
      </c>
      <c r="E875">
        <v>3559.5274968499998</v>
      </c>
      <c r="F875">
        <v>562.25</v>
      </c>
      <c r="G875">
        <v>6.2767407778162898</v>
      </c>
      <c r="H875">
        <v>6.4511030957550703</v>
      </c>
      <c r="I875">
        <v>17.688581741343999</v>
      </c>
      <c r="J875">
        <v>-1.96143791425202</v>
      </c>
      <c r="K875">
        <v>542.39418662272794</v>
      </c>
      <c r="L875">
        <v>466.69923231042299</v>
      </c>
      <c r="M875">
        <v>38.260879508709202</v>
      </c>
      <c r="N875">
        <v>1.6276491590267199</v>
      </c>
      <c r="O875">
        <v>10.075589150733601</v>
      </c>
      <c r="P875">
        <v>70.896656534954403</v>
      </c>
      <c r="Q875">
        <v>-1.8089145289597E-2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46</v>
      </c>
      <c r="E876">
        <v>3544.87536</v>
      </c>
      <c r="F876">
        <v>284.39999999999998</v>
      </c>
      <c r="G876">
        <v>61.774241357013501</v>
      </c>
      <c r="H876">
        <v>30.707600637781798</v>
      </c>
      <c r="I876">
        <v>18.698133047232201</v>
      </c>
      <c r="J876">
        <v>0.56611664576492204</v>
      </c>
      <c r="K876">
        <v>216.559448668295</v>
      </c>
      <c r="L876">
        <v>196.31176672311801</v>
      </c>
      <c r="M876">
        <v>74.534052700172595</v>
      </c>
      <c r="N876">
        <v>1.7217563704716301</v>
      </c>
      <c r="O876">
        <v>2.56680731364276</v>
      </c>
      <c r="P876">
        <v>101.702127659574</v>
      </c>
    </row>
    <row r="877" spans="1:17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57</v>
      </c>
      <c r="E877">
        <v>3530.2345998549999</v>
      </c>
      <c r="F877">
        <v>266.95</v>
      </c>
      <c r="G877">
        <v>-7.3403255809769101</v>
      </c>
      <c r="H877">
        <v>22.740312569040899</v>
      </c>
      <c r="I877">
        <v>31.745797925034399</v>
      </c>
      <c r="J877">
        <v>-4.1076047388898897E-2</v>
      </c>
      <c r="K877">
        <v>230.966058085383</v>
      </c>
      <c r="L877">
        <v>198.92410367663999</v>
      </c>
      <c r="M877">
        <v>56.965730773824397</v>
      </c>
      <c r="N877">
        <v>1.4745877121911399</v>
      </c>
      <c r="O877">
        <v>9.9644128113879091</v>
      </c>
      <c r="P877">
        <v>72.559793148028405</v>
      </c>
      <c r="Q877">
        <v>4.4367592897286E-2</v>
      </c>
    </row>
    <row r="878" spans="1:17" hidden="1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295</v>
      </c>
      <c r="E878">
        <v>3513.00252688</v>
      </c>
      <c r="F878">
        <v>2900.8</v>
      </c>
      <c r="G878">
        <v>-4.9378252790853097</v>
      </c>
      <c r="H878">
        <v>13.116833775448301</v>
      </c>
      <c r="I878">
        <v>31.7798014928938</v>
      </c>
      <c r="J878">
        <v>6.9191121403462503</v>
      </c>
      <c r="K878">
        <v>2450.44987806989</v>
      </c>
      <c r="L878">
        <v>2152.6896839760898</v>
      </c>
      <c r="M878">
        <v>63.220392855983199</v>
      </c>
      <c r="N878">
        <v>1.6007997932412501</v>
      </c>
      <c r="O878">
        <v>6.0052399338113398</v>
      </c>
      <c r="P878">
        <v>92.277864315778999</v>
      </c>
      <c r="Q878">
        <v>8.1763362620873997E-2</v>
      </c>
    </row>
    <row r="879" spans="1:17" hidden="1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-</v>
      </c>
      <c r="D879" t="s">
        <v>133</v>
      </c>
      <c r="E879">
        <v>3508.1781669000002</v>
      </c>
      <c r="F879">
        <v>803.65</v>
      </c>
      <c r="G879">
        <v>59.211218274583103</v>
      </c>
      <c r="H879">
        <v>-14.8230731881978</v>
      </c>
      <c r="I879">
        <v>-3.2390278211600401</v>
      </c>
      <c r="J879">
        <v>-2.9821421464742599</v>
      </c>
      <c r="K879">
        <v>895.31288711690695</v>
      </c>
      <c r="L879">
        <v>764.25798697997197</v>
      </c>
      <c r="M879">
        <v>15.7508308884436</v>
      </c>
      <c r="N879">
        <v>0.66910662550745503</v>
      </c>
      <c r="O879">
        <v>34.760156784669903</v>
      </c>
      <c r="P879">
        <v>92.260765550239199</v>
      </c>
      <c r="Q879">
        <v>6.1735148330288002E-2</v>
      </c>
    </row>
    <row r="880" spans="1:17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389</v>
      </c>
      <c r="E880">
        <v>3497.3235521400002</v>
      </c>
      <c r="F880">
        <v>485.4</v>
      </c>
      <c r="G880">
        <v>8.01320521379232</v>
      </c>
      <c r="H880">
        <v>-5.4575520763204199</v>
      </c>
      <c r="I880">
        <v>11.5448437669924</v>
      </c>
      <c r="J880">
        <v>-1.1703780328895199</v>
      </c>
      <c r="K880">
        <v>495.97321194425803</v>
      </c>
      <c r="L880">
        <v>448.61354569833702</v>
      </c>
      <c r="M880">
        <v>34.5602147395375</v>
      </c>
      <c r="N880">
        <v>0.74642818264503896</v>
      </c>
      <c r="O880">
        <v>14.276885043263199</v>
      </c>
      <c r="P880">
        <v>39.462720873437704</v>
      </c>
      <c r="Q880">
        <v>-8.1999013832393997E-2</v>
      </c>
    </row>
    <row r="881" spans="1:17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-</v>
      </c>
      <c r="D881" t="s">
        <v>509</v>
      </c>
      <c r="E881">
        <v>3488.6414064000001</v>
      </c>
      <c r="F881">
        <v>4038</v>
      </c>
      <c r="G881">
        <v>4.6713883407460699</v>
      </c>
      <c r="H881">
        <v>-1.57803566378516</v>
      </c>
      <c r="I881">
        <v>16.7849385221527</v>
      </c>
      <c r="J881">
        <v>-2.71454787929913</v>
      </c>
      <c r="K881">
        <v>3977.4902875112198</v>
      </c>
      <c r="L881">
        <v>3583.0707690107502</v>
      </c>
      <c r="M881">
        <v>39.992910458244303</v>
      </c>
      <c r="N881">
        <v>0.52176948624822905</v>
      </c>
      <c r="O881">
        <v>8.7667161961366897</v>
      </c>
      <c r="P881">
        <v>35.731092436974699</v>
      </c>
      <c r="Q881">
        <v>6.8828403825311996E-2</v>
      </c>
    </row>
    <row r="882" spans="1:17" hidden="1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-</v>
      </c>
      <c r="D882" t="s">
        <v>51</v>
      </c>
      <c r="E882">
        <v>3482.9953035849999</v>
      </c>
      <c r="F882">
        <v>608.65</v>
      </c>
      <c r="G882">
        <v>-10.807690536683801</v>
      </c>
      <c r="H882">
        <v>23.926576889736701</v>
      </c>
      <c r="I882">
        <v>3.4368201396817102</v>
      </c>
      <c r="J882">
        <v>2.9423297784553801</v>
      </c>
      <c r="K882">
        <v>550.09448772599603</v>
      </c>
      <c r="M882">
        <v>53.157339885338999</v>
      </c>
      <c r="N882">
        <v>0.90395268828835595</v>
      </c>
      <c r="O882">
        <v>6.7608642076727197</v>
      </c>
      <c r="P882">
        <v>44.452355523911201</v>
      </c>
    </row>
    <row r="883" spans="1:17" hidden="1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295</v>
      </c>
      <c r="E883">
        <v>3474.0532265000002</v>
      </c>
      <c r="F883">
        <v>287.8</v>
      </c>
      <c r="G883">
        <v>80.566306036635893</v>
      </c>
      <c r="H883">
        <v>34.527242441467401</v>
      </c>
      <c r="I883">
        <v>112.037089400414</v>
      </c>
      <c r="J883">
        <v>8.0307636330965</v>
      </c>
      <c r="K883">
        <v>213.43684124922399</v>
      </c>
      <c r="L883">
        <v>158.757046703474</v>
      </c>
      <c r="M883">
        <v>75.634273018945706</v>
      </c>
      <c r="N883">
        <v>0.97774110235530898</v>
      </c>
      <c r="O883">
        <v>2.8492008339124202</v>
      </c>
      <c r="P883">
        <v>180.999804725639</v>
      </c>
      <c r="Q883">
        <v>0.199537079208781</v>
      </c>
    </row>
    <row r="884" spans="1:17" hidden="1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-</v>
      </c>
      <c r="D884" t="s">
        <v>605</v>
      </c>
      <c r="E884">
        <v>3473.0952402299999</v>
      </c>
      <c r="F884">
        <v>1744.05</v>
      </c>
      <c r="G884">
        <v>39.238496366390301</v>
      </c>
      <c r="H884">
        <v>-4.5902839618993703</v>
      </c>
      <c r="I884">
        <v>1.22668590843902</v>
      </c>
      <c r="J884">
        <v>-1.89859509810935</v>
      </c>
      <c r="K884">
        <v>1778.14575512029</v>
      </c>
      <c r="L884">
        <v>1549.3380839479601</v>
      </c>
      <c r="M884">
        <v>44.831425563491997</v>
      </c>
      <c r="N884">
        <v>1.21543647183462</v>
      </c>
      <c r="O884">
        <v>25.283105415555699</v>
      </c>
      <c r="P884">
        <v>80.964980544746993</v>
      </c>
      <c r="Q884">
        <v>0.14527075476196599</v>
      </c>
    </row>
    <row r="885" spans="1:17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-</v>
      </c>
      <c r="D885" t="s">
        <v>1487</v>
      </c>
      <c r="E885">
        <v>3469.3049999999998</v>
      </c>
      <c r="F885">
        <v>312.55</v>
      </c>
      <c r="G885">
        <v>-53.812199791178003</v>
      </c>
      <c r="H885">
        <v>-9.5787126368632602</v>
      </c>
      <c r="I885">
        <v>-27.320166944359698</v>
      </c>
      <c r="J885">
        <v>0.44322956654010898</v>
      </c>
      <c r="K885">
        <v>322.58377276239702</v>
      </c>
      <c r="L885">
        <v>344.58077276139801</v>
      </c>
      <c r="M885">
        <v>38.626555053390298</v>
      </c>
      <c r="N885">
        <v>0.75308190245016005</v>
      </c>
      <c r="O885">
        <v>49.320108782594701</v>
      </c>
      <c r="P885">
        <v>7.6274104683195603</v>
      </c>
      <c r="Q885">
        <v>-1.1513490668148999E-2</v>
      </c>
    </row>
    <row r="886" spans="1:17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1435</v>
      </c>
      <c r="E886">
        <v>3462.8158264039998</v>
      </c>
      <c r="F886">
        <v>129.32</v>
      </c>
      <c r="G886">
        <v>-52.076508096131597</v>
      </c>
      <c r="H886">
        <v>-3.6519596712398199</v>
      </c>
      <c r="I886">
        <v>-21.7678284684559</v>
      </c>
      <c r="J886">
        <v>-1.5250045037590301</v>
      </c>
      <c r="K886">
        <v>131.87812557765</v>
      </c>
      <c r="L886">
        <v>139.68415384542499</v>
      </c>
      <c r="M886">
        <v>40.656537035389498</v>
      </c>
      <c r="N886">
        <v>0.35605048318126598</v>
      </c>
      <c r="O886">
        <v>47.540983606557297</v>
      </c>
      <c r="P886">
        <v>23.810435615126799</v>
      </c>
      <c r="Q886">
        <v>-4.4471386172183998E-2</v>
      </c>
    </row>
    <row r="887" spans="1:17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295</v>
      </c>
      <c r="E887">
        <v>3453.9065663400002</v>
      </c>
      <c r="F887">
        <v>138.79</v>
      </c>
      <c r="G887">
        <v>41.702479285574398</v>
      </c>
      <c r="H887">
        <v>-13.1192869155299</v>
      </c>
      <c r="I887">
        <v>23.3749150058403</v>
      </c>
      <c r="J887">
        <v>-2.70826444521084</v>
      </c>
      <c r="K887">
        <v>132.25439738285601</v>
      </c>
      <c r="L887">
        <v>109.64658444357801</v>
      </c>
      <c r="M887">
        <v>40.634562888887203</v>
      </c>
      <c r="N887">
        <v>0.84784097518721602</v>
      </c>
      <c r="O887">
        <v>18.524389365228</v>
      </c>
      <c r="P887">
        <v>70.085784313725497</v>
      </c>
      <c r="Q887">
        <v>7.985031986515E-3</v>
      </c>
    </row>
    <row r="888" spans="1:17" hidden="1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124</v>
      </c>
      <c r="E888">
        <v>3452.272925625</v>
      </c>
      <c r="F888">
        <v>53.75</v>
      </c>
      <c r="G888">
        <v>72.225355102567804</v>
      </c>
      <c r="H888">
        <v>5.8688511523151998</v>
      </c>
      <c r="I888">
        <v>-6.7786912393012102</v>
      </c>
      <c r="J888">
        <v>-4.4398351252071597</v>
      </c>
      <c r="K888">
        <v>49.865474952655298</v>
      </c>
      <c r="L888">
        <v>41.854044326921702</v>
      </c>
      <c r="M888">
        <v>49.437075070109699</v>
      </c>
      <c r="N888">
        <v>1.1764437777691299</v>
      </c>
      <c r="O888">
        <v>26.418604651162699</v>
      </c>
      <c r="P888">
        <v>124.425887265135</v>
      </c>
      <c r="Q888">
        <v>0.102214516264024</v>
      </c>
    </row>
    <row r="889" spans="1:17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51</v>
      </c>
      <c r="E889">
        <v>3449.0903939999998</v>
      </c>
      <c r="F889">
        <v>428.55</v>
      </c>
      <c r="G889">
        <v>30.925485907015201</v>
      </c>
      <c r="H889">
        <v>1.9232809272292699</v>
      </c>
      <c r="I889">
        <v>10.925999701295501</v>
      </c>
      <c r="J889">
        <v>7.6511358616212704</v>
      </c>
      <c r="K889">
        <v>393.10539381272702</v>
      </c>
      <c r="L889">
        <v>350.56960595975897</v>
      </c>
      <c r="M889">
        <v>64.437482806893797</v>
      </c>
      <c r="N889">
        <v>1.73244166868882</v>
      </c>
      <c r="O889">
        <v>3.1384902578462199</v>
      </c>
      <c r="P889">
        <v>82.439335887611705</v>
      </c>
      <c r="Q889">
        <v>-3.3950056963177003E-2</v>
      </c>
    </row>
    <row r="890" spans="1:17" hidden="1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804</v>
      </c>
      <c r="E890">
        <v>3440.1750757499999</v>
      </c>
      <c r="F890">
        <v>739.5</v>
      </c>
      <c r="G890">
        <v>-52.615678774035302</v>
      </c>
      <c r="H890">
        <v>-16.048863417269899</v>
      </c>
      <c r="I890">
        <v>-33.388214500738002</v>
      </c>
      <c r="J890">
        <v>-5.7896670212421801</v>
      </c>
      <c r="K890">
        <v>834.01021271354398</v>
      </c>
      <c r="L890">
        <v>896.17468234494197</v>
      </c>
      <c r="M890">
        <v>11.271400222308699</v>
      </c>
      <c r="N890">
        <v>2.3710933792153801</v>
      </c>
      <c r="O890">
        <v>44.016227180527302</v>
      </c>
      <c r="P890">
        <v>2.8797996661101801</v>
      </c>
      <c r="Q890">
        <v>-0.13428299295475701</v>
      </c>
    </row>
    <row r="891" spans="1:17" hidden="1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54</v>
      </c>
      <c r="E891">
        <v>3425.796251625</v>
      </c>
      <c r="F891">
        <v>251.75</v>
      </c>
      <c r="G891">
        <v>31.029388079394899</v>
      </c>
      <c r="H891">
        <v>-3.1517408014047801</v>
      </c>
      <c r="I891">
        <v>19.664926295217899</v>
      </c>
      <c r="J891">
        <v>-2.9935892438777798</v>
      </c>
      <c r="K891">
        <v>242.335620867101</v>
      </c>
      <c r="L891">
        <v>216.38843093736801</v>
      </c>
      <c r="M891">
        <v>57.142172008923303</v>
      </c>
      <c r="N891">
        <v>1.73093257474823</v>
      </c>
      <c r="O891">
        <v>11.2214498510426</v>
      </c>
      <c r="P891">
        <v>59.841269841269799</v>
      </c>
      <c r="Q891">
        <v>-3.7402370522781003E-2</v>
      </c>
    </row>
    <row r="892" spans="1:17" hidden="1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-</v>
      </c>
      <c r="D892" t="s">
        <v>588</v>
      </c>
      <c r="E892">
        <v>3395.3355187500001</v>
      </c>
      <c r="F892">
        <v>246.75</v>
      </c>
      <c r="G892">
        <v>75.362358943797005</v>
      </c>
      <c r="H892">
        <v>35.987848193307798</v>
      </c>
      <c r="I892">
        <v>24.530530576710099</v>
      </c>
      <c r="J892">
        <v>-2.0695973912867198</v>
      </c>
      <c r="K892">
        <v>214.54701935592499</v>
      </c>
      <c r="L892">
        <v>179.23990301225999</v>
      </c>
      <c r="M892">
        <v>53.544113163326898</v>
      </c>
      <c r="N892">
        <v>1.0562394235991901</v>
      </c>
      <c r="O892">
        <v>9.4224924012157896</v>
      </c>
      <c r="P892">
        <v>108.140025305778</v>
      </c>
      <c r="Q892">
        <v>0.230891373462975</v>
      </c>
    </row>
    <row r="893" spans="1:17" hidden="1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-</v>
      </c>
      <c r="D893" t="s">
        <v>130</v>
      </c>
      <c r="E893">
        <v>3394.9848561200001</v>
      </c>
      <c r="F893">
        <v>110.77</v>
      </c>
      <c r="G893">
        <v>61.080293841033999</v>
      </c>
      <c r="H893">
        <v>3.4247200423173298</v>
      </c>
      <c r="I893">
        <v>-21.715747338922601</v>
      </c>
      <c r="J893">
        <v>-4.4911484200911698</v>
      </c>
      <c r="K893">
        <v>111.47840610602999</v>
      </c>
      <c r="L893">
        <v>103.01465647203101</v>
      </c>
      <c r="M893">
        <v>40.722476050234199</v>
      </c>
      <c r="N893">
        <v>1.51177280310722</v>
      </c>
      <c r="O893">
        <v>45.978152929493497</v>
      </c>
      <c r="P893">
        <v>110.589353612167</v>
      </c>
      <c r="Q893">
        <v>0.193091721640265</v>
      </c>
    </row>
    <row r="894" spans="1:17" x14ac:dyDescent="0.3">
      <c r="A894" t="s">
        <v>1937</v>
      </c>
      <c r="B894" t="s">
        <v>1938</v>
      </c>
      <c r="C894" t="str">
        <f>IFERROR(VLOOKUP(Table1[[#This Row],[Ticker]],[1]!Table2[[Symbol]:[Industry]],2,FALSE),"-")</f>
        <v>-</v>
      </c>
      <c r="D894" t="s">
        <v>210</v>
      </c>
      <c r="E894">
        <v>3390.2354046</v>
      </c>
      <c r="F894">
        <v>1288.0999999999999</v>
      </c>
      <c r="G894">
        <v>12.8041817042057</v>
      </c>
      <c r="H894">
        <v>-2.4560642142813198</v>
      </c>
      <c r="I894">
        <v>0.34480845103555002</v>
      </c>
      <c r="J894">
        <v>-1.03807927264285</v>
      </c>
      <c r="K894">
        <v>1297.38616082004</v>
      </c>
      <c r="L894">
        <v>1163.3507127841001</v>
      </c>
      <c r="M894">
        <v>38.629454252543297</v>
      </c>
      <c r="N894">
        <v>0.57555932693137601</v>
      </c>
      <c r="O894">
        <v>9.3082835183603905</v>
      </c>
      <c r="P894">
        <v>56.703163017031599</v>
      </c>
      <c r="Q894">
        <v>0.129659868648966</v>
      </c>
    </row>
    <row r="895" spans="1:17" x14ac:dyDescent="0.3">
      <c r="A895" t="s">
        <v>1939</v>
      </c>
      <c r="B895" t="s">
        <v>1940</v>
      </c>
      <c r="C895" t="str">
        <f>IFERROR(VLOOKUP(Table1[[#This Row],[Ticker]],[1]!Table2[[Symbol]:[Industry]],2,FALSE),"-")</f>
        <v>-</v>
      </c>
      <c r="D895" t="s">
        <v>51</v>
      </c>
      <c r="E895">
        <v>3378.4925724549998</v>
      </c>
      <c r="F895">
        <v>135.59</v>
      </c>
      <c r="G895">
        <v>9.7021821970420401</v>
      </c>
      <c r="H895">
        <v>6.4386708263905303</v>
      </c>
      <c r="I895">
        <v>-8.6756865734481199</v>
      </c>
      <c r="J895">
        <v>-2.53757175173445E-2</v>
      </c>
      <c r="K895">
        <v>131.488265864678</v>
      </c>
      <c r="L895">
        <v>120.917864047641</v>
      </c>
      <c r="M895">
        <v>44.354603141564297</v>
      </c>
      <c r="N895">
        <v>0.66701447945839099</v>
      </c>
      <c r="O895">
        <v>14.6839737443764</v>
      </c>
      <c r="P895">
        <v>56.932870370370303</v>
      </c>
      <c r="Q895">
        <v>-6.7284958173963003E-2</v>
      </c>
    </row>
    <row r="896" spans="1:17" x14ac:dyDescent="0.3">
      <c r="A896" t="s">
        <v>1941</v>
      </c>
      <c r="B896" t="s">
        <v>1942</v>
      </c>
      <c r="C896" t="str">
        <f>IFERROR(VLOOKUP(Table1[[#This Row],[Ticker]],[1]!Table2[[Symbol]:[Industry]],2,FALSE),"-")</f>
        <v>-</v>
      </c>
      <c r="D896" t="s">
        <v>210</v>
      </c>
      <c r="E896">
        <v>3356.0905444499999</v>
      </c>
      <c r="F896">
        <v>213.86</v>
      </c>
      <c r="G896">
        <v>-35.1666002757988</v>
      </c>
      <c r="H896">
        <v>-8.1719840527312506</v>
      </c>
      <c r="I896">
        <v>-32.493591765593997</v>
      </c>
      <c r="J896">
        <v>-3.3729111151512798</v>
      </c>
      <c r="K896">
        <v>226.23931375062199</v>
      </c>
      <c r="L896">
        <v>232.34356116016801</v>
      </c>
      <c r="M896">
        <v>27.529525572681202</v>
      </c>
      <c r="N896">
        <v>0.63162456053223903</v>
      </c>
      <c r="O896">
        <v>39.811091368184698</v>
      </c>
      <c r="P896">
        <v>12.2330097087378</v>
      </c>
      <c r="Q896">
        <v>1.3063304888282E-2</v>
      </c>
    </row>
    <row r="897" spans="1:17" hidden="1" x14ac:dyDescent="0.3">
      <c r="A897" t="s">
        <v>1943</v>
      </c>
      <c r="B897" t="s">
        <v>1944</v>
      </c>
      <c r="C897" t="str">
        <f>IFERROR(VLOOKUP(Table1[[#This Row],[Ticker]],[1]!Table2[[Symbol]:[Industry]],2,FALSE),"-")</f>
        <v>-</v>
      </c>
      <c r="D897" t="s">
        <v>1566</v>
      </c>
      <c r="E897">
        <v>3348.1287601449999</v>
      </c>
      <c r="F897">
        <v>1974.05</v>
      </c>
      <c r="G897">
        <v>7.21751552260117</v>
      </c>
      <c r="H897">
        <v>-7.9893075338478399</v>
      </c>
      <c r="I897">
        <v>20.250581227755099</v>
      </c>
      <c r="J897">
        <v>-3.8400850359383498</v>
      </c>
      <c r="K897">
        <v>1972.2686341170599</v>
      </c>
      <c r="L897">
        <v>1719.0501042057999</v>
      </c>
      <c r="M897">
        <v>41.441907131514597</v>
      </c>
      <c r="N897">
        <v>1.0717319713051101</v>
      </c>
      <c r="O897">
        <v>10.6354955548238</v>
      </c>
      <c r="P897">
        <v>43.0522845030616</v>
      </c>
      <c r="Q897">
        <v>9.7141575921981999E-2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Row],[Ticker]],[1]!Table2[[Symbol]:[Industry]],2,FALSE),"-")</f>
        <v>-</v>
      </c>
      <c r="D898" t="s">
        <v>260</v>
      </c>
      <c r="E898">
        <v>3343.3886426399999</v>
      </c>
      <c r="F898">
        <v>271.8</v>
      </c>
      <c r="G898">
        <v>923.56457047991103</v>
      </c>
      <c r="H898">
        <v>68.419007100906498</v>
      </c>
      <c r="I898">
        <v>119.585767024606</v>
      </c>
      <c r="J898">
        <v>10.4633945361826</v>
      </c>
      <c r="K898">
        <v>184.31577357435901</v>
      </c>
      <c r="L898">
        <v>123.73621458125599</v>
      </c>
      <c r="M898">
        <v>96.395435144550504</v>
      </c>
      <c r="N898">
        <v>1.84852173339466</v>
      </c>
      <c r="O898">
        <v>0</v>
      </c>
      <c r="P898">
        <v>963.58833887693197</v>
      </c>
      <c r="Q898">
        <v>0.28002513364578102</v>
      </c>
    </row>
    <row r="899" spans="1:17" hidden="1" x14ac:dyDescent="0.3">
      <c r="A899" t="s">
        <v>1947</v>
      </c>
      <c r="B899" t="s">
        <v>1948</v>
      </c>
      <c r="C899" t="str">
        <f>IFERROR(VLOOKUP(Table1[[#This Row],[Ticker]],[1]!Table2[[Symbol]:[Industry]],2,FALSE),"-")</f>
        <v>-</v>
      </c>
      <c r="D899" t="s">
        <v>1478</v>
      </c>
      <c r="E899">
        <v>3336.0868064699998</v>
      </c>
      <c r="F899">
        <v>761.9</v>
      </c>
      <c r="G899">
        <v>-3.2921576876721699</v>
      </c>
      <c r="H899">
        <v>-6.1055540324472801</v>
      </c>
      <c r="I899">
        <v>13.0415553825231</v>
      </c>
      <c r="J899">
        <v>-8.9835619688248993</v>
      </c>
      <c r="K899">
        <v>717.62736219721</v>
      </c>
      <c r="L899">
        <v>643.30626395121897</v>
      </c>
      <c r="M899">
        <v>42.727946435742801</v>
      </c>
      <c r="N899">
        <v>1.0508731253022301</v>
      </c>
      <c r="O899">
        <v>16.150413440084002</v>
      </c>
      <c r="P899">
        <v>69.612644701691906</v>
      </c>
      <c r="Q899">
        <v>-5.7039046671644E-2</v>
      </c>
    </row>
    <row r="900" spans="1:17" hidden="1" x14ac:dyDescent="0.3">
      <c r="A900" t="s">
        <v>1949</v>
      </c>
      <c r="B900" t="s">
        <v>1950</v>
      </c>
      <c r="C900" t="str">
        <f>IFERROR(VLOOKUP(Table1[[#This Row],[Ticker]],[1]!Table2[[Symbol]:[Industry]],2,FALSE),"-")</f>
        <v>-</v>
      </c>
      <c r="D900" t="s">
        <v>1951</v>
      </c>
      <c r="E900">
        <v>3324.0974166400001</v>
      </c>
      <c r="F900">
        <v>288.2</v>
      </c>
      <c r="G900">
        <v>28.455020174338198</v>
      </c>
      <c r="H900">
        <v>-11.412567607107899</v>
      </c>
      <c r="I900">
        <v>24.736881940305299</v>
      </c>
      <c r="J900">
        <v>0.25031779039031399</v>
      </c>
      <c r="K900">
        <v>281.39185324644001</v>
      </c>
      <c r="M900">
        <v>53.541753604760203</v>
      </c>
      <c r="N900">
        <v>0.81312095305953203</v>
      </c>
      <c r="O900">
        <v>14.503816793893099</v>
      </c>
      <c r="P900">
        <v>166.23556581986099</v>
      </c>
    </row>
    <row r="901" spans="1:17" hidden="1" x14ac:dyDescent="0.3">
      <c r="A901" t="s">
        <v>1952</v>
      </c>
      <c r="B901" t="s">
        <v>1953</v>
      </c>
      <c r="C901" t="str">
        <f>IFERROR(VLOOKUP(Table1[[#This Row],[Ticker]],[1]!Table2[[Symbol]:[Industry]],2,FALSE),"-")</f>
        <v>-</v>
      </c>
      <c r="E901">
        <v>3306.3</v>
      </c>
      <c r="F901">
        <v>618</v>
      </c>
      <c r="G901">
        <v>423.67346451527902</v>
      </c>
      <c r="H901">
        <v>-3.1042599148002199</v>
      </c>
      <c r="I901">
        <v>70.691587208653303</v>
      </c>
      <c r="J901">
        <v>1.2624675683726601</v>
      </c>
      <c r="K901">
        <v>609.96306680437203</v>
      </c>
      <c r="L901">
        <v>456.81871935133302</v>
      </c>
      <c r="M901">
        <v>51.135987665656003</v>
      </c>
      <c r="N901">
        <v>0.99444393660960295</v>
      </c>
      <c r="O901">
        <v>28.260517799352701</v>
      </c>
      <c r="P901">
        <v>825.14970059880204</v>
      </c>
      <c r="Q901">
        <v>0.18627715276395301</v>
      </c>
    </row>
    <row r="902" spans="1:17" hidden="1" x14ac:dyDescent="0.3">
      <c r="A902" t="s">
        <v>1954</v>
      </c>
      <c r="B902" t="s">
        <v>1955</v>
      </c>
      <c r="C902" t="str">
        <f>IFERROR(VLOOKUP(Table1[[#This Row],[Ticker]],[1]!Table2[[Symbol]:[Industry]],2,FALSE),"-")</f>
        <v>-</v>
      </c>
      <c r="D902" t="s">
        <v>60</v>
      </c>
      <c r="E902">
        <v>3283.6632914799902</v>
      </c>
      <c r="F902">
        <v>217.1</v>
      </c>
      <c r="G902">
        <v>58.292548778457203</v>
      </c>
      <c r="H902">
        <v>-11.3856702014119</v>
      </c>
      <c r="I902">
        <v>-9.9756289992818594</v>
      </c>
      <c r="J902">
        <v>-4.73125167570557</v>
      </c>
      <c r="K902">
        <v>228.85441188385701</v>
      </c>
      <c r="L902">
        <v>192.638365793514</v>
      </c>
      <c r="M902">
        <v>31.604547744374099</v>
      </c>
      <c r="N902">
        <v>0.45075428443601001</v>
      </c>
      <c r="O902">
        <v>24.320589590050599</v>
      </c>
      <c r="P902">
        <v>94.446932377966803</v>
      </c>
      <c r="Q902">
        <v>9.8785719902522995E-2</v>
      </c>
    </row>
    <row r="903" spans="1:17" x14ac:dyDescent="0.3">
      <c r="A903" t="s">
        <v>1956</v>
      </c>
      <c r="B903" t="s">
        <v>1957</v>
      </c>
      <c r="C903" t="str">
        <f>IFERROR(VLOOKUP(Table1[[#This Row],[Ticker]],[1]!Table2[[Symbol]:[Industry]],2,FALSE),"-")</f>
        <v>-</v>
      </c>
      <c r="D903" t="s">
        <v>21</v>
      </c>
      <c r="E903">
        <v>3280.9732711000001</v>
      </c>
      <c r="F903">
        <v>555.79999999999995</v>
      </c>
      <c r="G903">
        <v>-20.4079897229885</v>
      </c>
      <c r="H903">
        <v>-15.9946185132462</v>
      </c>
      <c r="I903">
        <v>-33.295815456077797</v>
      </c>
      <c r="J903">
        <v>-9.6158840266580601</v>
      </c>
      <c r="K903">
        <v>610.590619072241</v>
      </c>
      <c r="L903">
        <v>596.00460654500398</v>
      </c>
      <c r="M903">
        <v>28.132961373078601</v>
      </c>
      <c r="N903">
        <v>0.76743616704349804</v>
      </c>
      <c r="O903">
        <v>42.407340770061097</v>
      </c>
      <c r="P903">
        <v>23.511111111111099</v>
      </c>
      <c r="Q903">
        <v>6.2462090081392002E-2</v>
      </c>
    </row>
    <row r="904" spans="1:17" hidden="1" x14ac:dyDescent="0.3">
      <c r="A904" t="s">
        <v>1958</v>
      </c>
      <c r="B904" t="s">
        <v>1959</v>
      </c>
      <c r="C904" t="str">
        <f>IFERROR(VLOOKUP(Table1[[#This Row],[Ticker]],[1]!Table2[[Symbol]:[Industry]],2,FALSE),"-")</f>
        <v>-</v>
      </c>
      <c r="D904" t="s">
        <v>392</v>
      </c>
      <c r="E904">
        <v>3261.3673064999998</v>
      </c>
      <c r="F904">
        <v>4259.3</v>
      </c>
      <c r="G904">
        <v>17.5415403880165</v>
      </c>
      <c r="H904">
        <v>1.04927480657554</v>
      </c>
      <c r="I904">
        <v>-12.2376281607281</v>
      </c>
      <c r="J904">
        <v>7.0100864333046902</v>
      </c>
      <c r="K904">
        <v>4317.8416190982798</v>
      </c>
      <c r="L904">
        <v>4109.7366778862597</v>
      </c>
      <c r="M904">
        <v>41.674085203597301</v>
      </c>
      <c r="N904">
        <v>0.96957591537870802</v>
      </c>
      <c r="O904">
        <v>19.667551006033801</v>
      </c>
      <c r="P904">
        <v>54.602540834845698</v>
      </c>
      <c r="Q904">
        <v>6.3958558347816996E-2</v>
      </c>
    </row>
    <row r="905" spans="1:17" hidden="1" x14ac:dyDescent="0.3">
      <c r="A905" t="s">
        <v>1960</v>
      </c>
      <c r="B905" t="s">
        <v>1961</v>
      </c>
      <c r="C905" t="str">
        <f>IFERROR(VLOOKUP(Table1[[#This Row],[Ticker]],[1]!Table2[[Symbol]:[Industry]],2,FALSE),"-")</f>
        <v>-</v>
      </c>
      <c r="D905" t="s">
        <v>535</v>
      </c>
      <c r="E905">
        <v>3260.3192517950001</v>
      </c>
      <c r="F905">
        <v>5105.05</v>
      </c>
      <c r="G905">
        <v>22.704432654139801</v>
      </c>
      <c r="H905">
        <v>17.1876301113621</v>
      </c>
      <c r="I905">
        <v>26.511540243912901</v>
      </c>
      <c r="J905">
        <v>7.7670496021872202</v>
      </c>
      <c r="K905">
        <v>4316.2455529336403</v>
      </c>
      <c r="L905">
        <v>3705.7687951354201</v>
      </c>
      <c r="M905">
        <v>71.176529295219098</v>
      </c>
      <c r="N905">
        <v>2.7190863003161501</v>
      </c>
      <c r="O905">
        <v>6.2869119793145902</v>
      </c>
      <c r="P905">
        <v>78.995810031380898</v>
      </c>
      <c r="Q905">
        <v>0.133766761815866</v>
      </c>
    </row>
    <row r="906" spans="1:17" x14ac:dyDescent="0.3">
      <c r="A906" t="s">
        <v>1962</v>
      </c>
      <c r="B906" t="s">
        <v>1963</v>
      </c>
      <c r="C906" t="str">
        <f>IFERROR(VLOOKUP(Table1[[#This Row],[Ticker]],[1]!Table2[[Symbol]:[Industry]],2,FALSE),"-")</f>
        <v>-</v>
      </c>
      <c r="D906" t="s">
        <v>295</v>
      </c>
      <c r="E906">
        <v>3256.4541565999998</v>
      </c>
      <c r="F906">
        <v>318.05</v>
      </c>
      <c r="G906">
        <v>32.5249722337227</v>
      </c>
      <c r="H906">
        <v>1.99626784113624</v>
      </c>
      <c r="I906">
        <v>31.035358672447298</v>
      </c>
      <c r="J906">
        <v>-3.5605625571745101</v>
      </c>
      <c r="K906">
        <v>306.06731382822102</v>
      </c>
      <c r="L906">
        <v>262.32116060801798</v>
      </c>
      <c r="M906">
        <v>44.506990172977503</v>
      </c>
      <c r="N906">
        <v>1.12399191968593</v>
      </c>
      <c r="O906">
        <v>11.774878163810699</v>
      </c>
      <c r="P906">
        <v>68.592631857937903</v>
      </c>
      <c r="Q906">
        <v>4.2407833971618999E-2</v>
      </c>
    </row>
    <row r="907" spans="1:17" x14ac:dyDescent="0.3">
      <c r="A907" t="s">
        <v>1964</v>
      </c>
      <c r="B907" t="s">
        <v>1965</v>
      </c>
      <c r="C907" t="str">
        <f>IFERROR(VLOOKUP(Table1[[#This Row],[Ticker]],[1]!Table2[[Symbol]:[Industry]],2,FALSE),"-")</f>
        <v>-</v>
      </c>
      <c r="D907" t="s">
        <v>133</v>
      </c>
      <c r="E907">
        <v>3255.7893840000002</v>
      </c>
      <c r="F907">
        <v>565.20000000000005</v>
      </c>
      <c r="G907">
        <v>-25.121222985200902</v>
      </c>
      <c r="H907">
        <v>-9.0507870909342696</v>
      </c>
      <c r="I907">
        <v>-8.4785674389662198</v>
      </c>
      <c r="J907">
        <v>-11.637160867400899</v>
      </c>
      <c r="K907">
        <v>599.16373648306796</v>
      </c>
      <c r="L907">
        <v>563.74116217434198</v>
      </c>
      <c r="M907">
        <v>29.311018177980699</v>
      </c>
      <c r="N907">
        <v>0.92357263248835098</v>
      </c>
      <c r="O907">
        <v>22.4256900212314</v>
      </c>
      <c r="P907">
        <v>22.869565217391301</v>
      </c>
      <c r="Q907">
        <v>0.15911183839221199</v>
      </c>
    </row>
    <row r="908" spans="1:17" x14ac:dyDescent="0.3">
      <c r="A908" t="s">
        <v>1966</v>
      </c>
      <c r="B908" t="s">
        <v>1967</v>
      </c>
      <c r="C908" t="str">
        <f>IFERROR(VLOOKUP(Table1[[#This Row],[Ticker]],[1]!Table2[[Symbol]:[Industry]],2,FALSE),"-")</f>
        <v>-</v>
      </c>
      <c r="D908" t="s">
        <v>130</v>
      </c>
      <c r="E908">
        <v>3251.3324261399998</v>
      </c>
      <c r="F908">
        <v>493.8</v>
      </c>
      <c r="G908">
        <v>-40.237593713322099</v>
      </c>
      <c r="H908">
        <v>-8.1359753821285903</v>
      </c>
      <c r="I908">
        <v>-9.0953240579707693</v>
      </c>
      <c r="J908">
        <v>-2.1671750773903198</v>
      </c>
      <c r="K908">
        <v>517.02012926962095</v>
      </c>
      <c r="L908">
        <v>513.31813370272801</v>
      </c>
      <c r="M908">
        <v>31.352258606461799</v>
      </c>
      <c r="N908">
        <v>0.51471619418138403</v>
      </c>
      <c r="O908">
        <v>25.556905629809599</v>
      </c>
      <c r="P908">
        <v>9.9165275459098492</v>
      </c>
    </row>
    <row r="909" spans="1:17" hidden="1" x14ac:dyDescent="0.3">
      <c r="A909" t="s">
        <v>1968</v>
      </c>
      <c r="B909" t="s">
        <v>1969</v>
      </c>
      <c r="C909" t="str">
        <f>IFERROR(VLOOKUP(Table1[[#This Row],[Ticker]],[1]!Table2[[Symbol]:[Industry]],2,FALSE),"-")</f>
        <v>-</v>
      </c>
      <c r="D909" t="s">
        <v>138</v>
      </c>
      <c r="E909">
        <v>3248.9403292349998</v>
      </c>
      <c r="F909">
        <v>714.65</v>
      </c>
      <c r="G909">
        <v>77.121244186850504</v>
      </c>
      <c r="H909">
        <v>3.91471590352177</v>
      </c>
      <c r="I909">
        <v>6.7174700687909104</v>
      </c>
      <c r="J909">
        <v>0.61014971173802601</v>
      </c>
      <c r="K909">
        <v>710.38520422381703</v>
      </c>
      <c r="L909">
        <v>595.63082376221496</v>
      </c>
      <c r="M909">
        <v>41.380859753474603</v>
      </c>
      <c r="N909">
        <v>1.6956033851966901</v>
      </c>
      <c r="O909">
        <v>15.581053662632</v>
      </c>
      <c r="P909">
        <v>131.278317152103</v>
      </c>
      <c r="Q909">
        <v>0.18016817203011901</v>
      </c>
    </row>
    <row r="910" spans="1:17" hidden="1" x14ac:dyDescent="0.3">
      <c r="A910" t="s">
        <v>1970</v>
      </c>
      <c r="B910" t="s">
        <v>1971</v>
      </c>
      <c r="C910" t="str">
        <f>IFERROR(VLOOKUP(Table1[[#This Row],[Ticker]],[1]!Table2[[Symbol]:[Industry]],2,FALSE),"-")</f>
        <v>-</v>
      </c>
      <c r="D910" t="s">
        <v>484</v>
      </c>
      <c r="E910">
        <v>3248.8125268499998</v>
      </c>
      <c r="F910">
        <v>308.25</v>
      </c>
      <c r="G910">
        <v>-54.865916898883697</v>
      </c>
      <c r="H910">
        <v>-7.4809646027667798</v>
      </c>
      <c r="I910">
        <v>-16.505677885890002</v>
      </c>
      <c r="J910">
        <v>-2.2992905931842098</v>
      </c>
      <c r="K910">
        <v>307.063626141361</v>
      </c>
      <c r="M910">
        <v>45.2523123579182</v>
      </c>
      <c r="N910">
        <v>0.82672206820048</v>
      </c>
      <c r="O910">
        <v>66.877534468775295</v>
      </c>
      <c r="P910">
        <v>25.253961804144598</v>
      </c>
    </row>
    <row r="911" spans="1:17" x14ac:dyDescent="0.3">
      <c r="A911" t="s">
        <v>1972</v>
      </c>
      <c r="B911" t="s">
        <v>1973</v>
      </c>
      <c r="C911" t="str">
        <f>IFERROR(VLOOKUP(Table1[[#This Row],[Ticker]],[1]!Table2[[Symbol]:[Industry]],2,FALSE),"-")</f>
        <v>-</v>
      </c>
      <c r="D911" t="s">
        <v>372</v>
      </c>
      <c r="E911">
        <v>3234.1001621999999</v>
      </c>
      <c r="F911">
        <v>2295.75</v>
      </c>
      <c r="G911">
        <v>-10.408743528133201</v>
      </c>
      <c r="H911">
        <v>11.432339141922499</v>
      </c>
      <c r="I911">
        <v>13.922987756176299</v>
      </c>
      <c r="J911">
        <v>13.096304473295501</v>
      </c>
      <c r="K911">
        <v>1915.53696792909</v>
      </c>
      <c r="L911">
        <v>1870.7321360638</v>
      </c>
      <c r="M911">
        <v>78.384849082658405</v>
      </c>
      <c r="N911">
        <v>3.0827160684223398</v>
      </c>
      <c r="O911">
        <v>4.8894696722204101</v>
      </c>
      <c r="P911">
        <v>49.951012410189399</v>
      </c>
      <c r="Q911">
        <v>-4.9244038918621003E-2</v>
      </c>
    </row>
    <row r="912" spans="1:17" x14ac:dyDescent="0.3">
      <c r="A912" t="s">
        <v>1974</v>
      </c>
      <c r="B912" t="s">
        <v>1975</v>
      </c>
      <c r="C912" t="str">
        <f>IFERROR(VLOOKUP(Table1[[#This Row],[Ticker]],[1]!Table2[[Symbol]:[Industry]],2,FALSE),"-")</f>
        <v>-</v>
      </c>
      <c r="D912" t="s">
        <v>309</v>
      </c>
      <c r="E912">
        <v>3231.13860694</v>
      </c>
      <c r="F912">
        <v>1206.8499999999999</v>
      </c>
      <c r="G912">
        <v>-13.918017850732101</v>
      </c>
      <c r="H912">
        <v>-13.2337350921051</v>
      </c>
      <c r="I912">
        <v>-37.187763369245999</v>
      </c>
      <c r="J912">
        <v>-18.800241157737801</v>
      </c>
      <c r="K912">
        <v>1389.97104090272</v>
      </c>
      <c r="L912">
        <v>1315.77267671307</v>
      </c>
      <c r="M912">
        <v>16.918390142648501</v>
      </c>
      <c r="N912">
        <v>1.23448624671384</v>
      </c>
      <c r="O912">
        <v>51.050254795542102</v>
      </c>
      <c r="P912">
        <v>27.708994708994702</v>
      </c>
      <c r="Q912">
        <v>6.3810445405168004E-2</v>
      </c>
    </row>
    <row r="913" spans="1:17" hidden="1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639</v>
      </c>
      <c r="E913">
        <v>3223.7902618899998</v>
      </c>
      <c r="F913">
        <v>2720.3</v>
      </c>
      <c r="G913">
        <v>4.9961219270702797</v>
      </c>
      <c r="H913">
        <v>6.91820162366131</v>
      </c>
      <c r="I913">
        <v>-13.7120573062813</v>
      </c>
      <c r="J913">
        <v>-8.3921113914729002</v>
      </c>
      <c r="K913">
        <v>2631.46608455758</v>
      </c>
      <c r="L913">
        <v>2403.4964142663398</v>
      </c>
      <c r="M913">
        <v>39.354719070712598</v>
      </c>
      <c r="N913">
        <v>1.9553219259991099</v>
      </c>
      <c r="O913">
        <v>18.7369040179391</v>
      </c>
      <c r="P913">
        <v>39.713926196040099</v>
      </c>
      <c r="Q913">
        <v>8.2211159214529997E-2</v>
      </c>
    </row>
    <row r="914" spans="1:17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46</v>
      </c>
      <c r="E914">
        <v>3197.3362593000002</v>
      </c>
      <c r="F914">
        <v>1886.55</v>
      </c>
      <c r="G914">
        <v>-4.5147832790140399</v>
      </c>
      <c r="H914">
        <v>-8.8920506466603602</v>
      </c>
      <c r="I914">
        <v>4.0924540057375998</v>
      </c>
      <c r="J914">
        <v>-2.1159912788389201</v>
      </c>
      <c r="K914">
        <v>1843.5164603778401</v>
      </c>
      <c r="L914">
        <v>1695.9066340325301</v>
      </c>
      <c r="M914">
        <v>42.336083248488698</v>
      </c>
      <c r="N914">
        <v>0.33165139822094902</v>
      </c>
      <c r="O914">
        <v>10.784235774296899</v>
      </c>
      <c r="P914">
        <v>33.419377652050898</v>
      </c>
      <c r="Q914">
        <v>4.8289265623431998E-2</v>
      </c>
    </row>
    <row r="915" spans="1:17" hidden="1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295</v>
      </c>
      <c r="E915">
        <v>3181.318714125</v>
      </c>
      <c r="F915">
        <v>591.75</v>
      </c>
      <c r="G915">
        <v>176.679582644829</v>
      </c>
      <c r="H915">
        <v>-21.3110180561311</v>
      </c>
      <c r="I915">
        <v>97.426392421400493</v>
      </c>
      <c r="J915">
        <v>-5.6533777581255897</v>
      </c>
      <c r="K915">
        <v>644.10050440164105</v>
      </c>
      <c r="L915">
        <v>455.11500386555502</v>
      </c>
      <c r="M915">
        <v>29.118212424060999</v>
      </c>
      <c r="N915">
        <v>0.32739504428192701</v>
      </c>
      <c r="O915">
        <v>53.5783692437684</v>
      </c>
      <c r="P915">
        <v>209.444124875803</v>
      </c>
      <c r="Q915">
        <v>0.18880963245641599</v>
      </c>
    </row>
    <row r="916" spans="1:17" hidden="1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-</v>
      </c>
      <c r="D916" t="s">
        <v>1478</v>
      </c>
      <c r="E916">
        <v>3181.04884128</v>
      </c>
      <c r="F916">
        <v>216.2</v>
      </c>
      <c r="G916">
        <v>-18.935895610057599</v>
      </c>
      <c r="K916">
        <v>198.53034696656701</v>
      </c>
      <c r="L916">
        <v>172.215069946667</v>
      </c>
      <c r="M916">
        <v>81.1750791682543</v>
      </c>
      <c r="N916">
        <v>1</v>
      </c>
      <c r="O916">
        <v>2.8445883441258202</v>
      </c>
      <c r="P916">
        <v>6.3453025086079604</v>
      </c>
      <c r="Q916">
        <v>0.14788253940821999</v>
      </c>
    </row>
    <row r="917" spans="1:17" hidden="1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81</v>
      </c>
      <c r="E917">
        <v>3164.455821</v>
      </c>
      <c r="F917">
        <v>555</v>
      </c>
      <c r="G917">
        <v>-6.3255568606663397</v>
      </c>
      <c r="H917">
        <v>10.1298130353019</v>
      </c>
      <c r="I917">
        <v>5.8572409910982604</v>
      </c>
      <c r="J917">
        <v>-5.4122640920908998</v>
      </c>
      <c r="M917">
        <v>43.599137872836501</v>
      </c>
      <c r="O917">
        <v>13.063063063063</v>
      </c>
      <c r="P917">
        <v>18.034878774989298</v>
      </c>
    </row>
    <row r="918" spans="1:17" hidden="1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51</v>
      </c>
      <c r="E918">
        <v>3163.336704327</v>
      </c>
      <c r="F918">
        <v>57.73</v>
      </c>
      <c r="G918">
        <v>48.842344670377102</v>
      </c>
      <c r="H918">
        <v>2.6642518697115598</v>
      </c>
      <c r="I918">
        <v>-3.9406411087472799</v>
      </c>
      <c r="J918">
        <v>3.6899549484783698</v>
      </c>
      <c r="K918">
        <v>55.483302772878503</v>
      </c>
      <c r="L918">
        <v>48.354753264190002</v>
      </c>
      <c r="M918">
        <v>46.632244691774197</v>
      </c>
      <c r="N918">
        <v>1.54441898133084</v>
      </c>
      <c r="O918">
        <v>9.1287025809804394</v>
      </c>
      <c r="P918">
        <v>84.440894568689998</v>
      </c>
      <c r="Q918">
        <v>-1.960446073683E-3</v>
      </c>
    </row>
    <row r="919" spans="1:17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54</v>
      </c>
      <c r="E919">
        <v>3150.8820593999999</v>
      </c>
      <c r="F919">
        <v>313.05</v>
      </c>
      <c r="G919">
        <v>-71.846342588333698</v>
      </c>
      <c r="H919">
        <v>-22.812296482704099</v>
      </c>
      <c r="I919">
        <v>-57.253111290486999</v>
      </c>
      <c r="J919">
        <v>-16.8760673647472</v>
      </c>
      <c r="K919">
        <v>442.36762470308099</v>
      </c>
      <c r="L919">
        <v>491.65180569581401</v>
      </c>
      <c r="M919">
        <v>5.5085151302110198</v>
      </c>
      <c r="N919">
        <v>1.9705135160447</v>
      </c>
      <c r="O919">
        <v>115.572592237661</v>
      </c>
      <c r="P919">
        <v>2.9769736842105199</v>
      </c>
    </row>
    <row r="920" spans="1:17" hidden="1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133</v>
      </c>
      <c r="E920">
        <v>3142.1699470939998</v>
      </c>
      <c r="F920">
        <v>175.46</v>
      </c>
      <c r="G920">
        <v>74.583661959183601</v>
      </c>
      <c r="H920">
        <v>-11.4861135733368</v>
      </c>
      <c r="I920">
        <v>-25.246881497767902</v>
      </c>
      <c r="J920">
        <v>-4.8378879278682803</v>
      </c>
      <c r="K920">
        <v>183.55098381836899</v>
      </c>
      <c r="L920">
        <v>165.469185967881</v>
      </c>
      <c r="M920">
        <v>34.999298390178701</v>
      </c>
      <c r="N920">
        <v>0.89713121467590895</v>
      </c>
      <c r="O920">
        <v>27.436452752764101</v>
      </c>
      <c r="P920">
        <v>100.87006296508299</v>
      </c>
      <c r="Q920">
        <v>8.2265615386842003E-2</v>
      </c>
    </row>
    <row r="921" spans="1:17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997</v>
      </c>
      <c r="E921">
        <v>3130.7322400399999</v>
      </c>
      <c r="F921">
        <v>386.8</v>
      </c>
      <c r="G921">
        <v>-17.256587612251501</v>
      </c>
      <c r="H921">
        <v>-2.5889674817672699</v>
      </c>
      <c r="I921">
        <v>-15.916043262633</v>
      </c>
      <c r="J921">
        <v>-1.2110550799486</v>
      </c>
      <c r="K921">
        <v>400.12282222437801</v>
      </c>
      <c r="L921">
        <v>396.24712465539801</v>
      </c>
      <c r="M921">
        <v>37.755969307711197</v>
      </c>
      <c r="N921">
        <v>0.72152055758516498</v>
      </c>
      <c r="O921">
        <v>26.6804550155118</v>
      </c>
      <c r="P921">
        <v>14.4209436473894</v>
      </c>
      <c r="Q921">
        <v>-3.0410908644425E-2</v>
      </c>
    </row>
    <row r="922" spans="1:17" hidden="1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46</v>
      </c>
      <c r="E922">
        <v>3126.8994204000001</v>
      </c>
      <c r="F922">
        <v>2884</v>
      </c>
      <c r="G922">
        <v>57.285941247559201</v>
      </c>
      <c r="H922">
        <v>-12.830290576210601</v>
      </c>
      <c r="I922">
        <v>40.951077722196601</v>
      </c>
      <c r="J922">
        <v>-1.2783265083537401</v>
      </c>
      <c r="K922">
        <v>3036.5991337874002</v>
      </c>
      <c r="L922">
        <v>2533.4950664079402</v>
      </c>
      <c r="M922">
        <v>30.669023774447702</v>
      </c>
      <c r="N922">
        <v>0.61758634902133702</v>
      </c>
      <c r="O922">
        <v>28.567961165048501</v>
      </c>
      <c r="P922">
        <v>90.099532001845603</v>
      </c>
      <c r="Q922">
        <v>0.116074742534497</v>
      </c>
    </row>
    <row r="923" spans="1:17" hidden="1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1478</v>
      </c>
      <c r="E923">
        <v>3126.6080676000001</v>
      </c>
      <c r="F923">
        <v>414</v>
      </c>
      <c r="G923">
        <v>42.172327826208601</v>
      </c>
      <c r="H923">
        <v>5.5953950372764396</v>
      </c>
      <c r="I923">
        <v>7.6803066681265904</v>
      </c>
      <c r="J923">
        <v>10.5313579950594</v>
      </c>
      <c r="K923">
        <v>371.11654401717198</v>
      </c>
      <c r="L923">
        <v>326.98641173691499</v>
      </c>
      <c r="M923">
        <v>62.480155830287202</v>
      </c>
      <c r="N923">
        <v>2.3420151689897399</v>
      </c>
      <c r="O923">
        <v>7.2463768115942102</v>
      </c>
      <c r="P923">
        <v>69.602621876280196</v>
      </c>
      <c r="Q923">
        <v>2.9534888245062001E-2</v>
      </c>
    </row>
    <row r="924" spans="1:17" hidden="1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372</v>
      </c>
      <c r="E924">
        <v>3120.9846517740002</v>
      </c>
      <c r="F924">
        <v>211.53</v>
      </c>
      <c r="G924">
        <v>50.227144211368</v>
      </c>
      <c r="H924">
        <v>16.716337734892001</v>
      </c>
      <c r="I924">
        <v>59.611130694623597</v>
      </c>
      <c r="J924">
        <v>8.6608525615515202</v>
      </c>
      <c r="K924">
        <v>172.62102465281399</v>
      </c>
      <c r="L924">
        <v>141.21153791640401</v>
      </c>
      <c r="M924">
        <v>76.155833401650099</v>
      </c>
      <c r="N924">
        <v>1.9570279124226699</v>
      </c>
      <c r="O924">
        <v>8.4952489008651195</v>
      </c>
      <c r="P924">
        <v>122.663157894736</v>
      </c>
      <c r="Q924">
        <v>0.13207030298764799</v>
      </c>
    </row>
    <row r="925" spans="1:17" hidden="1" x14ac:dyDescent="0.3">
      <c r="A925" t="s">
        <v>2000</v>
      </c>
      <c r="B925" t="s">
        <v>2001</v>
      </c>
      <c r="C925" t="str">
        <f>IFERROR(VLOOKUP(Table1[[#This Row],[Ticker]],[1]!Table2[[Symbol]:[Industry]],2,FALSE),"-")</f>
        <v>-</v>
      </c>
      <c r="D925" t="s">
        <v>156</v>
      </c>
      <c r="E925">
        <v>3112.8144844499998</v>
      </c>
      <c r="F925">
        <v>340.25</v>
      </c>
      <c r="G925">
        <v>54.772379096099797</v>
      </c>
      <c r="H925">
        <v>-19.2366066280055</v>
      </c>
      <c r="I925">
        <v>-27.230651645427798</v>
      </c>
      <c r="J925">
        <v>-3.9545778108084799</v>
      </c>
      <c r="K925">
        <v>372.40172167101002</v>
      </c>
      <c r="L925">
        <v>347.25392016979401</v>
      </c>
      <c r="M925">
        <v>27.516804532277799</v>
      </c>
      <c r="N925">
        <v>0.77376665773484299</v>
      </c>
      <c r="O925">
        <v>42.013225569434198</v>
      </c>
      <c r="P925">
        <v>85.675306957708003</v>
      </c>
      <c r="Q925">
        <v>7.8428598643122002E-2</v>
      </c>
    </row>
    <row r="926" spans="1:17" hidden="1" x14ac:dyDescent="0.3">
      <c r="A926" t="s">
        <v>2002</v>
      </c>
      <c r="B926" t="s">
        <v>2003</v>
      </c>
      <c r="C926" t="str">
        <f>IFERROR(VLOOKUP(Table1[[#This Row],[Ticker]],[1]!Table2[[Symbol]:[Industry]],2,FALSE),"-")</f>
        <v>-</v>
      </c>
      <c r="D926" t="s">
        <v>272</v>
      </c>
      <c r="E926">
        <v>3108.7084882849999</v>
      </c>
      <c r="F926">
        <v>736.55</v>
      </c>
      <c r="G926">
        <v>518.58233755287097</v>
      </c>
      <c r="H926">
        <v>23.9499155237962</v>
      </c>
      <c r="I926">
        <v>50.318488647776903</v>
      </c>
      <c r="J926">
        <v>14.570877160848999</v>
      </c>
      <c r="K926">
        <v>596.60805120884697</v>
      </c>
      <c r="L926">
        <v>456.42435921908998</v>
      </c>
      <c r="M926">
        <v>86.433788773989804</v>
      </c>
      <c r="N926">
        <v>1.18054241649972</v>
      </c>
      <c r="O926">
        <v>1.00468399972848</v>
      </c>
      <c r="P926">
        <v>593.54990583804101</v>
      </c>
      <c r="Q926">
        <v>0.18390645919975801</v>
      </c>
    </row>
    <row r="927" spans="1:17" hidden="1" x14ac:dyDescent="0.3">
      <c r="A927" t="s">
        <v>2004</v>
      </c>
      <c r="B927" t="s">
        <v>2005</v>
      </c>
      <c r="C927" t="str">
        <f>IFERROR(VLOOKUP(Table1[[#This Row],[Ticker]],[1]!Table2[[Symbol]:[Industry]],2,FALSE),"-")</f>
        <v>-</v>
      </c>
      <c r="D927" t="s">
        <v>46</v>
      </c>
      <c r="E927">
        <v>3094.665192125</v>
      </c>
      <c r="F927">
        <v>2473.25</v>
      </c>
      <c r="G927">
        <v>63.438231060151097</v>
      </c>
      <c r="H927">
        <v>17.536882942342601</v>
      </c>
      <c r="I927">
        <v>30.589731655095701</v>
      </c>
      <c r="J927">
        <v>0.34670614601566901</v>
      </c>
      <c r="K927">
        <v>2256.34466940333</v>
      </c>
      <c r="L927">
        <v>1884.4649868967999</v>
      </c>
      <c r="M927">
        <v>60.571313839243103</v>
      </c>
      <c r="N927">
        <v>0.82759183049881702</v>
      </c>
      <c r="O927">
        <v>6.7421409077125203</v>
      </c>
      <c r="P927">
        <v>98.638663561159703</v>
      </c>
      <c r="Q927">
        <v>0.162524201005605</v>
      </c>
    </row>
    <row r="928" spans="1:17" x14ac:dyDescent="0.3">
      <c r="A928" t="s">
        <v>2006</v>
      </c>
      <c r="B928" t="s">
        <v>2007</v>
      </c>
      <c r="C928" t="str">
        <f>IFERROR(VLOOKUP(Table1[[#This Row],[Ticker]],[1]!Table2[[Symbol]:[Industry]],2,FALSE),"-")</f>
        <v>-</v>
      </c>
      <c r="D928" t="s">
        <v>198</v>
      </c>
      <c r="E928">
        <v>3080.631033655</v>
      </c>
      <c r="F928">
        <v>196.49</v>
      </c>
      <c r="G928">
        <v>-2.1259546046740101</v>
      </c>
      <c r="H928">
        <v>12.522899873928001</v>
      </c>
      <c r="I928">
        <v>-15.127427403800899</v>
      </c>
      <c r="J928">
        <v>0.427012513380022</v>
      </c>
      <c r="K928">
        <v>180.130511350896</v>
      </c>
      <c r="L928">
        <v>183.92439606441999</v>
      </c>
      <c r="M928">
        <v>66.074123491889097</v>
      </c>
      <c r="N928">
        <v>2.3794520872265998</v>
      </c>
      <c r="O928">
        <v>44.027685887322498</v>
      </c>
      <c r="P928">
        <v>47.736842105263101</v>
      </c>
      <c r="Q928">
        <v>-9.0052212652380007E-3</v>
      </c>
    </row>
    <row r="929" spans="1:17" hidden="1" x14ac:dyDescent="0.3">
      <c r="A929" t="s">
        <v>2008</v>
      </c>
      <c r="B929" t="s">
        <v>2009</v>
      </c>
      <c r="C929" t="str">
        <f>IFERROR(VLOOKUP(Table1[[#This Row],[Ticker]],[1]!Table2[[Symbol]:[Industry]],2,FALSE),"-")</f>
        <v>-</v>
      </c>
      <c r="D929" t="s">
        <v>133</v>
      </c>
      <c r="E929">
        <v>3061.5637241700001</v>
      </c>
      <c r="F929">
        <v>17.73</v>
      </c>
      <c r="G929">
        <v>43.562907484334701</v>
      </c>
      <c r="H929">
        <v>-6.90500390644078</v>
      </c>
      <c r="I929">
        <v>-56.0696483141664</v>
      </c>
      <c r="J929">
        <v>-0.39766666086143199</v>
      </c>
      <c r="K929">
        <v>18.740757369574201</v>
      </c>
      <c r="L929">
        <v>17.883405773257898</v>
      </c>
      <c r="M929">
        <v>47.7450622142239</v>
      </c>
      <c r="N929">
        <v>0.624869025312078</v>
      </c>
      <c r="O929">
        <v>91.483361534122906</v>
      </c>
      <c r="P929">
        <v>103.092783505154</v>
      </c>
      <c r="Q929">
        <v>8.9021468629108993E-2</v>
      </c>
    </row>
    <row r="930" spans="1:17" hidden="1" x14ac:dyDescent="0.3">
      <c r="A930" t="s">
        <v>2010</v>
      </c>
      <c r="B930" t="s">
        <v>2011</v>
      </c>
      <c r="C930" t="str">
        <f>IFERROR(VLOOKUP(Table1[[#This Row],[Ticker]],[1]!Table2[[Symbol]:[Industry]],2,FALSE),"-")</f>
        <v>-</v>
      </c>
      <c r="D930" t="s">
        <v>24</v>
      </c>
      <c r="E930">
        <v>3039.4023805500001</v>
      </c>
      <c r="F930">
        <v>365.25</v>
      </c>
      <c r="G930">
        <v>-17.757056364105701</v>
      </c>
      <c r="H930">
        <v>9.6483074067139007</v>
      </c>
      <c r="I930">
        <v>-0.94842716487007495</v>
      </c>
      <c r="J930">
        <v>7.3850173275671303</v>
      </c>
      <c r="K930">
        <v>308.68909455772598</v>
      </c>
      <c r="L930">
        <v>296.16440294680899</v>
      </c>
      <c r="M930">
        <v>84.756618486134101</v>
      </c>
      <c r="N930">
        <v>1.40418255210165</v>
      </c>
      <c r="O930">
        <v>5.1334702258726903</v>
      </c>
      <c r="P930">
        <v>46.451483560545299</v>
      </c>
      <c r="Q930">
        <v>-4.5620221279927001E-2</v>
      </c>
    </row>
    <row r="931" spans="1:17" hidden="1" x14ac:dyDescent="0.3">
      <c r="A931" t="s">
        <v>2012</v>
      </c>
      <c r="B931" t="s">
        <v>2013</v>
      </c>
      <c r="C931" t="str">
        <f>IFERROR(VLOOKUP(Table1[[#This Row],[Ticker]],[1]!Table2[[Symbol]:[Industry]],2,FALSE),"-")</f>
        <v>-</v>
      </c>
      <c r="D931" t="s">
        <v>210</v>
      </c>
      <c r="E931">
        <v>3023.0918495999999</v>
      </c>
      <c r="F931">
        <v>974</v>
      </c>
      <c r="G931">
        <v>28.413344289155798</v>
      </c>
      <c r="H931">
        <v>14.388889708450501</v>
      </c>
      <c r="I931">
        <v>49.666419974005301</v>
      </c>
      <c r="J931">
        <v>12.522497693014699</v>
      </c>
      <c r="K931">
        <v>815.45819032163502</v>
      </c>
      <c r="L931">
        <v>694.77110864214501</v>
      </c>
      <c r="M931">
        <v>72.915151251488197</v>
      </c>
      <c r="N931">
        <v>2.2339705665815899</v>
      </c>
      <c r="O931">
        <v>5.0718685831622201</v>
      </c>
      <c r="P931">
        <v>76.4332940856806</v>
      </c>
      <c r="Q931">
        <v>8.8834367663877006E-2</v>
      </c>
    </row>
    <row r="932" spans="1:17" hidden="1" x14ac:dyDescent="0.3">
      <c r="A932" t="s">
        <v>2014</v>
      </c>
      <c r="B932" t="s">
        <v>2015</v>
      </c>
      <c r="C932" t="str">
        <f>IFERROR(VLOOKUP(Table1[[#This Row],[Ticker]],[1]!Table2[[Symbol]:[Industry]],2,FALSE),"-")</f>
        <v>-</v>
      </c>
      <c r="D932" t="s">
        <v>121</v>
      </c>
      <c r="E932">
        <v>3019.4995655500002</v>
      </c>
      <c r="F932">
        <v>4200.8500000000004</v>
      </c>
      <c r="G932">
        <v>27.054588829981601</v>
      </c>
      <c r="H932">
        <v>-9.6738152703357798</v>
      </c>
      <c r="I932">
        <v>5.5855692966663799</v>
      </c>
      <c r="J932">
        <v>-6.0645124990564296</v>
      </c>
      <c r="K932">
        <v>4318.9155787994396</v>
      </c>
      <c r="L932">
        <v>3765.04700400406</v>
      </c>
      <c r="M932">
        <v>46.548848794271898</v>
      </c>
      <c r="N932">
        <v>1.27502095478111</v>
      </c>
      <c r="O932">
        <v>22.427603937298301</v>
      </c>
      <c r="P932">
        <v>96.927151696981099</v>
      </c>
      <c r="Q932">
        <v>0.12516032589965601</v>
      </c>
    </row>
    <row r="933" spans="1:17" x14ac:dyDescent="0.3">
      <c r="A933" t="s">
        <v>2016</v>
      </c>
      <c r="B933" t="s">
        <v>2017</v>
      </c>
      <c r="C933" t="str">
        <f>IFERROR(VLOOKUP(Table1[[#This Row],[Ticker]],[1]!Table2[[Symbol]:[Industry]],2,FALSE),"-")</f>
        <v>-</v>
      </c>
      <c r="D933" t="s">
        <v>92</v>
      </c>
      <c r="E933">
        <v>3018.9035494200002</v>
      </c>
      <c r="F933">
        <v>702.3</v>
      </c>
      <c r="G933">
        <v>-57.983928367585101</v>
      </c>
      <c r="H933">
        <v>-14.0367276952298</v>
      </c>
      <c r="I933">
        <v>-17.080644574068899</v>
      </c>
      <c r="J933">
        <v>-1.25142714690229</v>
      </c>
      <c r="K933">
        <v>760.46347372424998</v>
      </c>
      <c r="L933">
        <v>799.589181234904</v>
      </c>
      <c r="M933">
        <v>32.075176344819198</v>
      </c>
      <c r="N933">
        <v>1.25793544308592</v>
      </c>
      <c r="O933">
        <v>60.4727324505197</v>
      </c>
      <c r="P933">
        <v>13.4938590820943</v>
      </c>
    </row>
    <row r="934" spans="1:17" x14ac:dyDescent="0.3">
      <c r="A934" t="s">
        <v>2018</v>
      </c>
      <c r="B934" t="s">
        <v>2019</v>
      </c>
      <c r="C934" t="str">
        <f>IFERROR(VLOOKUP(Table1[[#This Row],[Ticker]],[1]!Table2[[Symbol]:[Industry]],2,FALSE),"-")</f>
        <v>-</v>
      </c>
      <c r="D934" t="s">
        <v>260</v>
      </c>
      <c r="E934">
        <v>3018.6543769999998</v>
      </c>
      <c r="F934">
        <v>311.45</v>
      </c>
      <c r="G934">
        <v>-5.1214922101497198</v>
      </c>
      <c r="H934">
        <v>-7.5030599727125002</v>
      </c>
      <c r="I934">
        <v>-24.5084652982124</v>
      </c>
      <c r="J934">
        <v>-0.19724781990186499</v>
      </c>
      <c r="K934">
        <v>326.13780100567601</v>
      </c>
      <c r="L934">
        <v>304.49664329092502</v>
      </c>
      <c r="M934">
        <v>32.155653868712697</v>
      </c>
      <c r="N934">
        <v>0.29615970961341698</v>
      </c>
      <c r="O934">
        <v>28.929202119120198</v>
      </c>
      <c r="P934">
        <v>46.220657276995198</v>
      </c>
      <c r="Q934">
        <v>9.1351707061039997E-2</v>
      </c>
    </row>
    <row r="935" spans="1:17" hidden="1" x14ac:dyDescent="0.3">
      <c r="A935" t="s">
        <v>2020</v>
      </c>
      <c r="B935" t="s">
        <v>2021</v>
      </c>
      <c r="C935" t="str">
        <f>IFERROR(VLOOKUP(Table1[[#This Row],[Ticker]],[1]!Table2[[Symbol]:[Industry]],2,FALSE),"-")</f>
        <v>-</v>
      </c>
      <c r="D935" t="s">
        <v>141</v>
      </c>
      <c r="E935">
        <v>3018.4388423649998</v>
      </c>
      <c r="F935">
        <v>872.65</v>
      </c>
      <c r="G935">
        <v>568.84773272494499</v>
      </c>
      <c r="H935">
        <v>17.611257594927402</v>
      </c>
      <c r="I935">
        <v>118.931206656461</v>
      </c>
      <c r="J935">
        <v>-3.2437871376012901</v>
      </c>
      <c r="K935">
        <v>748.91590151483899</v>
      </c>
      <c r="L935">
        <v>492.92456968616602</v>
      </c>
      <c r="M935">
        <v>47.482180340625497</v>
      </c>
      <c r="N935">
        <v>1.9819740518962501</v>
      </c>
      <c r="O935">
        <v>18.260470979201202</v>
      </c>
      <c r="P935">
        <v>592.57936507936495</v>
      </c>
      <c r="Q935">
        <v>0.172047077714542</v>
      </c>
    </row>
    <row r="936" spans="1:17" x14ac:dyDescent="0.3">
      <c r="A936" t="s">
        <v>2022</v>
      </c>
      <c r="B936" t="s">
        <v>2023</v>
      </c>
      <c r="C936" t="str">
        <f>IFERROR(VLOOKUP(Table1[[#This Row],[Ticker]],[1]!Table2[[Symbol]:[Industry]],2,FALSE),"-")</f>
        <v>-</v>
      </c>
      <c r="D936" t="s">
        <v>1156</v>
      </c>
      <c r="E936">
        <v>3014.3981895249999</v>
      </c>
      <c r="F936">
        <v>416.95</v>
      </c>
      <c r="G936">
        <v>-57.313452465644403</v>
      </c>
      <c r="H936">
        <v>-9.4360493884844292</v>
      </c>
      <c r="I936">
        <v>-21.3797258335462</v>
      </c>
      <c r="J936">
        <v>-1.8433650317449</v>
      </c>
      <c r="K936">
        <v>426.06259940655201</v>
      </c>
      <c r="L936">
        <v>432.312207999458</v>
      </c>
      <c r="M936">
        <v>31.4062165780201</v>
      </c>
      <c r="N936">
        <v>0.49522895468994899</v>
      </c>
      <c r="O936">
        <v>59.275692529080203</v>
      </c>
      <c r="P936">
        <v>32.365079365079303</v>
      </c>
      <c r="Q936">
        <v>-9.5948149327039992E-3</v>
      </c>
    </row>
    <row r="937" spans="1:17" hidden="1" x14ac:dyDescent="0.3">
      <c r="A937" t="s">
        <v>2024</v>
      </c>
      <c r="B937" t="s">
        <v>2025</v>
      </c>
      <c r="C937" t="str">
        <f>IFERROR(VLOOKUP(Table1[[#This Row],[Ticker]],[1]!Table2[[Symbol]:[Industry]],2,FALSE),"-")</f>
        <v>-</v>
      </c>
      <c r="D937" t="s">
        <v>392</v>
      </c>
      <c r="E937">
        <v>3012.9077550000002</v>
      </c>
      <c r="F937">
        <v>1758.9</v>
      </c>
      <c r="G937">
        <v>339.522553114098</v>
      </c>
      <c r="H937">
        <v>-2.5201519817187301</v>
      </c>
      <c r="I937">
        <v>143.53458882848801</v>
      </c>
      <c r="J937">
        <v>5.8597560035253196</v>
      </c>
      <c r="K937">
        <v>1624.6597643889299</v>
      </c>
      <c r="L937">
        <v>1064.31002516129</v>
      </c>
      <c r="M937">
        <v>46.384696675587399</v>
      </c>
      <c r="N937">
        <v>0.71775122684192705</v>
      </c>
      <c r="O937">
        <v>23.8956165785434</v>
      </c>
      <c r="P937">
        <v>381.890410958904</v>
      </c>
      <c r="Q937">
        <v>0.27030134722917298</v>
      </c>
    </row>
    <row r="938" spans="1:17" x14ac:dyDescent="0.3">
      <c r="A938" t="s">
        <v>2026</v>
      </c>
      <c r="B938" t="s">
        <v>2027</v>
      </c>
      <c r="C938" t="str">
        <f>IFERROR(VLOOKUP(Table1[[#This Row],[Ticker]],[1]!Table2[[Symbol]:[Industry]],2,FALSE),"-")</f>
        <v>-</v>
      </c>
      <c r="D938" t="s">
        <v>491</v>
      </c>
      <c r="E938">
        <v>3011.4331818000001</v>
      </c>
      <c r="F938">
        <v>414.3</v>
      </c>
      <c r="G938">
        <v>-1.1788147443770201</v>
      </c>
      <c r="H938">
        <v>16.804539642844201</v>
      </c>
      <c r="I938">
        <v>8.4000540905323202</v>
      </c>
      <c r="J938">
        <v>2.5589331247987599</v>
      </c>
      <c r="K938">
        <v>381.52085447367102</v>
      </c>
      <c r="L938">
        <v>357.06619935414801</v>
      </c>
      <c r="M938">
        <v>54.740813642229298</v>
      </c>
      <c r="N938">
        <v>1.5535543806857699</v>
      </c>
      <c r="O938">
        <v>11.7547670769973</v>
      </c>
      <c r="P938">
        <v>40.416878495170302</v>
      </c>
      <c r="Q938">
        <v>-1.4322492256197999E-2</v>
      </c>
    </row>
    <row r="939" spans="1:17" hidden="1" x14ac:dyDescent="0.3">
      <c r="A939" t="s">
        <v>2028</v>
      </c>
      <c r="B939" t="s">
        <v>2029</v>
      </c>
      <c r="C939" t="str">
        <f>IFERROR(VLOOKUP(Table1[[#This Row],[Ticker]],[1]!Table2[[Symbol]:[Industry]],2,FALSE),"-")</f>
        <v>-</v>
      </c>
      <c r="D939" t="s">
        <v>2030</v>
      </c>
      <c r="E939">
        <v>3008.3487424650002</v>
      </c>
      <c r="F939">
        <v>678.15</v>
      </c>
      <c r="G939">
        <v>79.506235656990995</v>
      </c>
      <c r="H939">
        <v>8.3345123871336302</v>
      </c>
      <c r="I939">
        <v>97.936658347244602</v>
      </c>
      <c r="J939">
        <v>2.0026131463824601</v>
      </c>
      <c r="K939">
        <v>564.13403190856104</v>
      </c>
      <c r="M939">
        <v>55.1097071360782</v>
      </c>
      <c r="N939">
        <v>0.79973241351079405</v>
      </c>
      <c r="O939">
        <v>7.9259750792597599</v>
      </c>
      <c r="P939">
        <v>165.10946051602801</v>
      </c>
    </row>
    <row r="940" spans="1:17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133</v>
      </c>
      <c r="E940">
        <v>3002.5652669999999</v>
      </c>
      <c r="F940">
        <v>1031.4000000000001</v>
      </c>
      <c r="G940">
        <v>-27.883685383176999</v>
      </c>
      <c r="H940">
        <v>-18.007135604102199</v>
      </c>
      <c r="I940">
        <v>-17.103410443559302</v>
      </c>
      <c r="J940">
        <v>-2.56542956751256</v>
      </c>
      <c r="K940">
        <v>1152.8903942531999</v>
      </c>
      <c r="L940">
        <v>1131.8599153626301</v>
      </c>
      <c r="M940">
        <v>29.363624895263001</v>
      </c>
      <c r="N940">
        <v>0.95984785935577599</v>
      </c>
      <c r="O940">
        <v>31.762652705061001</v>
      </c>
      <c r="P940">
        <v>8</v>
      </c>
      <c r="Q940">
        <v>-3.0405856538707001E-2</v>
      </c>
    </row>
    <row r="941" spans="1:17" hidden="1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46</v>
      </c>
      <c r="E941">
        <v>3001.3704427950001</v>
      </c>
      <c r="F941">
        <v>446.45</v>
      </c>
      <c r="G941">
        <v>117.63943657006099</v>
      </c>
      <c r="H941">
        <v>-4.1979801220541102</v>
      </c>
      <c r="I941">
        <v>48.4570015690975</v>
      </c>
      <c r="J941">
        <v>-5.7149263946864801</v>
      </c>
      <c r="K941">
        <v>442.68214622962603</v>
      </c>
      <c r="L941">
        <v>329.03964695732299</v>
      </c>
      <c r="M941">
        <v>35.387472614760803</v>
      </c>
      <c r="N941">
        <v>0.16072685234022099</v>
      </c>
      <c r="O941">
        <v>44.697054541382002</v>
      </c>
      <c r="P941">
        <v>185.271565495207</v>
      </c>
      <c r="Q941">
        <v>3.9067679728859002E-2</v>
      </c>
    </row>
    <row r="942" spans="1:17" hidden="1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-</v>
      </c>
      <c r="D942" t="s">
        <v>288</v>
      </c>
      <c r="E942">
        <v>2987.1647050000001</v>
      </c>
      <c r="F942">
        <v>325.85000000000002</v>
      </c>
      <c r="G942">
        <v>97.386923392098296</v>
      </c>
      <c r="H942">
        <v>27.7625486322748</v>
      </c>
      <c r="I942">
        <v>62.278075584893401</v>
      </c>
      <c r="J942">
        <v>24.583692794277201</v>
      </c>
      <c r="K942">
        <v>256.97318570132501</v>
      </c>
      <c r="L942">
        <v>214.45760429263299</v>
      </c>
      <c r="M942">
        <v>82.9043449651966</v>
      </c>
      <c r="N942">
        <v>3.16202583348023</v>
      </c>
      <c r="O942">
        <v>5.2324689274205696</v>
      </c>
      <c r="P942">
        <v>132.16957605984999</v>
      </c>
      <c r="Q942">
        <v>0.13780750647488299</v>
      </c>
    </row>
    <row r="943" spans="1:17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78</v>
      </c>
      <c r="E943">
        <v>2984.0533208400002</v>
      </c>
      <c r="F943">
        <v>228.3</v>
      </c>
      <c r="G943">
        <v>-28.024853404521298</v>
      </c>
      <c r="H943">
        <v>-5.97494068252447</v>
      </c>
      <c r="I943">
        <v>-24.976646977121501</v>
      </c>
      <c r="J943">
        <v>-1.43514578718216</v>
      </c>
      <c r="K943">
        <v>238.783817695294</v>
      </c>
      <c r="L943">
        <v>236.656879987396</v>
      </c>
      <c r="M943">
        <v>33.562901937415603</v>
      </c>
      <c r="N943">
        <v>0.844227081332665</v>
      </c>
      <c r="O943">
        <v>33.596145422689403</v>
      </c>
      <c r="P943">
        <v>17.680412371134</v>
      </c>
      <c r="Q943">
        <v>-7.4987388440119998E-2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260</v>
      </c>
      <c r="E944">
        <v>2983.47</v>
      </c>
      <c r="F944">
        <v>14917.35</v>
      </c>
      <c r="G944">
        <v>-12.3862779051983</v>
      </c>
      <c r="H944">
        <v>-3.1509700875449398</v>
      </c>
      <c r="I944">
        <v>3.13200083462567</v>
      </c>
      <c r="J944">
        <v>-0.457589456553886</v>
      </c>
      <c r="K944">
        <v>15054.587621058399</v>
      </c>
      <c r="L944">
        <v>13643.899051721</v>
      </c>
      <c r="M944">
        <v>39.3857675546341</v>
      </c>
      <c r="N944">
        <v>0.45100057345653599</v>
      </c>
      <c r="O944">
        <v>13.961595055422</v>
      </c>
      <c r="P944">
        <v>43.422267089702899</v>
      </c>
      <c r="Q944">
        <v>0.143878392710864</v>
      </c>
    </row>
    <row r="945" spans="1:17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529</v>
      </c>
      <c r="E945">
        <v>2980.788129042</v>
      </c>
      <c r="F945">
        <v>51.97</v>
      </c>
      <c r="G945">
        <v>-10.6181394310674</v>
      </c>
      <c r="H945">
        <v>-5.5450386758621697</v>
      </c>
      <c r="I945">
        <v>9.6737004150019192</v>
      </c>
      <c r="J945">
        <v>-1.5408182965464601</v>
      </c>
      <c r="K945">
        <v>52.366037169882802</v>
      </c>
      <c r="L945">
        <v>46.363563850282297</v>
      </c>
      <c r="M945">
        <v>41.037615437248803</v>
      </c>
      <c r="N945">
        <v>0.87745878878618699</v>
      </c>
      <c r="O945">
        <v>19.799884548778099</v>
      </c>
      <c r="P945">
        <v>56.300751879699199</v>
      </c>
      <c r="Q945">
        <v>-6.3060293293611E-2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51</v>
      </c>
      <c r="E946">
        <v>2976.270089616</v>
      </c>
      <c r="F946">
        <v>136.47999999999999</v>
      </c>
      <c r="G946">
        <v>82.467870687962105</v>
      </c>
      <c r="H946">
        <v>7.3551623953504501</v>
      </c>
      <c r="I946">
        <v>9.6255792062415004</v>
      </c>
      <c r="J946">
        <v>-0.84535718929278403</v>
      </c>
      <c r="K946">
        <v>123.55181094253901</v>
      </c>
      <c r="L946">
        <v>103.544830533751</v>
      </c>
      <c r="M946">
        <v>49.778182817765298</v>
      </c>
      <c r="N946">
        <v>1.1198218820841199</v>
      </c>
      <c r="O946">
        <v>11.8039273153575</v>
      </c>
      <c r="P946">
        <v>124.658436213991</v>
      </c>
      <c r="Q946">
        <v>5.7247590150486E-2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205</v>
      </c>
      <c r="E947">
        <v>2974.7191935299902</v>
      </c>
      <c r="F947">
        <v>2055.5500000000002</v>
      </c>
      <c r="G947">
        <v>45.265420082876297</v>
      </c>
      <c r="H947">
        <v>2.1780123331326499E-2</v>
      </c>
      <c r="I947">
        <v>16.575995976489001</v>
      </c>
      <c r="J947">
        <v>-3.8622094503612598</v>
      </c>
      <c r="K947">
        <v>2072.20368545885</v>
      </c>
      <c r="L947">
        <v>1818.67220858871</v>
      </c>
      <c r="M947">
        <v>46.968525621428299</v>
      </c>
      <c r="N947">
        <v>1.72485713009409</v>
      </c>
      <c r="O947">
        <v>20.648974726958699</v>
      </c>
      <c r="P947">
        <v>79.680944055943996</v>
      </c>
      <c r="Q947">
        <v>0.11776954139682901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237</v>
      </c>
      <c r="E948">
        <v>2973.7661328899999</v>
      </c>
      <c r="F948">
        <v>133.41</v>
      </c>
      <c r="G948">
        <v>45.9654830785868</v>
      </c>
      <c r="H948">
        <v>46.934259453922799</v>
      </c>
      <c r="I948">
        <v>33.336724382903903</v>
      </c>
      <c r="J948">
        <v>8.0832417493991304</v>
      </c>
      <c r="K948">
        <v>105.865975243435</v>
      </c>
      <c r="L948">
        <v>88.258046589852</v>
      </c>
      <c r="M948">
        <v>71.999121338333893</v>
      </c>
      <c r="N948">
        <v>1.6801402189727499</v>
      </c>
      <c r="O948">
        <v>6.3038752717187601</v>
      </c>
      <c r="P948">
        <v>91.956834532374003</v>
      </c>
      <c r="Q948">
        <v>0.26210962069232302</v>
      </c>
    </row>
    <row r="949" spans="1:17" hidden="1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2051</v>
      </c>
      <c r="E949">
        <v>2971.64</v>
      </c>
      <c r="F949">
        <v>1061.3</v>
      </c>
      <c r="G949">
        <v>167.53793293569299</v>
      </c>
      <c r="H949">
        <v>-24.4349452294855</v>
      </c>
      <c r="I949">
        <v>18.911361739669399</v>
      </c>
      <c r="J949">
        <v>-7.5000631947618102</v>
      </c>
      <c r="K949">
        <v>1135.64261484179</v>
      </c>
      <c r="L949">
        <v>853.89599097586995</v>
      </c>
      <c r="M949">
        <v>30.57381966981</v>
      </c>
      <c r="N949">
        <v>0.211677435037049</v>
      </c>
      <c r="O949">
        <v>37.373975313294999</v>
      </c>
      <c r="P949">
        <v>195.58557303996599</v>
      </c>
      <c r="Q949">
        <v>9.9908801975140002E-2</v>
      </c>
    </row>
    <row r="950" spans="1:17" x14ac:dyDescent="0.3">
      <c r="A950" t="s">
        <v>2052</v>
      </c>
      <c r="B950" t="s">
        <v>2053</v>
      </c>
      <c r="C950" t="str">
        <f>IFERROR(VLOOKUP(Table1[[#This Row],[Ticker]],[1]!Table2[[Symbol]:[Industry]],2,FALSE),"-")</f>
        <v>-</v>
      </c>
      <c r="D950" t="s">
        <v>51</v>
      </c>
      <c r="E950">
        <v>2965.0406238249998</v>
      </c>
      <c r="F950">
        <v>321.64999999999998</v>
      </c>
      <c r="G950">
        <v>-22.572016200827498</v>
      </c>
      <c r="H950">
        <v>-5.6542278940299902</v>
      </c>
      <c r="I950">
        <v>-19.4734387635581</v>
      </c>
      <c r="J950">
        <v>0.39161231395627299</v>
      </c>
      <c r="K950">
        <v>327.64866213569297</v>
      </c>
      <c r="L950">
        <v>337.89275628396899</v>
      </c>
      <c r="M950">
        <v>43.612951808336298</v>
      </c>
      <c r="N950">
        <v>0.72115252582336498</v>
      </c>
      <c r="O950">
        <v>29.022229131043002</v>
      </c>
      <c r="P950">
        <v>12.2295882763433</v>
      </c>
      <c r="Q950">
        <v>-0.106404921961909</v>
      </c>
    </row>
    <row r="951" spans="1:17" x14ac:dyDescent="0.3">
      <c r="A951" t="s">
        <v>2054</v>
      </c>
      <c r="B951" t="s">
        <v>2055</v>
      </c>
      <c r="C951" t="str">
        <f>IFERROR(VLOOKUP(Table1[[#This Row],[Ticker]],[1]!Table2[[Symbol]:[Industry]],2,FALSE),"-")</f>
        <v>-</v>
      </c>
      <c r="D951" t="s">
        <v>558</v>
      </c>
      <c r="E951">
        <v>2960.5234492049999</v>
      </c>
      <c r="F951">
        <v>990.15</v>
      </c>
      <c r="G951">
        <v>12.0834164126278</v>
      </c>
      <c r="H951">
        <v>-13.2691341818428</v>
      </c>
      <c r="I951">
        <v>-24.217787247439599</v>
      </c>
      <c r="J951">
        <v>-0.78896002738965798</v>
      </c>
      <c r="K951">
        <v>1039.19372176602</v>
      </c>
      <c r="L951">
        <v>1011.6799464856</v>
      </c>
      <c r="M951">
        <v>48.737971638825698</v>
      </c>
      <c r="N951">
        <v>1.56767052043433</v>
      </c>
      <c r="O951">
        <v>27.652375902641001</v>
      </c>
      <c r="P951">
        <v>39.2616033755274</v>
      </c>
      <c r="Q951">
        <v>2.4756552245347001E-2</v>
      </c>
    </row>
    <row r="952" spans="1:17" hidden="1" x14ac:dyDescent="0.3">
      <c r="A952" t="s">
        <v>2056</v>
      </c>
      <c r="B952" t="s">
        <v>2057</v>
      </c>
      <c r="C952" t="str">
        <f>IFERROR(VLOOKUP(Table1[[#This Row],[Ticker]],[1]!Table2[[Symbol]:[Industry]],2,FALSE),"-")</f>
        <v>-</v>
      </c>
      <c r="D952" t="s">
        <v>133</v>
      </c>
      <c r="E952">
        <v>2956.7784403349901</v>
      </c>
      <c r="F952">
        <v>903.15</v>
      </c>
      <c r="G952">
        <v>65.951789958034993</v>
      </c>
      <c r="H952">
        <v>-8.3214732616151892</v>
      </c>
      <c r="I952">
        <v>-26.7816042934579</v>
      </c>
      <c r="J952">
        <v>0.46657516623573198</v>
      </c>
      <c r="K952">
        <v>911.41379855370099</v>
      </c>
      <c r="L952">
        <v>865.70318145152805</v>
      </c>
      <c r="M952">
        <v>47.336198952881297</v>
      </c>
      <c r="N952">
        <v>0.93398010387943797</v>
      </c>
      <c r="O952">
        <v>29.408182472457501</v>
      </c>
      <c r="P952">
        <v>89.737394957983099</v>
      </c>
      <c r="Q952">
        <v>0.11399334596268</v>
      </c>
    </row>
    <row r="953" spans="1:17" hidden="1" x14ac:dyDescent="0.3">
      <c r="A953" t="s">
        <v>2058</v>
      </c>
      <c r="B953" t="s">
        <v>2059</v>
      </c>
      <c r="C953" t="str">
        <f>IFERROR(VLOOKUP(Table1[[#This Row],[Ticker]],[1]!Table2[[Symbol]:[Industry]],2,FALSE),"-")</f>
        <v>-</v>
      </c>
      <c r="D953" t="s">
        <v>237</v>
      </c>
      <c r="E953">
        <v>2949.6455099999998</v>
      </c>
      <c r="F953">
        <v>1890</v>
      </c>
      <c r="G953">
        <v>64.270809648022393</v>
      </c>
      <c r="H953">
        <v>-20.786926581466801</v>
      </c>
      <c r="I953">
        <v>-7.8184718054726599</v>
      </c>
      <c r="J953">
        <v>-5.1638223598588597</v>
      </c>
      <c r="K953">
        <v>1947.73803710418</v>
      </c>
      <c r="L953">
        <v>1520.6145502450699</v>
      </c>
      <c r="M953">
        <v>37.2178111910222</v>
      </c>
      <c r="N953">
        <v>0.37681568491217399</v>
      </c>
      <c r="O953">
        <v>33.3333333333333</v>
      </c>
      <c r="P953">
        <v>110</v>
      </c>
    </row>
    <row r="954" spans="1:17" hidden="1" x14ac:dyDescent="0.3">
      <c r="A954" t="s">
        <v>2060</v>
      </c>
      <c r="B954" t="s">
        <v>2061</v>
      </c>
      <c r="C954" t="str">
        <f>IFERROR(VLOOKUP(Table1[[#This Row],[Ticker]],[1]!Table2[[Symbol]:[Industry]],2,FALSE),"-")</f>
        <v>-</v>
      </c>
      <c r="D954" t="s">
        <v>467</v>
      </c>
      <c r="E954">
        <v>2924.5667278000001</v>
      </c>
      <c r="F954">
        <v>515.65</v>
      </c>
      <c r="G954">
        <v>-0.586783407037621</v>
      </c>
      <c r="H954">
        <v>-3.4969299599490302</v>
      </c>
      <c r="I954">
        <v>-6.8536262848159</v>
      </c>
      <c r="J954">
        <v>4.4390431756786501</v>
      </c>
      <c r="K954">
        <v>531.58091915637203</v>
      </c>
      <c r="L954">
        <v>506.787014873354</v>
      </c>
      <c r="M954">
        <v>50.328343665360599</v>
      </c>
      <c r="N954">
        <v>1.23069745467008</v>
      </c>
      <c r="O954">
        <v>27.984097740715601</v>
      </c>
      <c r="P954">
        <v>33.848150551589796</v>
      </c>
      <c r="Q954">
        <v>2.2937187350918001E-2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Row],[Ticker]],[1]!Table2[[Symbol]:[Industry]],2,FALSE),"-")</f>
        <v>-</v>
      </c>
      <c r="D955" t="s">
        <v>713</v>
      </c>
      <c r="E955">
        <v>2923.9681421999999</v>
      </c>
      <c r="F955">
        <v>713.1</v>
      </c>
      <c r="G955">
        <v>-29.071931488836299</v>
      </c>
      <c r="H955">
        <v>-11.43033743418</v>
      </c>
      <c r="I955">
        <v>-8.2572033110237602</v>
      </c>
      <c r="J955">
        <v>-5.6044540108805903</v>
      </c>
      <c r="K955">
        <v>744.68243196543199</v>
      </c>
      <c r="L955">
        <v>699.26461064471096</v>
      </c>
      <c r="M955">
        <v>34.611996388239398</v>
      </c>
      <c r="N955">
        <v>0.49676474380208901</v>
      </c>
      <c r="O955">
        <v>22.367129434861798</v>
      </c>
      <c r="P955">
        <v>27.0669992872416</v>
      </c>
      <c r="Q955">
        <v>-1.9964573588153001E-2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Row],[Ticker]],[1]!Table2[[Symbol]:[Industry]],2,FALSE),"-")</f>
        <v>-</v>
      </c>
      <c r="D956" t="s">
        <v>21</v>
      </c>
      <c r="E956">
        <v>2921.815959</v>
      </c>
      <c r="F956">
        <v>288.85000000000002</v>
      </c>
      <c r="G956">
        <v>-30.186832484366001</v>
      </c>
      <c r="H956">
        <v>3.9831883610618402</v>
      </c>
      <c r="I956">
        <v>-14.7951429167407</v>
      </c>
      <c r="J956">
        <v>2.27019619874849</v>
      </c>
      <c r="K956">
        <v>284.87507458140601</v>
      </c>
      <c r="L956">
        <v>282.74756694434802</v>
      </c>
      <c r="M956">
        <v>50.077800007266099</v>
      </c>
      <c r="N956">
        <v>1.16455078087635</v>
      </c>
      <c r="O956">
        <v>39.241821014367297</v>
      </c>
      <c r="P956">
        <v>37.580376280066602</v>
      </c>
      <c r="Q956">
        <v>0.14437870652758</v>
      </c>
    </row>
    <row r="957" spans="1:17" x14ac:dyDescent="0.3">
      <c r="A957" t="s">
        <v>2066</v>
      </c>
      <c r="B957" t="s">
        <v>2067</v>
      </c>
      <c r="C957" t="str">
        <f>IFERROR(VLOOKUP(Table1[[#This Row],[Ticker]],[1]!Table2[[Symbol]:[Industry]],2,FALSE),"-")</f>
        <v>-</v>
      </c>
      <c r="D957" t="s">
        <v>425</v>
      </c>
      <c r="E957">
        <v>2916.411875454</v>
      </c>
      <c r="F957">
        <v>87.78</v>
      </c>
      <c r="G957">
        <v>-4.9273035595247299</v>
      </c>
      <c r="H957">
        <v>7.8479552441239804</v>
      </c>
      <c r="I957">
        <v>-18.646392500212901</v>
      </c>
      <c r="J957">
        <v>1.8996962857400199</v>
      </c>
      <c r="K957">
        <v>84.724860384782701</v>
      </c>
      <c r="L957">
        <v>85.939105372079993</v>
      </c>
      <c r="M957">
        <v>56.621264928313401</v>
      </c>
      <c r="N957">
        <v>2.5059628376462899</v>
      </c>
      <c r="O957">
        <v>36.705399863294502</v>
      </c>
      <c r="P957">
        <v>40.3357314148681</v>
      </c>
      <c r="Q957">
        <v>2.2955249473548999E-2</v>
      </c>
    </row>
    <row r="958" spans="1:17" hidden="1" x14ac:dyDescent="0.3">
      <c r="A958" t="s">
        <v>2068</v>
      </c>
      <c r="B958" t="s">
        <v>2069</v>
      </c>
      <c r="C958" t="str">
        <f>IFERROR(VLOOKUP(Table1[[#This Row],[Ticker]],[1]!Table2[[Symbol]:[Industry]],2,FALSE),"-")</f>
        <v>-</v>
      </c>
      <c r="D958" t="s">
        <v>133</v>
      </c>
      <c r="E958">
        <v>2913.7476900000001</v>
      </c>
      <c r="F958">
        <v>573.9</v>
      </c>
      <c r="G958">
        <v>-45.8059188511344</v>
      </c>
      <c r="H958">
        <v>-3.2741443356608402</v>
      </c>
      <c r="I958">
        <v>-19.3324492321346</v>
      </c>
      <c r="J958">
        <v>-2.24313279742442</v>
      </c>
      <c r="K958">
        <v>588.76669924718999</v>
      </c>
      <c r="L958">
        <v>644.45419768906095</v>
      </c>
      <c r="M958">
        <v>41.5042412000087</v>
      </c>
      <c r="N958">
        <v>1.22283098189732</v>
      </c>
      <c r="O958">
        <v>49.677644188883001</v>
      </c>
      <c r="P958">
        <v>14.5508982035928</v>
      </c>
      <c r="Q958">
        <v>2.4785024877694E-2</v>
      </c>
    </row>
    <row r="959" spans="1:17" hidden="1" x14ac:dyDescent="0.3">
      <c r="A959" t="s">
        <v>2070</v>
      </c>
      <c r="B959" t="s">
        <v>2071</v>
      </c>
      <c r="C959" t="str">
        <f>IFERROR(VLOOKUP(Table1[[#This Row],[Ticker]],[1]!Table2[[Symbol]:[Industry]],2,FALSE),"-")</f>
        <v>-</v>
      </c>
      <c r="D959" t="s">
        <v>21</v>
      </c>
      <c r="E959">
        <v>2911.2302331349902</v>
      </c>
      <c r="F959">
        <v>543.35</v>
      </c>
      <c r="G959">
        <v>170.314839901939</v>
      </c>
      <c r="H959">
        <v>5.9952362041561003</v>
      </c>
      <c r="I959">
        <v>2.1161608685259901</v>
      </c>
      <c r="J959">
        <v>-3.3873025417701101</v>
      </c>
      <c r="K959">
        <v>536.587943783323</v>
      </c>
      <c r="L959">
        <v>449.56914713985901</v>
      </c>
      <c r="M959">
        <v>40.034149029797298</v>
      </c>
      <c r="N959">
        <v>0.86884952304667795</v>
      </c>
      <c r="O959">
        <v>21.836753473819801</v>
      </c>
      <c r="P959">
        <v>201.69350360910599</v>
      </c>
      <c r="Q959">
        <v>8.2038462072316007E-2</v>
      </c>
    </row>
    <row r="960" spans="1:17" hidden="1" x14ac:dyDescent="0.3">
      <c r="A960" t="s">
        <v>2072</v>
      </c>
      <c r="B960" t="s">
        <v>2073</v>
      </c>
      <c r="C960" t="str">
        <f>IFERROR(VLOOKUP(Table1[[#This Row],[Ticker]],[1]!Table2[[Symbol]:[Industry]],2,FALSE),"-")</f>
        <v>-</v>
      </c>
      <c r="D960" t="s">
        <v>101</v>
      </c>
      <c r="E960">
        <v>2908.8825723</v>
      </c>
      <c r="F960">
        <v>772.25</v>
      </c>
      <c r="G960">
        <v>56.656670351493197</v>
      </c>
      <c r="H960">
        <v>-7.6944237393679202</v>
      </c>
      <c r="I960">
        <v>-8.8563700045136091</v>
      </c>
      <c r="J960">
        <v>-2.3314943373647701</v>
      </c>
      <c r="K960">
        <v>828.64636459631402</v>
      </c>
      <c r="L960">
        <v>755.40298140476705</v>
      </c>
      <c r="M960">
        <v>38.957926694207003</v>
      </c>
      <c r="N960">
        <v>0.23997896525430501</v>
      </c>
      <c r="O960">
        <v>31.563612819682699</v>
      </c>
      <c r="P960">
        <v>91.080044537919093</v>
      </c>
      <c r="Q960">
        <v>5.2093781296846997E-2</v>
      </c>
    </row>
    <row r="961" spans="1:17" hidden="1" x14ac:dyDescent="0.3">
      <c r="A961" t="s">
        <v>2074</v>
      </c>
      <c r="B961" t="s">
        <v>2075</v>
      </c>
      <c r="C961" t="str">
        <f>IFERROR(VLOOKUP(Table1[[#This Row],[Ticker]],[1]!Table2[[Symbol]:[Industry]],2,FALSE),"-")</f>
        <v>-</v>
      </c>
      <c r="D961" t="s">
        <v>46</v>
      </c>
      <c r="E961">
        <v>2899.0252432439902</v>
      </c>
      <c r="F961">
        <v>18.54</v>
      </c>
      <c r="G961">
        <v>15.5029803713562</v>
      </c>
      <c r="H961">
        <v>1.41307341853311</v>
      </c>
      <c r="I961">
        <v>-35.039888646679699</v>
      </c>
      <c r="J961">
        <v>-8.0113241358474898</v>
      </c>
      <c r="K961">
        <v>19.196809628537501</v>
      </c>
      <c r="L961">
        <v>18.439106386377201</v>
      </c>
      <c r="M961">
        <v>38.649628730779099</v>
      </c>
      <c r="N961">
        <v>1.71250105067112</v>
      </c>
      <c r="O961">
        <v>44.048417512912003</v>
      </c>
      <c r="P961">
        <v>56.004047399732698</v>
      </c>
      <c r="Q961">
        <v>0.108900952453582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Row],[Ticker]],[1]!Table2[[Symbol]:[Industry]],2,FALSE),"-")</f>
        <v>-</v>
      </c>
      <c r="D962" t="s">
        <v>78</v>
      </c>
      <c r="E962">
        <v>2890.92809184</v>
      </c>
      <c r="F962">
        <v>224.24</v>
      </c>
      <c r="G962">
        <v>60.800354169975598</v>
      </c>
      <c r="H962">
        <v>-10.6246846935612</v>
      </c>
      <c r="I962">
        <v>9.2217759095483807</v>
      </c>
      <c r="J962">
        <v>-6.1854494370289501</v>
      </c>
      <c r="K962">
        <v>232.89564370804499</v>
      </c>
      <c r="L962">
        <v>191.38482227552001</v>
      </c>
      <c r="M962">
        <v>31.1180780474531</v>
      </c>
      <c r="N962">
        <v>0.48266296451591201</v>
      </c>
      <c r="O962">
        <v>25.664466642882601</v>
      </c>
      <c r="P962">
        <v>100.214285714285</v>
      </c>
      <c r="Q962">
        <v>2.7068863848545999E-2</v>
      </c>
    </row>
    <row r="963" spans="1:17" hidden="1" x14ac:dyDescent="0.3">
      <c r="A963" t="s">
        <v>2078</v>
      </c>
      <c r="B963" t="s">
        <v>2079</v>
      </c>
      <c r="C963" t="str">
        <f>IFERROR(VLOOKUP(Table1[[#This Row],[Ticker]],[1]!Table2[[Symbol]:[Industry]],2,FALSE),"-")</f>
        <v>-</v>
      </c>
      <c r="D963" t="s">
        <v>759</v>
      </c>
      <c r="E963">
        <v>2883.3308999999999</v>
      </c>
      <c r="F963">
        <v>33.83</v>
      </c>
      <c r="G963">
        <v>124.994543586042</v>
      </c>
      <c r="H963">
        <v>-11.719729410821399</v>
      </c>
      <c r="I963">
        <v>-22.561464755493098</v>
      </c>
      <c r="J963">
        <v>-2.7914030108050198</v>
      </c>
      <c r="K963">
        <v>35.924109027954302</v>
      </c>
      <c r="L963">
        <v>31.871297173249701</v>
      </c>
      <c r="M963">
        <v>45.881991110842797</v>
      </c>
      <c r="N963">
        <v>1.24411811477859</v>
      </c>
      <c r="O963">
        <v>33.757020396098099</v>
      </c>
      <c r="P963">
        <v>175.825519771708</v>
      </c>
      <c r="Q963">
        <v>0.13079374461632901</v>
      </c>
    </row>
    <row r="964" spans="1:17" hidden="1" x14ac:dyDescent="0.3">
      <c r="A964" t="s">
        <v>2080</v>
      </c>
      <c r="B964" t="s">
        <v>2081</v>
      </c>
      <c r="C964" t="str">
        <f>IFERROR(VLOOKUP(Table1[[#This Row],[Ticker]],[1]!Table2[[Symbol]:[Industry]],2,FALSE),"-")</f>
        <v>-</v>
      </c>
      <c r="D964" t="s">
        <v>210</v>
      </c>
      <c r="E964">
        <v>2864.4748612499998</v>
      </c>
      <c r="F964">
        <v>1895.5</v>
      </c>
      <c r="G964">
        <v>-32.265566203786697</v>
      </c>
      <c r="H964">
        <v>-9.6855981909818691</v>
      </c>
      <c r="I964">
        <v>-15.507077984083899</v>
      </c>
      <c r="J964">
        <v>-3.7266307125443801</v>
      </c>
      <c r="K964">
        <v>2016.5928398042099</v>
      </c>
      <c r="L964">
        <v>2037.64380026189</v>
      </c>
      <c r="M964">
        <v>22.5294761316432</v>
      </c>
      <c r="N964">
        <v>1.4336393154037499</v>
      </c>
      <c r="O964">
        <v>29.781060406225201</v>
      </c>
      <c r="P964">
        <v>8.8023419338174094</v>
      </c>
      <c r="Q964">
        <v>2.5611939978179999E-2</v>
      </c>
    </row>
    <row r="965" spans="1:17" hidden="1" x14ac:dyDescent="0.3">
      <c r="A965" t="s">
        <v>2082</v>
      </c>
      <c r="B965" t="s">
        <v>2083</v>
      </c>
      <c r="C965" t="str">
        <f>IFERROR(VLOOKUP(Table1[[#This Row],[Ticker]],[1]!Table2[[Symbol]:[Industry]],2,FALSE),"-")</f>
        <v>-</v>
      </c>
      <c r="D965" t="s">
        <v>138</v>
      </c>
      <c r="E965">
        <v>2854.3417236</v>
      </c>
      <c r="F965">
        <v>557.4</v>
      </c>
      <c r="G965">
        <v>31.927385848439901</v>
      </c>
      <c r="H965">
        <v>-9.7963605437310406</v>
      </c>
      <c r="I965">
        <v>24.130035291711302</v>
      </c>
      <c r="J965">
        <v>-2.8576473211414299</v>
      </c>
      <c r="K965">
        <v>557.74712350358004</v>
      </c>
      <c r="L965">
        <v>472.98889563470902</v>
      </c>
      <c r="M965">
        <v>25.9082592669406</v>
      </c>
      <c r="N965">
        <v>0.819315398140395</v>
      </c>
      <c r="O965">
        <v>16.146393972012898</v>
      </c>
      <c r="P965">
        <v>65.057743559372199</v>
      </c>
      <c r="Q965">
        <v>0.178198197942117</v>
      </c>
    </row>
    <row r="966" spans="1:17" hidden="1" x14ac:dyDescent="0.3">
      <c r="A966" t="s">
        <v>2084</v>
      </c>
      <c r="B966" t="s">
        <v>2085</v>
      </c>
      <c r="C966" t="str">
        <f>IFERROR(VLOOKUP(Table1[[#This Row],[Ticker]],[1]!Table2[[Symbol]:[Industry]],2,FALSE),"-")</f>
        <v>-</v>
      </c>
      <c r="D966" t="s">
        <v>1478</v>
      </c>
      <c r="E966">
        <v>2840.8523359649998</v>
      </c>
      <c r="F966">
        <v>3129.15</v>
      </c>
      <c r="G966">
        <v>44.612148452431398</v>
      </c>
      <c r="H966">
        <v>22.844376627439399</v>
      </c>
      <c r="I966">
        <v>22.809534265411301</v>
      </c>
      <c r="J966">
        <v>6.3554986714534198</v>
      </c>
      <c r="K966">
        <v>2576.7349527792499</v>
      </c>
      <c r="L966">
        <v>2245.57783971257</v>
      </c>
      <c r="M966">
        <v>72.139586481349994</v>
      </c>
      <c r="N966">
        <v>2.6715554447625198</v>
      </c>
      <c r="O966">
        <v>3.5424955658884998</v>
      </c>
      <c r="P966">
        <v>87.234106207928093</v>
      </c>
      <c r="Q966">
        <v>0.17996399125615201</v>
      </c>
    </row>
    <row r="967" spans="1:17" hidden="1" x14ac:dyDescent="0.3">
      <c r="A967" t="s">
        <v>2086</v>
      </c>
      <c r="B967" t="s">
        <v>2087</v>
      </c>
      <c r="C967" t="str">
        <f>IFERROR(VLOOKUP(Table1[[#This Row],[Ticker]],[1]!Table2[[Symbol]:[Industry]],2,FALSE),"-")</f>
        <v>-</v>
      </c>
      <c r="D967" t="s">
        <v>288</v>
      </c>
      <c r="E967">
        <v>2837.9608173000001</v>
      </c>
      <c r="F967">
        <v>264.60000000000002</v>
      </c>
      <c r="G967">
        <v>9.9363858936188301</v>
      </c>
      <c r="H967">
        <v>-15.0641173505359</v>
      </c>
      <c r="I967">
        <v>-23.9926007581501</v>
      </c>
      <c r="J967">
        <v>-2.3062337545534199</v>
      </c>
      <c r="K967">
        <v>277.90678750443902</v>
      </c>
      <c r="L967">
        <v>266.13989732116698</v>
      </c>
      <c r="M967">
        <v>30.6120636256376</v>
      </c>
      <c r="N967">
        <v>0.59599298129590095</v>
      </c>
      <c r="O967">
        <v>28.3068783068783</v>
      </c>
      <c r="P967">
        <v>42.949756888168501</v>
      </c>
      <c r="Q967">
        <v>1.8365148501116001E-2</v>
      </c>
    </row>
    <row r="968" spans="1:17" hidden="1" x14ac:dyDescent="0.3">
      <c r="A968" t="s">
        <v>2088</v>
      </c>
      <c r="B968" t="s">
        <v>2089</v>
      </c>
      <c r="C968" t="str">
        <f>IFERROR(VLOOKUP(Table1[[#This Row],[Ticker]],[1]!Table2[[Symbol]:[Industry]],2,FALSE),"-")</f>
        <v>-</v>
      </c>
      <c r="D968" t="s">
        <v>51</v>
      </c>
      <c r="E968">
        <v>2833.6393177049999</v>
      </c>
      <c r="F968">
        <v>1147.6500000000001</v>
      </c>
      <c r="G968">
        <v>32.2824866412817</v>
      </c>
      <c r="H968">
        <v>1.2071795089063799</v>
      </c>
      <c r="I968">
        <v>14.331878106658699</v>
      </c>
      <c r="J968">
        <v>0.95104921812884602</v>
      </c>
      <c r="K968">
        <v>1119.9254767178099</v>
      </c>
      <c r="L968">
        <v>982.29065256139097</v>
      </c>
      <c r="M968">
        <v>49.140537542539803</v>
      </c>
      <c r="N968">
        <v>1.27393159602129</v>
      </c>
      <c r="O968">
        <v>8.0468784036944907</v>
      </c>
      <c r="P968">
        <v>91.290940911742595</v>
      </c>
      <c r="Q968">
        <v>1.2319130655811E-2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Row],[Ticker]],[1]!Table2[[Symbol]:[Industry]],2,FALSE),"-")</f>
        <v>-</v>
      </c>
      <c r="D969" t="s">
        <v>529</v>
      </c>
      <c r="E969">
        <v>2831.9925262500001</v>
      </c>
      <c r="F969">
        <v>564.75</v>
      </c>
      <c r="G969">
        <v>75.346759015111004</v>
      </c>
      <c r="H969">
        <v>19.801461184214801</v>
      </c>
      <c r="I969">
        <v>66.352696552716097</v>
      </c>
      <c r="J969">
        <v>3.4434365806756402</v>
      </c>
      <c r="K969">
        <v>502.71910604284398</v>
      </c>
      <c r="L969">
        <v>399.30892306530501</v>
      </c>
      <c r="M969">
        <v>58.179795610006003</v>
      </c>
      <c r="N969">
        <v>1.9343808117101</v>
      </c>
      <c r="O969">
        <v>4.3913235945108404</v>
      </c>
      <c r="P969">
        <v>117.211538461538</v>
      </c>
    </row>
    <row r="970" spans="1:17" x14ac:dyDescent="0.3">
      <c r="A970" t="s">
        <v>2092</v>
      </c>
      <c r="B970" t="s">
        <v>2093</v>
      </c>
      <c r="C970" t="str">
        <f>IFERROR(VLOOKUP(Table1[[#This Row],[Ticker]],[1]!Table2[[Symbol]:[Industry]],2,FALSE),"-")</f>
        <v>-</v>
      </c>
      <c r="D970" t="s">
        <v>138</v>
      </c>
      <c r="E970">
        <v>2829.6441470700001</v>
      </c>
      <c r="F970">
        <v>372.3</v>
      </c>
      <c r="G970">
        <v>-40.642677485961499</v>
      </c>
      <c r="H970">
        <v>-11.223503723659601</v>
      </c>
      <c r="I970">
        <v>-36.511857965678402</v>
      </c>
      <c r="J970">
        <v>-0.19377905611971599</v>
      </c>
      <c r="K970">
        <v>423.90290494299398</v>
      </c>
      <c r="L970">
        <v>453.16503213851399</v>
      </c>
      <c r="M970">
        <v>27.1791630643615</v>
      </c>
      <c r="N970">
        <v>1.3070628576463199</v>
      </c>
      <c r="O970">
        <v>57.131345688960501</v>
      </c>
      <c r="P970">
        <v>1.79084073820916</v>
      </c>
      <c r="Q970">
        <v>3.5086449462983997E-2</v>
      </c>
    </row>
    <row r="971" spans="1:17" hidden="1" x14ac:dyDescent="0.3">
      <c r="A971" t="s">
        <v>2094</v>
      </c>
      <c r="B971" t="s">
        <v>2095</v>
      </c>
      <c r="C971" t="str">
        <f>IFERROR(VLOOKUP(Table1[[#This Row],[Ticker]],[1]!Table2[[Symbol]:[Industry]],2,FALSE),"-")</f>
        <v>-</v>
      </c>
      <c r="D971" t="s">
        <v>54</v>
      </c>
      <c r="E971">
        <v>2828.0863692099902</v>
      </c>
      <c r="F971">
        <v>452.05</v>
      </c>
      <c r="G971">
        <v>7.2513984775793698</v>
      </c>
      <c r="H971">
        <v>-15.449663398875501</v>
      </c>
      <c r="I971">
        <v>-14.485461174783</v>
      </c>
      <c r="J971">
        <v>-11.011911219138799</v>
      </c>
      <c r="K971">
        <v>519.28806237517495</v>
      </c>
      <c r="L971">
        <v>459.13178236639197</v>
      </c>
      <c r="M971">
        <v>21.748763119104801</v>
      </c>
      <c r="N971">
        <v>1.27514902404535</v>
      </c>
      <c r="O971">
        <v>28.437119787634099</v>
      </c>
      <c r="P971">
        <v>34.980591221259999</v>
      </c>
      <c r="Q971">
        <v>2.9437055972006999E-2</v>
      </c>
    </row>
    <row r="972" spans="1:17" hidden="1" x14ac:dyDescent="0.3">
      <c r="A972" t="s">
        <v>2096</v>
      </c>
      <c r="B972" t="s">
        <v>2097</v>
      </c>
      <c r="C972" t="str">
        <f>IFERROR(VLOOKUP(Table1[[#This Row],[Ticker]],[1]!Table2[[Symbol]:[Industry]],2,FALSE),"-")</f>
        <v>-</v>
      </c>
      <c r="D972" t="s">
        <v>1343</v>
      </c>
      <c r="E972">
        <v>2791.0801746000002</v>
      </c>
      <c r="F972">
        <v>529.79999999999995</v>
      </c>
      <c r="G972">
        <v>58.6139536329203</v>
      </c>
      <c r="H972">
        <v>21.2947980002576</v>
      </c>
      <c r="I972">
        <v>98.733849036116396</v>
      </c>
      <c r="J972">
        <v>0.33572486692873499</v>
      </c>
      <c r="K972">
        <v>428.70040976885798</v>
      </c>
      <c r="L972">
        <v>324.14767833157799</v>
      </c>
      <c r="M972">
        <v>64.629169195207893</v>
      </c>
      <c r="N972">
        <v>1.0044239900991201</v>
      </c>
      <c r="O972">
        <v>3.7750094375235999</v>
      </c>
      <c r="P972">
        <v>150.31892274982201</v>
      </c>
      <c r="Q972">
        <v>8.6407623611311005E-2</v>
      </c>
    </row>
    <row r="973" spans="1:17" x14ac:dyDescent="0.3">
      <c r="A973" t="s">
        <v>2098</v>
      </c>
      <c r="B973" t="s">
        <v>2099</v>
      </c>
      <c r="C973" t="str">
        <f>IFERROR(VLOOKUP(Table1[[#This Row],[Ticker]],[1]!Table2[[Symbol]:[Industry]],2,FALSE),"-")</f>
        <v>-</v>
      </c>
      <c r="D973" t="s">
        <v>260</v>
      </c>
      <c r="E973">
        <v>2764.7519400000001</v>
      </c>
      <c r="F973">
        <v>405</v>
      </c>
      <c r="G973">
        <v>-55.633429691041201</v>
      </c>
      <c r="H973">
        <v>-16.185002266665201</v>
      </c>
      <c r="I973">
        <v>-33.176752046453998</v>
      </c>
      <c r="J973">
        <v>-4.2434006680904499</v>
      </c>
      <c r="K973">
        <v>446.26858720542901</v>
      </c>
      <c r="L973">
        <v>486.68339633458697</v>
      </c>
      <c r="M973">
        <v>19.147859739959401</v>
      </c>
      <c r="N973">
        <v>0.79275438302397505</v>
      </c>
      <c r="O973">
        <v>53.086419753086403</v>
      </c>
      <c r="P973">
        <v>1.24999999999999</v>
      </c>
      <c r="Q973">
        <v>-6.9358040552226996E-2</v>
      </c>
    </row>
    <row r="974" spans="1:17" hidden="1" x14ac:dyDescent="0.3">
      <c r="A974" t="s">
        <v>2100</v>
      </c>
      <c r="B974" t="s">
        <v>2101</v>
      </c>
      <c r="C974" t="str">
        <f>IFERROR(VLOOKUP(Table1[[#This Row],[Ticker]],[1]!Table2[[Symbol]:[Industry]],2,FALSE),"-")</f>
        <v>-</v>
      </c>
      <c r="D974" t="s">
        <v>1840</v>
      </c>
      <c r="E974">
        <v>2762.316249</v>
      </c>
      <c r="F974">
        <v>690.5</v>
      </c>
      <c r="G974">
        <v>5909.9730813823999</v>
      </c>
      <c r="H974">
        <v>3.1491397923740001</v>
      </c>
      <c r="I974">
        <v>204.89961527832699</v>
      </c>
      <c r="J974">
        <v>-0.47815608438676099</v>
      </c>
      <c r="K974">
        <v>658.51581564074104</v>
      </c>
      <c r="L974">
        <v>385.53861982254602</v>
      </c>
      <c r="M974">
        <v>59.779920099410099</v>
      </c>
      <c r="N974">
        <v>0.68503680966883196</v>
      </c>
      <c r="O974">
        <v>37.3931933381607</v>
      </c>
    </row>
    <row r="975" spans="1:17" hidden="1" x14ac:dyDescent="0.3">
      <c r="A975" t="s">
        <v>2102</v>
      </c>
      <c r="B975" t="s">
        <v>2103</v>
      </c>
      <c r="C975" t="str">
        <f>IFERROR(VLOOKUP(Table1[[#This Row],[Ticker]],[1]!Table2[[Symbol]:[Industry]],2,FALSE),"-")</f>
        <v>-</v>
      </c>
      <c r="D975" t="s">
        <v>605</v>
      </c>
      <c r="E975">
        <v>2760.2232800000002</v>
      </c>
      <c r="F975">
        <v>628</v>
      </c>
      <c r="G975">
        <v>-1.05020202512931</v>
      </c>
      <c r="H975">
        <v>-5.2349579778461797</v>
      </c>
      <c r="I975">
        <v>7.26558941387899</v>
      </c>
      <c r="J975">
        <v>9.8836719763402497E-2</v>
      </c>
      <c r="K975">
        <v>607.04853219606503</v>
      </c>
      <c r="L975">
        <v>556.44693047936698</v>
      </c>
      <c r="M975">
        <v>54.498034207070901</v>
      </c>
      <c r="N975">
        <v>1.48434780220733</v>
      </c>
      <c r="O975">
        <v>11.4649681528662</v>
      </c>
      <c r="P975">
        <v>38.021978021978001</v>
      </c>
      <c r="Q975">
        <v>5.8098615429269997E-3</v>
      </c>
    </row>
    <row r="976" spans="1:17" hidden="1" x14ac:dyDescent="0.3">
      <c r="A976" t="s">
        <v>2104</v>
      </c>
      <c r="B976" t="s">
        <v>2105</v>
      </c>
      <c r="C976" t="str">
        <f>IFERROR(VLOOKUP(Table1[[#This Row],[Ticker]],[1]!Table2[[Symbol]:[Industry]],2,FALSE),"-")</f>
        <v>-</v>
      </c>
      <c r="D976" t="s">
        <v>95</v>
      </c>
      <c r="E976">
        <v>2753.6708921999998</v>
      </c>
      <c r="F976">
        <v>1217.8499999999999</v>
      </c>
      <c r="G976">
        <v>199.29464439378501</v>
      </c>
      <c r="H976">
        <v>-9.9591933637488506</v>
      </c>
      <c r="I976">
        <v>48.8498853176824</v>
      </c>
      <c r="J976">
        <v>-1.5069229346755899</v>
      </c>
      <c r="K976">
        <v>1264.93908718638</v>
      </c>
      <c r="L976">
        <v>978.70305652192997</v>
      </c>
      <c r="M976">
        <v>29.691534093685899</v>
      </c>
      <c r="N976">
        <v>0.40440813489342098</v>
      </c>
      <c r="O976">
        <v>19.394835160323499</v>
      </c>
      <c r="P976">
        <v>252.99999999999901</v>
      </c>
      <c r="Q976">
        <v>0.164426227579306</v>
      </c>
    </row>
    <row r="977" spans="1:17" hidden="1" x14ac:dyDescent="0.3">
      <c r="A977" t="s">
        <v>2106</v>
      </c>
      <c r="B977" t="s">
        <v>2107</v>
      </c>
      <c r="C977" t="str">
        <f>IFERROR(VLOOKUP(Table1[[#This Row],[Ticker]],[1]!Table2[[Symbol]:[Industry]],2,FALSE),"-")</f>
        <v>-</v>
      </c>
      <c r="D977" t="s">
        <v>164</v>
      </c>
      <c r="E977">
        <v>2751.1592820750002</v>
      </c>
      <c r="F977">
        <v>419.85</v>
      </c>
      <c r="G977">
        <v>-2.7557326762243299</v>
      </c>
      <c r="H977">
        <v>-8.2726204298216803</v>
      </c>
      <c r="I977">
        <v>19.422843049818098</v>
      </c>
      <c r="J977">
        <v>-6.4854441542943198</v>
      </c>
      <c r="K977">
        <v>412.05079029944801</v>
      </c>
      <c r="L977">
        <v>354.956002522983</v>
      </c>
      <c r="M977">
        <v>36.3010035561717</v>
      </c>
      <c r="N977">
        <v>0.62647934681013295</v>
      </c>
      <c r="O977">
        <v>15.2792664046683</v>
      </c>
      <c r="P977">
        <v>69.979757085020196</v>
      </c>
      <c r="Q977">
        <v>0.124754869590724</v>
      </c>
    </row>
    <row r="978" spans="1:17" x14ac:dyDescent="0.3">
      <c r="A978" t="s">
        <v>2108</v>
      </c>
      <c r="B978" t="s">
        <v>2109</v>
      </c>
      <c r="C978" t="str">
        <f>IFERROR(VLOOKUP(Table1[[#This Row],[Ticker]],[1]!Table2[[Symbol]:[Industry]],2,FALSE),"-")</f>
        <v>-</v>
      </c>
      <c r="D978" t="s">
        <v>1851</v>
      </c>
      <c r="E978">
        <v>2750.8366940759902</v>
      </c>
      <c r="F978">
        <v>14.94</v>
      </c>
      <c r="G978">
        <v>-37.613144506705297</v>
      </c>
      <c r="H978">
        <v>-2.5111748220299202</v>
      </c>
      <c r="I978">
        <v>-42.514282408469803</v>
      </c>
      <c r="J978">
        <v>-3.7879214723730099</v>
      </c>
      <c r="K978">
        <v>15.7641346767236</v>
      </c>
      <c r="L978">
        <v>17.231910284336202</v>
      </c>
      <c r="M978">
        <v>34.813630014918701</v>
      </c>
      <c r="N978">
        <v>0.99330321857505399</v>
      </c>
      <c r="O978">
        <v>74.364123159303901</v>
      </c>
      <c r="P978">
        <v>16.264591439688701</v>
      </c>
      <c r="Q978">
        <v>1.6355937154781001E-2</v>
      </c>
    </row>
    <row r="979" spans="1:17" hidden="1" x14ac:dyDescent="0.3">
      <c r="A979" t="s">
        <v>2110</v>
      </c>
      <c r="B979" t="s">
        <v>2111</v>
      </c>
      <c r="C979" t="str">
        <f>IFERROR(VLOOKUP(Table1[[#This Row],[Ticker]],[1]!Table2[[Symbol]:[Industry]],2,FALSE),"-")</f>
        <v>-</v>
      </c>
      <c r="D979" t="s">
        <v>375</v>
      </c>
      <c r="E979">
        <v>2745.3715368749999</v>
      </c>
      <c r="F979">
        <v>1839.75</v>
      </c>
      <c r="G979">
        <v>-49.603850188699198</v>
      </c>
      <c r="H979">
        <v>-7.1061507463783604</v>
      </c>
      <c r="I979">
        <v>-21.203882428182599</v>
      </c>
      <c r="J979">
        <v>-1.9201200836902099</v>
      </c>
      <c r="K979">
        <v>1915.3972993362199</v>
      </c>
      <c r="L979">
        <v>1999.09342966452</v>
      </c>
      <c r="M979">
        <v>36.3342730238383</v>
      </c>
      <c r="N979">
        <v>1.59055736673826</v>
      </c>
      <c r="O979">
        <v>41.320831634732897</v>
      </c>
      <c r="P979">
        <v>8.8609467455621207</v>
      </c>
      <c r="Q979">
        <v>-9.7710084179263995E-2</v>
      </c>
    </row>
    <row r="980" spans="1:17" hidden="1" x14ac:dyDescent="0.3">
      <c r="A980" t="s">
        <v>2112</v>
      </c>
      <c r="B980" t="s">
        <v>2113</v>
      </c>
      <c r="C980" t="str">
        <f>IFERROR(VLOOKUP(Table1[[#This Row],[Ticker]],[1]!Table2[[Symbol]:[Industry]],2,FALSE),"-")</f>
        <v>-</v>
      </c>
      <c r="D980" t="s">
        <v>51</v>
      </c>
      <c r="E980">
        <v>2734.0720032150002</v>
      </c>
      <c r="F980">
        <v>639.45000000000005</v>
      </c>
      <c r="G980">
        <v>52.0261717000025</v>
      </c>
      <c r="H980">
        <v>13.3926488631688</v>
      </c>
      <c r="I980">
        <v>63.525583863262497</v>
      </c>
      <c r="J980">
        <v>5.7306286845245999</v>
      </c>
      <c r="K980">
        <v>558.39964999635697</v>
      </c>
      <c r="L980">
        <v>450.91271177011203</v>
      </c>
      <c r="M980">
        <v>54.258764736498698</v>
      </c>
      <c r="N980">
        <v>0.37925780292121603</v>
      </c>
      <c r="O980">
        <v>7.8817733990147598</v>
      </c>
      <c r="P980">
        <v>142.63063148420099</v>
      </c>
      <c r="Q980">
        <v>-7.1097065539546006E-2</v>
      </c>
    </row>
    <row r="981" spans="1:17" hidden="1" x14ac:dyDescent="0.3">
      <c r="A981" t="s">
        <v>2114</v>
      </c>
      <c r="B981" t="s">
        <v>2115</v>
      </c>
      <c r="C981" t="str">
        <f>IFERROR(VLOOKUP(Table1[[#This Row],[Ticker]],[1]!Table2[[Symbol]:[Industry]],2,FALSE),"-")</f>
        <v>-</v>
      </c>
      <c r="D981" t="s">
        <v>411</v>
      </c>
      <c r="E981">
        <v>2732.4722854799902</v>
      </c>
      <c r="F981">
        <v>422.1</v>
      </c>
      <c r="G981">
        <v>160.917561583397</v>
      </c>
      <c r="H981">
        <v>-13.6331823800089</v>
      </c>
      <c r="I981">
        <v>-8.4953720920496796</v>
      </c>
      <c r="J981">
        <v>-5.55529048844424</v>
      </c>
      <c r="K981">
        <v>430.26514844666201</v>
      </c>
      <c r="L981">
        <v>356.20056026302501</v>
      </c>
      <c r="M981">
        <v>37.310056727861003</v>
      </c>
      <c r="N981">
        <v>0.60895470660497097</v>
      </c>
      <c r="O981">
        <v>21.701018715943999</v>
      </c>
      <c r="P981">
        <v>214.17938221064301</v>
      </c>
      <c r="Q981">
        <v>0.119584624695232</v>
      </c>
    </row>
    <row r="982" spans="1:17" hidden="1" x14ac:dyDescent="0.3">
      <c r="A982" t="s">
        <v>2116</v>
      </c>
      <c r="B982" t="s">
        <v>2117</v>
      </c>
      <c r="C982" t="str">
        <f>IFERROR(VLOOKUP(Table1[[#This Row],[Ticker]],[1]!Table2[[Symbol]:[Industry]],2,FALSE),"-")</f>
        <v>-</v>
      </c>
      <c r="D982" t="s">
        <v>219</v>
      </c>
      <c r="E982">
        <v>2727.8575062619998</v>
      </c>
      <c r="F982">
        <v>55.79</v>
      </c>
      <c r="G982">
        <v>95.126974031583998</v>
      </c>
      <c r="H982">
        <v>32.2198982983221</v>
      </c>
      <c r="I982">
        <v>-14.1046027521677</v>
      </c>
      <c r="J982">
        <v>-1.5679512245515801</v>
      </c>
      <c r="K982">
        <v>49.984908963478297</v>
      </c>
      <c r="L982">
        <v>42.199388360883397</v>
      </c>
      <c r="M982">
        <v>49.796065355801403</v>
      </c>
      <c r="N982">
        <v>2.11130301280292</v>
      </c>
      <c r="O982">
        <v>23.462986198243399</v>
      </c>
      <c r="P982">
        <v>119.645669291338</v>
      </c>
      <c r="Q982">
        <v>6.8465153694166003E-2</v>
      </c>
    </row>
    <row r="983" spans="1:17" hidden="1" x14ac:dyDescent="0.3">
      <c r="A983" t="s">
        <v>2118</v>
      </c>
      <c r="B983" t="s">
        <v>2119</v>
      </c>
      <c r="C983" t="str">
        <f>IFERROR(VLOOKUP(Table1[[#This Row],[Ticker]],[1]!Table2[[Symbol]:[Industry]],2,FALSE),"-")</f>
        <v>-</v>
      </c>
      <c r="D983" t="s">
        <v>51</v>
      </c>
      <c r="E983">
        <v>2727.5309183899999</v>
      </c>
      <c r="F983">
        <v>1097.1500000000001</v>
      </c>
      <c r="G983">
        <v>99.655522700333194</v>
      </c>
      <c r="H983">
        <v>2.40075529535188</v>
      </c>
      <c r="I983">
        <v>23.432984836307199</v>
      </c>
      <c r="J983">
        <v>0.37730282057868603</v>
      </c>
      <c r="K983">
        <v>1097.5599708228499</v>
      </c>
      <c r="L983">
        <v>891.45533201655201</v>
      </c>
      <c r="M983">
        <v>41.740092428316899</v>
      </c>
      <c r="N983">
        <v>0.48056481040774202</v>
      </c>
      <c r="O983">
        <v>11.8169803582007</v>
      </c>
      <c r="P983">
        <v>135.94623655913901</v>
      </c>
      <c r="Q983">
        <v>0.219886451847638</v>
      </c>
    </row>
    <row r="984" spans="1:17" hidden="1" x14ac:dyDescent="0.3">
      <c r="A984" t="s">
        <v>2120</v>
      </c>
      <c r="B984" t="s">
        <v>2121</v>
      </c>
      <c r="C984" t="str">
        <f>IFERROR(VLOOKUP(Table1[[#This Row],[Ticker]],[1]!Table2[[Symbol]:[Industry]],2,FALSE),"-")</f>
        <v>-</v>
      </c>
      <c r="D984" t="s">
        <v>392</v>
      </c>
      <c r="E984">
        <v>2715.273871505</v>
      </c>
      <c r="F984">
        <v>1177.1500000000001</v>
      </c>
      <c r="G984">
        <v>-37.839603539109902</v>
      </c>
      <c r="H984">
        <v>-0.13536058594115899</v>
      </c>
      <c r="I984">
        <v>-25.317021005055999</v>
      </c>
      <c r="J984">
        <v>0.12886986838387801</v>
      </c>
      <c r="K984">
        <v>1188.5007631041501</v>
      </c>
      <c r="L984">
        <v>1215.5224288222601</v>
      </c>
      <c r="M984">
        <v>39.130981634220298</v>
      </c>
      <c r="N984">
        <v>1.2150847139959799</v>
      </c>
      <c r="O984">
        <v>22.329354797604299</v>
      </c>
      <c r="P984">
        <v>7.8964252978918497</v>
      </c>
      <c r="Q984">
        <v>-3.4320844828119E-2</v>
      </c>
    </row>
    <row r="985" spans="1:17" hidden="1" x14ac:dyDescent="0.3">
      <c r="A985" t="s">
        <v>2122</v>
      </c>
      <c r="B985" t="s">
        <v>2123</v>
      </c>
      <c r="C985" t="str">
        <f>IFERROR(VLOOKUP(Table1[[#This Row],[Ticker]],[1]!Table2[[Symbol]:[Industry]],2,FALSE),"-")</f>
        <v>-</v>
      </c>
      <c r="D985" t="s">
        <v>176</v>
      </c>
      <c r="E985">
        <v>2700.1878087599998</v>
      </c>
      <c r="F985">
        <v>100.62</v>
      </c>
      <c r="G985">
        <v>579.91546373607196</v>
      </c>
      <c r="H985">
        <v>5.9564944711646799</v>
      </c>
      <c r="I985">
        <v>-14.2708028010136</v>
      </c>
      <c r="J985">
        <v>5.2504342907553303</v>
      </c>
      <c r="K985">
        <v>92.175955846056297</v>
      </c>
      <c r="L985">
        <v>81.954537162123799</v>
      </c>
      <c r="M985">
        <v>72.772368547293098</v>
      </c>
      <c r="N985">
        <v>0.63794036666799103</v>
      </c>
      <c r="O985">
        <v>39.137348439674</v>
      </c>
      <c r="P985">
        <v>613.11126860382706</v>
      </c>
      <c r="Q985">
        <v>0.19676625880666401</v>
      </c>
    </row>
    <row r="986" spans="1:17" hidden="1" x14ac:dyDescent="0.3">
      <c r="A986" t="s">
        <v>2124</v>
      </c>
      <c r="B986" t="s">
        <v>2125</v>
      </c>
      <c r="C986" t="str">
        <f>IFERROR(VLOOKUP(Table1[[#This Row],[Ticker]],[1]!Table2[[Symbol]:[Industry]],2,FALSE),"-")</f>
        <v>-</v>
      </c>
      <c r="D986" t="s">
        <v>95</v>
      </c>
      <c r="E986">
        <v>2698.929018285</v>
      </c>
      <c r="F986">
        <v>2128.85</v>
      </c>
      <c r="G986">
        <v>710.63293264057995</v>
      </c>
      <c r="H986">
        <v>11.808701833833601</v>
      </c>
      <c r="I986">
        <v>78.724511404226305</v>
      </c>
      <c r="J986">
        <v>7.8664715259232398</v>
      </c>
      <c r="K986">
        <v>1803.01731447408</v>
      </c>
      <c r="L986">
        <v>1251.1013602415701</v>
      </c>
      <c r="M986">
        <v>41.984170304521498</v>
      </c>
      <c r="N986">
        <v>1.62163426018284</v>
      </c>
      <c r="O986">
        <v>14.733306714893001</v>
      </c>
      <c r="P986">
        <v>761.88259109311696</v>
      </c>
    </row>
    <row r="987" spans="1:17" hidden="1" x14ac:dyDescent="0.3">
      <c r="A987" t="s">
        <v>2126</v>
      </c>
      <c r="B987" t="s">
        <v>2127</v>
      </c>
      <c r="C987" t="str">
        <f>IFERROR(VLOOKUP(Table1[[#This Row],[Ticker]],[1]!Table2[[Symbol]:[Industry]],2,FALSE),"-")</f>
        <v>-</v>
      </c>
      <c r="D987" t="s">
        <v>46</v>
      </c>
      <c r="E987">
        <v>2694.2157493350001</v>
      </c>
      <c r="F987">
        <v>318.45</v>
      </c>
      <c r="G987">
        <v>15.892696935047301</v>
      </c>
      <c r="H987">
        <v>6.0404985353234197</v>
      </c>
      <c r="I987">
        <v>5.0068144968715904</v>
      </c>
      <c r="J987">
        <v>1.8937580735995201</v>
      </c>
      <c r="K987">
        <v>305.00647649401901</v>
      </c>
      <c r="L987">
        <v>275.152798927351</v>
      </c>
      <c r="M987">
        <v>57.266115093641801</v>
      </c>
      <c r="N987">
        <v>1.06867415190445</v>
      </c>
      <c r="O987">
        <v>5.9506986968126796</v>
      </c>
      <c r="P987">
        <v>70.021356113187295</v>
      </c>
      <c r="Q987">
        <v>3.8163437631140003E-2</v>
      </c>
    </row>
    <row r="988" spans="1:17" hidden="1" x14ac:dyDescent="0.3">
      <c r="A988" t="s">
        <v>2128</v>
      </c>
      <c r="B988" t="s">
        <v>2129</v>
      </c>
      <c r="C988" t="str">
        <f>IFERROR(VLOOKUP(Table1[[#This Row],[Ticker]],[1]!Table2[[Symbol]:[Industry]],2,FALSE),"-")</f>
        <v>-</v>
      </c>
      <c r="D988" t="s">
        <v>372</v>
      </c>
      <c r="E988">
        <v>2691.2485080599999</v>
      </c>
      <c r="F988">
        <v>813.4</v>
      </c>
      <c r="G988">
        <v>23.607166719960301</v>
      </c>
      <c r="H988">
        <v>7.2205591076568396</v>
      </c>
      <c r="I988">
        <v>-2.6364231546178498</v>
      </c>
      <c r="J988">
        <v>3.98566701405651</v>
      </c>
      <c r="K988">
        <v>738.29971166178905</v>
      </c>
      <c r="L988">
        <v>683.52797489466298</v>
      </c>
      <c r="M988">
        <v>62.393342557762601</v>
      </c>
      <c r="N988">
        <v>2.5276569299809202</v>
      </c>
      <c r="O988">
        <v>8.0649127120727897</v>
      </c>
      <c r="P988">
        <v>58.960328317373403</v>
      </c>
      <c r="Q988">
        <v>4.5320256130339997E-3</v>
      </c>
    </row>
    <row r="989" spans="1:17" x14ac:dyDescent="0.3">
      <c r="A989" t="s">
        <v>2130</v>
      </c>
      <c r="B989" t="s">
        <v>2131</v>
      </c>
      <c r="C989" t="str">
        <f>IFERROR(VLOOKUP(Table1[[#This Row],[Ticker]],[1]!Table2[[Symbol]:[Industry]],2,FALSE),"-")</f>
        <v>-</v>
      </c>
      <c r="D989" t="s">
        <v>116</v>
      </c>
      <c r="E989">
        <v>2689.1237923200001</v>
      </c>
      <c r="F989">
        <v>17.440000000000001</v>
      </c>
      <c r="G989">
        <v>-61.165133412475697</v>
      </c>
      <c r="H989">
        <v>-14.220931055739801</v>
      </c>
      <c r="I989">
        <v>-54.6062630503747</v>
      </c>
      <c r="J989">
        <v>-0.54073900768976102</v>
      </c>
      <c r="K989">
        <v>20.3642751948402</v>
      </c>
      <c r="L989">
        <v>24.231953858147801</v>
      </c>
      <c r="M989">
        <v>32.613675289255298</v>
      </c>
      <c r="N989">
        <v>0.94641494750497301</v>
      </c>
      <c r="O989">
        <v>158.88761467889901</v>
      </c>
      <c r="P989">
        <v>4.4311377245508998</v>
      </c>
    </row>
    <row r="990" spans="1:17" hidden="1" x14ac:dyDescent="0.3">
      <c r="A990" t="s">
        <v>2132</v>
      </c>
      <c r="B990" t="s">
        <v>2133</v>
      </c>
      <c r="C990" t="str">
        <f>IFERROR(VLOOKUP(Table1[[#This Row],[Ticker]],[1]!Table2[[Symbol]:[Industry]],2,FALSE),"-")</f>
        <v>-</v>
      </c>
      <c r="D990" t="s">
        <v>306</v>
      </c>
      <c r="E990">
        <v>2686.6812024599999</v>
      </c>
      <c r="F990">
        <v>881.8</v>
      </c>
      <c r="G990">
        <v>60.383511365877702</v>
      </c>
      <c r="H990">
        <v>-5.50323863820448</v>
      </c>
      <c r="I990">
        <v>1.9903976548953499</v>
      </c>
      <c r="J990">
        <v>-3.0126575019755899</v>
      </c>
      <c r="K990">
        <v>878.85556730917006</v>
      </c>
      <c r="L990">
        <v>726.19261067500304</v>
      </c>
      <c r="M990">
        <v>32.2035119903206</v>
      </c>
      <c r="N990">
        <v>0.72917047111058597</v>
      </c>
      <c r="O990">
        <v>12.548196870038501</v>
      </c>
      <c r="P990">
        <v>113.098115031416</v>
      </c>
      <c r="Q990">
        <v>0.101407618036364</v>
      </c>
    </row>
    <row r="991" spans="1:17" hidden="1" x14ac:dyDescent="0.3">
      <c r="A991" t="s">
        <v>2134</v>
      </c>
      <c r="B991" t="s">
        <v>2135</v>
      </c>
      <c r="C991" t="str">
        <f>IFERROR(VLOOKUP(Table1[[#This Row],[Ticker]],[1]!Table2[[Symbol]:[Industry]],2,FALSE),"-")</f>
        <v>-</v>
      </c>
      <c r="D991" t="s">
        <v>260</v>
      </c>
      <c r="E991">
        <v>2679.1327686750001</v>
      </c>
      <c r="F991">
        <v>18423.349999999999</v>
      </c>
      <c r="G991">
        <v>28.4457639562238</v>
      </c>
      <c r="H991">
        <v>17.1739148604984</v>
      </c>
      <c r="I991">
        <v>13.376433113261699</v>
      </c>
      <c r="J991">
        <v>-4.26864378554927</v>
      </c>
      <c r="K991">
        <v>17421.1576049059</v>
      </c>
      <c r="L991">
        <v>15033.295373582199</v>
      </c>
      <c r="M991">
        <v>36.450872789553301</v>
      </c>
      <c r="N991">
        <v>1.03861517976031</v>
      </c>
      <c r="O991">
        <v>13.442994895065199</v>
      </c>
      <c r="P991">
        <v>52.259720081487899</v>
      </c>
      <c r="Q991">
        <v>0.134752057571837</v>
      </c>
    </row>
    <row r="992" spans="1:17" x14ac:dyDescent="0.3">
      <c r="A992" t="s">
        <v>2136</v>
      </c>
      <c r="B992" t="s">
        <v>2137</v>
      </c>
      <c r="C992" t="str">
        <f>IFERROR(VLOOKUP(Table1[[#This Row],[Ticker]],[1]!Table2[[Symbol]:[Industry]],2,FALSE),"-")</f>
        <v>-</v>
      </c>
      <c r="D992" t="s">
        <v>46</v>
      </c>
      <c r="E992">
        <v>2667.0996984799999</v>
      </c>
      <c r="F992">
        <v>672.8</v>
      </c>
      <c r="G992">
        <v>-38.150788733363498</v>
      </c>
      <c r="H992">
        <v>1.1665258782727801</v>
      </c>
      <c r="I992">
        <v>-25.475645282406902</v>
      </c>
      <c r="J992">
        <v>3.0198635057649401</v>
      </c>
      <c r="K992">
        <v>679.14769795990401</v>
      </c>
      <c r="L992">
        <v>696.76041541568804</v>
      </c>
      <c r="M992">
        <v>44.833235728800297</v>
      </c>
      <c r="N992">
        <v>1.274104423551</v>
      </c>
      <c r="O992">
        <v>25.743162901307901</v>
      </c>
      <c r="P992">
        <v>12.1520253375562</v>
      </c>
      <c r="Q992">
        <v>2.7129281957892999E-2</v>
      </c>
    </row>
    <row r="993" spans="1:17" hidden="1" x14ac:dyDescent="0.3">
      <c r="A993" t="s">
        <v>2138</v>
      </c>
      <c r="B993" t="s">
        <v>2139</v>
      </c>
      <c r="C993" t="str">
        <f>IFERROR(VLOOKUP(Table1[[#This Row],[Ticker]],[1]!Table2[[Symbol]:[Industry]],2,FALSE),"-")</f>
        <v>-</v>
      </c>
      <c r="D993" t="s">
        <v>411</v>
      </c>
      <c r="E993">
        <v>2653.1122150000001</v>
      </c>
      <c r="F993">
        <v>150.65</v>
      </c>
      <c r="G993">
        <v>66.148559490888502</v>
      </c>
      <c r="H993">
        <v>8.6288175759746792</v>
      </c>
      <c r="I993">
        <v>-11.8366460398902</v>
      </c>
      <c r="J993">
        <v>-2.1837687650188</v>
      </c>
      <c r="K993">
        <v>139.833231346312</v>
      </c>
      <c r="L993">
        <v>126.00419724931299</v>
      </c>
      <c r="M993">
        <v>57.353050882538902</v>
      </c>
      <c r="N993">
        <v>0.99630773396296801</v>
      </c>
      <c r="O993">
        <v>12.844341188184501</v>
      </c>
      <c r="P993">
        <v>103.994583615436</v>
      </c>
      <c r="Q993">
        <v>9.0937191715396007E-2</v>
      </c>
    </row>
    <row r="994" spans="1:17" hidden="1" x14ac:dyDescent="0.3">
      <c r="A994" t="s">
        <v>2140</v>
      </c>
      <c r="B994" t="s">
        <v>2141</v>
      </c>
      <c r="C994" t="str">
        <f>IFERROR(VLOOKUP(Table1[[#This Row],[Ticker]],[1]!Table2[[Symbol]:[Industry]],2,FALSE),"-")</f>
        <v>-</v>
      </c>
      <c r="D994" t="s">
        <v>2142</v>
      </c>
      <c r="E994">
        <v>2653.0974704</v>
      </c>
      <c r="F994">
        <v>533</v>
      </c>
      <c r="G994">
        <v>118.698999934718</v>
      </c>
      <c r="H994">
        <v>-8.2728022876815803</v>
      </c>
      <c r="I994">
        <v>10.559813294904499</v>
      </c>
      <c r="J994">
        <v>2.9990092563011101</v>
      </c>
      <c r="K994">
        <v>509.23968839423202</v>
      </c>
      <c r="L994">
        <v>407.51560342869101</v>
      </c>
      <c r="M994">
        <v>54.261699259319897</v>
      </c>
      <c r="N994">
        <v>0.51234072132402098</v>
      </c>
      <c r="O994">
        <v>15.947467166979299</v>
      </c>
      <c r="P994">
        <v>174.742268041237</v>
      </c>
    </row>
    <row r="995" spans="1:17" x14ac:dyDescent="0.3">
      <c r="A995" t="s">
        <v>2143</v>
      </c>
      <c r="B995" t="s">
        <v>2144</v>
      </c>
      <c r="C995" t="str">
        <f>IFERROR(VLOOKUP(Table1[[#This Row],[Ticker]],[1]!Table2[[Symbol]:[Industry]],2,FALSE),"-")</f>
        <v>-</v>
      </c>
      <c r="D995" t="s">
        <v>246</v>
      </c>
      <c r="E995">
        <v>2646.4258135</v>
      </c>
      <c r="F995">
        <v>916.7</v>
      </c>
      <c r="G995">
        <v>-33.541292885976098</v>
      </c>
      <c r="H995">
        <v>17.1589521248425</v>
      </c>
      <c r="I995">
        <v>4.6985569947365402</v>
      </c>
      <c r="J995">
        <v>1.0858414305136801</v>
      </c>
      <c r="K995">
        <v>851.48962757904201</v>
      </c>
      <c r="L995">
        <v>832.36649124321696</v>
      </c>
      <c r="M995">
        <v>50.578893305061499</v>
      </c>
      <c r="N995">
        <v>1.7186475610369401</v>
      </c>
      <c r="O995">
        <v>18.904767099378201</v>
      </c>
      <c r="P995">
        <v>38.620898230757597</v>
      </c>
      <c r="Q995">
        <v>-8.6314122498060003E-3</v>
      </c>
    </row>
    <row r="996" spans="1:17" hidden="1" x14ac:dyDescent="0.3">
      <c r="A996" t="s">
        <v>2145</v>
      </c>
      <c r="B996" t="s">
        <v>2146</v>
      </c>
      <c r="C996" t="str">
        <f>IFERROR(VLOOKUP(Table1[[#This Row],[Ticker]],[1]!Table2[[Symbol]:[Industry]],2,FALSE),"-")</f>
        <v>-</v>
      </c>
      <c r="D996" t="s">
        <v>1633</v>
      </c>
      <c r="E996">
        <v>2644.090741</v>
      </c>
      <c r="F996">
        <v>59.71</v>
      </c>
      <c r="G996">
        <v>-8.4464144965373507</v>
      </c>
      <c r="H996">
        <v>-4.5367297620683704</v>
      </c>
      <c r="I996">
        <v>-1.6272977595129301</v>
      </c>
      <c r="J996">
        <v>1.90437401442259</v>
      </c>
      <c r="K996">
        <v>62.039543803521397</v>
      </c>
      <c r="L996">
        <v>58.868666858807501</v>
      </c>
      <c r="M996">
        <v>53.860821394049402</v>
      </c>
      <c r="N996">
        <v>1.76508443376166</v>
      </c>
      <c r="O996">
        <v>10.4505108022106</v>
      </c>
      <c r="P996">
        <v>21.584198737527899</v>
      </c>
      <c r="Q996">
        <v>-2.7484158448541001E-2</v>
      </c>
    </row>
    <row r="997" spans="1:17" hidden="1" x14ac:dyDescent="0.3">
      <c r="A997" t="s">
        <v>2147</v>
      </c>
      <c r="B997" t="s">
        <v>2148</v>
      </c>
      <c r="C997" t="str">
        <f>IFERROR(VLOOKUP(Table1[[#This Row],[Ticker]],[1]!Table2[[Symbol]:[Industry]],2,FALSE),"-")</f>
        <v>-</v>
      </c>
      <c r="D997" t="s">
        <v>237</v>
      </c>
      <c r="E997">
        <v>2642.887424175</v>
      </c>
      <c r="F997">
        <v>147.93</v>
      </c>
      <c r="G997">
        <v>33.892424093056903</v>
      </c>
      <c r="H997">
        <v>-6.3491755774508301</v>
      </c>
      <c r="I997">
        <v>-8.2101047004214909</v>
      </c>
      <c r="J997">
        <v>-1.8081160605128599</v>
      </c>
      <c r="K997">
        <v>150.92730198452901</v>
      </c>
      <c r="L997">
        <v>133.40590137110999</v>
      </c>
      <c r="M997">
        <v>37.301550646240798</v>
      </c>
      <c r="N997">
        <v>0.53175222416124401</v>
      </c>
      <c r="O997">
        <v>18.637193267085699</v>
      </c>
      <c r="P997">
        <v>68.006814310051098</v>
      </c>
      <c r="Q997">
        <v>0.14049324845041899</v>
      </c>
    </row>
    <row r="998" spans="1:17" hidden="1" x14ac:dyDescent="0.3">
      <c r="A998" t="s">
        <v>2149</v>
      </c>
      <c r="B998" t="s">
        <v>2150</v>
      </c>
      <c r="C998" t="str">
        <f>IFERROR(VLOOKUP(Table1[[#This Row],[Ticker]],[1]!Table2[[Symbol]:[Industry]],2,FALSE),"-")</f>
        <v>-</v>
      </c>
      <c r="D998" t="s">
        <v>535</v>
      </c>
      <c r="E998">
        <v>2641.4841454829998</v>
      </c>
      <c r="F998">
        <v>190.83</v>
      </c>
      <c r="G998">
        <v>26.3241011840726</v>
      </c>
      <c r="H998">
        <v>-1.74750927212671</v>
      </c>
      <c r="I998">
        <v>-15.7267121805326</v>
      </c>
      <c r="J998">
        <v>0.28053681585024698</v>
      </c>
      <c r="K998">
        <v>193.33682832661</v>
      </c>
      <c r="L998">
        <v>182.76487404414999</v>
      </c>
      <c r="M998">
        <v>51.466947245674397</v>
      </c>
      <c r="N998">
        <v>0.76682601994532196</v>
      </c>
      <c r="O998">
        <v>21.574175968139102</v>
      </c>
      <c r="P998">
        <v>50.259842519685002</v>
      </c>
      <c r="Q998">
        <v>3.3138634072070001E-3</v>
      </c>
    </row>
    <row r="999" spans="1:17" hidden="1" x14ac:dyDescent="0.3">
      <c r="A999" t="s">
        <v>2151</v>
      </c>
      <c r="B999" t="s">
        <v>2152</v>
      </c>
      <c r="C999" t="str">
        <f>IFERROR(VLOOKUP(Table1[[#This Row],[Ticker]],[1]!Table2[[Symbol]:[Industry]],2,FALSE),"-")</f>
        <v>-</v>
      </c>
      <c r="D999" t="s">
        <v>101</v>
      </c>
      <c r="E999">
        <v>2638.2564000000002</v>
      </c>
      <c r="F999">
        <v>395.6</v>
      </c>
      <c r="G999">
        <v>183.39786041665701</v>
      </c>
      <c r="H999">
        <v>-17.963942998312</v>
      </c>
      <c r="I999">
        <v>-0.85140642778955</v>
      </c>
      <c r="J999">
        <v>-5.5386681143232499</v>
      </c>
      <c r="K999">
        <v>412.69695513417997</v>
      </c>
      <c r="L999">
        <v>345.16378540045002</v>
      </c>
      <c r="M999">
        <v>45.503311701254802</v>
      </c>
      <c r="N999">
        <v>1.01355689724857</v>
      </c>
      <c r="O999">
        <v>29.9039433771486</v>
      </c>
      <c r="P999">
        <v>256.77138133173003</v>
      </c>
      <c r="Q999">
        <v>0.23824631341848901</v>
      </c>
    </row>
    <row r="1000" spans="1:17" hidden="1" x14ac:dyDescent="0.3">
      <c r="A1000" t="s">
        <v>2153</v>
      </c>
      <c r="B1000" t="s">
        <v>2154</v>
      </c>
      <c r="C1000" t="str">
        <f>IFERROR(VLOOKUP(Table1[[#This Row],[Ticker]],[1]!Table2[[Symbol]:[Industry]],2,FALSE),"-")</f>
        <v>-</v>
      </c>
      <c r="D1000" t="s">
        <v>210</v>
      </c>
      <c r="E1000">
        <v>2636.7147652399999</v>
      </c>
      <c r="F1000">
        <v>2820.7</v>
      </c>
      <c r="G1000">
        <v>13.4723701791845</v>
      </c>
      <c r="H1000">
        <v>-6.7921297254943402</v>
      </c>
      <c r="I1000">
        <v>3.41380998725838</v>
      </c>
      <c r="J1000">
        <v>-0.84240002951141002</v>
      </c>
      <c r="K1000">
        <v>2806.4259090750802</v>
      </c>
      <c r="L1000">
        <v>2548.4036300134098</v>
      </c>
      <c r="M1000">
        <v>42.600024809571899</v>
      </c>
      <c r="N1000">
        <v>0.56166595487015003</v>
      </c>
      <c r="O1000">
        <v>7.5548622682312896</v>
      </c>
      <c r="P1000">
        <v>42.097176393541702</v>
      </c>
      <c r="Q1000">
        <v>6.0368236530312001E-2</v>
      </c>
    </row>
    <row r="1001" spans="1:17" hidden="1" x14ac:dyDescent="0.3">
      <c r="A1001" t="s">
        <v>2155</v>
      </c>
      <c r="B1001" t="s">
        <v>2156</v>
      </c>
      <c r="C1001" t="str">
        <f>IFERROR(VLOOKUP(Table1[[#This Row],[Ticker]],[1]!Table2[[Symbol]:[Industry]],2,FALSE),"-")</f>
        <v>-</v>
      </c>
      <c r="D1001" t="s">
        <v>133</v>
      </c>
      <c r="E1001">
        <v>2635.9339519999999</v>
      </c>
      <c r="F1001">
        <v>545.95000000000005</v>
      </c>
      <c r="G1001">
        <v>-19.687395273507999</v>
      </c>
      <c r="H1001">
        <v>-12.1129833670746</v>
      </c>
      <c r="I1001">
        <v>8.0591433601633806</v>
      </c>
      <c r="J1001">
        <v>-3.6535742476689901</v>
      </c>
      <c r="K1001">
        <v>600.54451216473296</v>
      </c>
      <c r="L1001">
        <v>533.49998445057702</v>
      </c>
      <c r="M1001">
        <v>18.484161318012902</v>
      </c>
      <c r="N1001">
        <v>0.46552937594725902</v>
      </c>
      <c r="O1001">
        <v>33.675244985804497</v>
      </c>
      <c r="P1001">
        <v>32.351515151515102</v>
      </c>
      <c r="Q1001">
        <v>1.9171656680660999E-2</v>
      </c>
    </row>
    <row r="1002" spans="1:17" hidden="1" x14ac:dyDescent="0.3">
      <c r="A1002" t="s">
        <v>2157</v>
      </c>
      <c r="B1002" t="s">
        <v>2158</v>
      </c>
      <c r="C1002" t="str">
        <f>IFERROR(VLOOKUP(Table1[[#This Row],[Ticker]],[1]!Table2[[Symbol]:[Industry]],2,FALSE),"-")</f>
        <v>-</v>
      </c>
      <c r="D1002" t="s">
        <v>529</v>
      </c>
      <c r="E1002">
        <v>2630.3501575179998</v>
      </c>
      <c r="F1002">
        <v>109.99</v>
      </c>
      <c r="G1002">
        <v>108.08521553656</v>
      </c>
      <c r="H1002">
        <v>7.6077854109788001</v>
      </c>
      <c r="I1002">
        <v>24.159507930026699</v>
      </c>
      <c r="J1002">
        <v>-2.2300479330506402</v>
      </c>
      <c r="K1002">
        <v>105.10276606934001</v>
      </c>
      <c r="L1002">
        <v>86.967578928742796</v>
      </c>
      <c r="M1002">
        <v>53.652489004012203</v>
      </c>
      <c r="N1002">
        <v>0.62687213854581603</v>
      </c>
      <c r="O1002">
        <v>14.1012819347213</v>
      </c>
      <c r="P1002">
        <v>140.15283842794699</v>
      </c>
      <c r="Q1002">
        <v>1.2614631142948E-2</v>
      </c>
    </row>
    <row r="1003" spans="1:17" x14ac:dyDescent="0.3">
      <c r="A1003" t="s">
        <v>2159</v>
      </c>
      <c r="B1003" t="s">
        <v>2160</v>
      </c>
      <c r="C1003" t="str">
        <f>IFERROR(VLOOKUP(Table1[[#This Row],[Ticker]],[1]!Table2[[Symbol]:[Industry]],2,FALSE),"-")</f>
        <v>-</v>
      </c>
      <c r="D1003" t="s">
        <v>309</v>
      </c>
      <c r="E1003">
        <v>2627.6936177450002</v>
      </c>
      <c r="F1003">
        <v>1760.45</v>
      </c>
      <c r="G1003">
        <v>6.6310243051979496</v>
      </c>
      <c r="H1003">
        <v>-4.8104460173574601</v>
      </c>
      <c r="I1003">
        <v>-17.480089018948</v>
      </c>
      <c r="J1003">
        <v>0.420083458949989</v>
      </c>
      <c r="K1003">
        <v>1775.98681310762</v>
      </c>
      <c r="L1003">
        <v>1678.3043383982699</v>
      </c>
      <c r="M1003">
        <v>42.588758247981097</v>
      </c>
      <c r="N1003">
        <v>1.2673199605839001</v>
      </c>
      <c r="O1003">
        <v>20.844102360192</v>
      </c>
      <c r="P1003">
        <v>34.385496183206101</v>
      </c>
      <c r="Q1003">
        <v>1.4152155923738001E-2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Row],[Ticker]],[1]!Table2[[Symbol]:[Industry]],2,FALSE),"-")</f>
        <v>-</v>
      </c>
      <c r="D1004" t="s">
        <v>965</v>
      </c>
      <c r="E1004">
        <v>2620.5001787249998</v>
      </c>
      <c r="F1004">
        <v>397.65</v>
      </c>
      <c r="G1004">
        <v>0.45665723744699999</v>
      </c>
      <c r="H1004">
        <v>-0.91696185917630602</v>
      </c>
      <c r="I1004">
        <v>12.6394550892116</v>
      </c>
      <c r="J1004">
        <v>1.7410979362881001</v>
      </c>
      <c r="K1004">
        <v>379.79133864002398</v>
      </c>
      <c r="M1004">
        <v>48.521855469216497</v>
      </c>
      <c r="N1004">
        <v>0.665100348690424</v>
      </c>
      <c r="O1004">
        <v>19.4266314598264</v>
      </c>
      <c r="P1004">
        <v>40.910701630049601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-</v>
      </c>
      <c r="D1005" t="s">
        <v>138</v>
      </c>
      <c r="E1005">
        <v>2618.9173480469999</v>
      </c>
      <c r="F1005">
        <v>10.01</v>
      </c>
      <c r="G1005">
        <v>567.11563723422898</v>
      </c>
      <c r="H1005">
        <v>-14.2841943410297</v>
      </c>
      <c r="I1005">
        <v>-51.463059166879603</v>
      </c>
      <c r="J1005">
        <v>-2.2494341693591098</v>
      </c>
      <c r="K1005">
        <v>10.8189994188184</v>
      </c>
      <c r="L1005">
        <v>9.4831289808428796</v>
      </c>
      <c r="M1005">
        <v>36.133881421327999</v>
      </c>
      <c r="N1005">
        <v>1.19231114827491</v>
      </c>
      <c r="O1005">
        <v>97.802197802197796</v>
      </c>
      <c r="P1005">
        <v>641.48148148148096</v>
      </c>
      <c r="Q1005">
        <v>0.134939171407473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2167</v>
      </c>
      <c r="E1006">
        <v>2611</v>
      </c>
      <c r="F1006">
        <v>522.20000000000005</v>
      </c>
      <c r="G1006">
        <v>125.43747631468899</v>
      </c>
      <c r="H1006">
        <v>-14.321264939925801</v>
      </c>
      <c r="I1006">
        <v>137.62027416645299</v>
      </c>
      <c r="J1006">
        <v>-0.180711133899986</v>
      </c>
      <c r="K1006">
        <v>545.70845582923801</v>
      </c>
      <c r="M1006">
        <v>45.738235990468098</v>
      </c>
      <c r="N1006">
        <v>0.54295797120492495</v>
      </c>
      <c r="O1006">
        <v>37.255840674071202</v>
      </c>
      <c r="P1006">
        <v>161.1</v>
      </c>
    </row>
    <row r="1007" spans="1:17" hidden="1" x14ac:dyDescent="0.3">
      <c r="A1007" t="s">
        <v>2168</v>
      </c>
      <c r="B1007" t="s">
        <v>2169</v>
      </c>
      <c r="C1007" t="str">
        <f>IFERROR(VLOOKUP(Table1[[#This Row],[Ticker]],[1]!Table2[[Symbol]:[Industry]],2,FALSE),"-")</f>
        <v>-</v>
      </c>
      <c r="D1007" t="s">
        <v>375</v>
      </c>
      <c r="E1007">
        <v>2591.0245691499999</v>
      </c>
      <c r="F1007">
        <v>779.75</v>
      </c>
      <c r="G1007">
        <v>-43.719656345655501</v>
      </c>
      <c r="H1007">
        <v>-0.65435082389113297</v>
      </c>
      <c r="I1007">
        <v>-22.1049073855785</v>
      </c>
      <c r="J1007">
        <v>-3.5147770109671801</v>
      </c>
      <c r="K1007">
        <v>797.40470478829502</v>
      </c>
      <c r="L1007">
        <v>837.79313663053995</v>
      </c>
      <c r="M1007">
        <v>39.325853971924602</v>
      </c>
      <c r="N1007">
        <v>1.5772633680283401</v>
      </c>
      <c r="O1007">
        <v>29.5158704713049</v>
      </c>
      <c r="P1007">
        <v>9.1169885250489795</v>
      </c>
      <c r="Q1007">
        <v>3.3668669217690003E-2</v>
      </c>
    </row>
    <row r="1008" spans="1:17" hidden="1" x14ac:dyDescent="0.3">
      <c r="A1008" t="s">
        <v>2170</v>
      </c>
      <c r="B1008" t="s">
        <v>2171</v>
      </c>
      <c r="C1008" t="str">
        <f>IFERROR(VLOOKUP(Table1[[#This Row],[Ticker]],[1]!Table2[[Symbol]:[Industry]],2,FALSE),"-")</f>
        <v>-</v>
      </c>
      <c r="D1008" t="s">
        <v>529</v>
      </c>
      <c r="E1008">
        <v>2589.84</v>
      </c>
      <c r="F1008">
        <v>147.15</v>
      </c>
      <c r="G1008">
        <v>204.13454713411801</v>
      </c>
      <c r="H1008">
        <v>12.6579455930469</v>
      </c>
      <c r="I1008">
        <v>50.213881472389701</v>
      </c>
      <c r="J1008">
        <v>7.1976777071048401</v>
      </c>
      <c r="K1008">
        <v>133.79028673267501</v>
      </c>
      <c r="L1008">
        <v>103.30184701931201</v>
      </c>
      <c r="M1008">
        <v>63.066477937525796</v>
      </c>
      <c r="N1008">
        <v>1.43432887955855</v>
      </c>
      <c r="O1008">
        <v>14.9507305470608</v>
      </c>
      <c r="P1008">
        <v>239.05529953916999</v>
      </c>
      <c r="Q1008">
        <v>2.0825987333716999E-2</v>
      </c>
    </row>
    <row r="1009" spans="1:17" hidden="1" x14ac:dyDescent="0.3">
      <c r="A1009" t="s">
        <v>2172</v>
      </c>
      <c r="B1009" t="s">
        <v>2173</v>
      </c>
      <c r="C1009" t="str">
        <f>IFERROR(VLOOKUP(Table1[[#This Row],[Ticker]],[1]!Table2[[Symbol]:[Industry]],2,FALSE),"-")</f>
        <v>-</v>
      </c>
      <c r="D1009" t="s">
        <v>1305</v>
      </c>
      <c r="E1009">
        <v>2580.8388</v>
      </c>
      <c r="F1009">
        <v>1000</v>
      </c>
      <c r="G1009">
        <v>-23.2291903519775</v>
      </c>
      <c r="H1009">
        <v>0.87974008519977198</v>
      </c>
      <c r="I1009">
        <v>-11.0463925002129</v>
      </c>
      <c r="J1009">
        <v>3.5740417178110402</v>
      </c>
      <c r="K1009">
        <v>999.995934826645</v>
      </c>
      <c r="L1009">
        <v>999.99656630153595</v>
      </c>
      <c r="M1009">
        <v>55.379180563809697</v>
      </c>
      <c r="N1009">
        <v>0.90924920426870603</v>
      </c>
      <c r="O1009">
        <v>3</v>
      </c>
      <c r="P1009">
        <v>3.0927835051546202</v>
      </c>
      <c r="Q1009">
        <v>-0.101916752053546</v>
      </c>
    </row>
    <row r="1010" spans="1:17" hidden="1" x14ac:dyDescent="0.3">
      <c r="A1010" t="s">
        <v>2174</v>
      </c>
      <c r="B1010" t="s">
        <v>2175</v>
      </c>
      <c r="C1010" t="str">
        <f>IFERROR(VLOOKUP(Table1[[#This Row],[Ticker]],[1]!Table2[[Symbol]:[Industry]],2,FALSE),"-")</f>
        <v>-</v>
      </c>
      <c r="D1010" t="s">
        <v>24</v>
      </c>
      <c r="E1010">
        <v>2572.8697302840001</v>
      </c>
      <c r="F1010">
        <v>49.98</v>
      </c>
      <c r="G1010">
        <v>-50.846858708241101</v>
      </c>
      <c r="H1010">
        <v>-3.5879405231652401</v>
      </c>
      <c r="I1010">
        <v>-47.174188027369503</v>
      </c>
      <c r="J1010">
        <v>-8.7768098139873602E-2</v>
      </c>
      <c r="K1010">
        <v>52.646658524588197</v>
      </c>
      <c r="M1010">
        <v>37.632256272711203</v>
      </c>
      <c r="N1010">
        <v>1.0432166520744</v>
      </c>
      <c r="O1010">
        <v>64.865946378551399</v>
      </c>
      <c r="P1010">
        <v>2</v>
      </c>
    </row>
    <row r="1011" spans="1:17" x14ac:dyDescent="0.3">
      <c r="A1011" t="s">
        <v>2176</v>
      </c>
      <c r="B1011" t="s">
        <v>2177</v>
      </c>
      <c r="C1011" t="str">
        <f>IFERROR(VLOOKUP(Table1[[#This Row],[Ticker]],[1]!Table2[[Symbol]:[Industry]],2,FALSE),"-")</f>
        <v>-</v>
      </c>
      <c r="D1011" t="s">
        <v>372</v>
      </c>
      <c r="E1011">
        <v>2571.9535387199999</v>
      </c>
      <c r="F1011">
        <v>51.36</v>
      </c>
      <c r="G1011">
        <v>-39.135862476414701</v>
      </c>
      <c r="H1011">
        <v>-3.4211349846196302</v>
      </c>
      <c r="I1011">
        <v>-43.821261610160597</v>
      </c>
      <c r="J1011">
        <v>-1.13489413684227</v>
      </c>
      <c r="K1011">
        <v>53.800304652963703</v>
      </c>
      <c r="L1011">
        <v>60.596199196031201</v>
      </c>
      <c r="M1011">
        <v>39.621462739483903</v>
      </c>
      <c r="N1011">
        <v>0.98546095620846996</v>
      </c>
      <c r="O1011">
        <v>63.648753894080997</v>
      </c>
      <c r="P1011">
        <v>6.7775467775467799</v>
      </c>
    </row>
    <row r="1012" spans="1:17" x14ac:dyDescent="0.3">
      <c r="A1012" t="s">
        <v>2178</v>
      </c>
      <c r="B1012" t="s">
        <v>2179</v>
      </c>
      <c r="C1012" t="str">
        <f>IFERROR(VLOOKUP(Table1[[#This Row],[Ticker]],[1]!Table2[[Symbol]:[Industry]],2,FALSE),"-")</f>
        <v>-</v>
      </c>
      <c r="D1012" t="s">
        <v>844</v>
      </c>
      <c r="E1012">
        <v>2571.4595607299998</v>
      </c>
      <c r="F1012">
        <v>483.3</v>
      </c>
      <c r="G1012">
        <v>-42.443565613155997</v>
      </c>
      <c r="H1012">
        <v>-0.33658480422522802</v>
      </c>
      <c r="I1012">
        <v>-13.968959538477399</v>
      </c>
      <c r="J1012">
        <v>-1.8355260942979199</v>
      </c>
      <c r="K1012">
        <v>487.66694166734402</v>
      </c>
      <c r="L1012">
        <v>488.064244677185</v>
      </c>
      <c r="M1012">
        <v>34.910667417802401</v>
      </c>
      <c r="N1012">
        <v>1.04581746582238</v>
      </c>
      <c r="O1012">
        <v>26.215601075936199</v>
      </c>
      <c r="P1012">
        <v>24.209714726291399</v>
      </c>
      <c r="Q1012">
        <v>-0.10042146462043799</v>
      </c>
    </row>
    <row r="1013" spans="1:17" hidden="1" x14ac:dyDescent="0.3">
      <c r="A1013" t="s">
        <v>2180</v>
      </c>
      <c r="B1013" t="s">
        <v>2181</v>
      </c>
      <c r="C1013" t="str">
        <f>IFERROR(VLOOKUP(Table1[[#This Row],[Ticker]],[1]!Table2[[Symbol]:[Industry]],2,FALSE),"-")</f>
        <v>-</v>
      </c>
      <c r="D1013" t="s">
        <v>532</v>
      </c>
      <c r="E1013">
        <v>2561.386502325</v>
      </c>
      <c r="F1013">
        <v>738.25</v>
      </c>
      <c r="G1013">
        <v>26.620358293960201</v>
      </c>
      <c r="H1013">
        <v>-3.3034503970824298</v>
      </c>
      <c r="I1013">
        <v>39.004420507917096</v>
      </c>
      <c r="J1013">
        <v>-10.3340042592004</v>
      </c>
      <c r="K1013">
        <v>757.77833262189404</v>
      </c>
      <c r="L1013">
        <v>596.61224263313295</v>
      </c>
      <c r="M1013">
        <v>23.124671404833901</v>
      </c>
      <c r="N1013">
        <v>1.2699775527643999</v>
      </c>
      <c r="O1013">
        <v>27.057229935658601</v>
      </c>
      <c r="P1013">
        <v>94.609199947278199</v>
      </c>
      <c r="Q1013">
        <v>0.159570419779616</v>
      </c>
    </row>
    <row r="1014" spans="1:17" hidden="1" x14ac:dyDescent="0.3">
      <c r="A1014" t="s">
        <v>2182</v>
      </c>
      <c r="B1014" t="s">
        <v>2183</v>
      </c>
      <c r="C1014" t="str">
        <f>IFERROR(VLOOKUP(Table1[[#This Row],[Ticker]],[1]!Table2[[Symbol]:[Industry]],2,FALSE),"-")</f>
        <v>-</v>
      </c>
      <c r="D1014" t="s">
        <v>277</v>
      </c>
      <c r="E1014">
        <v>2548.6509684299999</v>
      </c>
      <c r="F1014">
        <v>991.55</v>
      </c>
      <c r="G1014">
        <v>77.327039421485196</v>
      </c>
      <c r="H1014">
        <v>12.6374598001641</v>
      </c>
      <c r="I1014">
        <v>54.8895124449799</v>
      </c>
      <c r="J1014">
        <v>5.2103758972137397</v>
      </c>
      <c r="K1014">
        <v>838.71561134847798</v>
      </c>
      <c r="L1014">
        <v>672.03035663019</v>
      </c>
      <c r="M1014">
        <v>77.097940614964998</v>
      </c>
      <c r="N1014">
        <v>2.3630261944928801</v>
      </c>
      <c r="O1014">
        <v>4.7450960617215303</v>
      </c>
      <c r="P1014">
        <v>146.65422885572099</v>
      </c>
      <c r="Q1014">
        <v>0.21501055454734599</v>
      </c>
    </row>
    <row r="1015" spans="1:17" x14ac:dyDescent="0.3">
      <c r="A1015" t="s">
        <v>2184</v>
      </c>
      <c r="B1015" t="s">
        <v>2185</v>
      </c>
      <c r="C1015" t="str">
        <f>IFERROR(VLOOKUP(Table1[[#This Row],[Ticker]],[1]!Table2[[Symbol]:[Industry]],2,FALSE),"-")</f>
        <v>-</v>
      </c>
      <c r="D1015" t="s">
        <v>389</v>
      </c>
      <c r="E1015">
        <v>2541.21002856</v>
      </c>
      <c r="F1015">
        <v>478.8</v>
      </c>
      <c r="G1015">
        <v>-61.559947693554001</v>
      </c>
      <c r="H1015">
        <v>-2.28546310042407</v>
      </c>
      <c r="I1015">
        <v>-20.244192614000099</v>
      </c>
      <c r="J1015">
        <v>3.97632840000455</v>
      </c>
      <c r="K1015">
        <v>478.651513494786</v>
      </c>
      <c r="L1015">
        <v>499.92882853759102</v>
      </c>
      <c r="M1015">
        <v>62.908872540771398</v>
      </c>
      <c r="N1015">
        <v>0.81564926188587095</v>
      </c>
      <c r="O1015">
        <v>66.812865497076004</v>
      </c>
      <c r="P1015">
        <v>8.8181818181818095</v>
      </c>
    </row>
    <row r="1016" spans="1:17" hidden="1" x14ac:dyDescent="0.3">
      <c r="A1016" t="s">
        <v>2186</v>
      </c>
      <c r="B1016" t="s">
        <v>2187</v>
      </c>
      <c r="C1016" t="str">
        <f>IFERROR(VLOOKUP(Table1[[#This Row],[Ticker]],[1]!Table2[[Symbol]:[Industry]],2,FALSE),"-")</f>
        <v>-</v>
      </c>
      <c r="D1016" t="s">
        <v>532</v>
      </c>
      <c r="E1016">
        <v>2539.1429921599902</v>
      </c>
      <c r="F1016">
        <v>83.68</v>
      </c>
      <c r="G1016">
        <v>46.1635221986297</v>
      </c>
      <c r="H1016">
        <v>-1.3135023570053099</v>
      </c>
      <c r="I1016">
        <v>-28.562410242943301</v>
      </c>
      <c r="J1016">
        <v>3.4529763425083799</v>
      </c>
      <c r="K1016">
        <v>76.175706403409393</v>
      </c>
      <c r="L1016">
        <v>73.233206074273099</v>
      </c>
      <c r="M1016">
        <v>66.960904624440701</v>
      </c>
      <c r="N1016">
        <v>2.7623410957560299</v>
      </c>
      <c r="O1016">
        <v>39.639101338432098</v>
      </c>
      <c r="P1016">
        <v>77.664543524416104</v>
      </c>
      <c r="Q1016">
        <v>0.13249809567401399</v>
      </c>
    </row>
    <row r="1017" spans="1:17" hidden="1" x14ac:dyDescent="0.3">
      <c r="A1017" t="s">
        <v>2188</v>
      </c>
      <c r="B1017" t="s">
        <v>2189</v>
      </c>
      <c r="C1017" t="str">
        <f>IFERROR(VLOOKUP(Table1[[#This Row],[Ticker]],[1]!Table2[[Symbol]:[Industry]],2,FALSE),"-")</f>
        <v>-</v>
      </c>
      <c r="D1017" t="s">
        <v>21</v>
      </c>
      <c r="E1017">
        <v>2535.52278785</v>
      </c>
      <c r="F1017">
        <v>640.25</v>
      </c>
      <c r="G1017">
        <v>89.832373707922599</v>
      </c>
      <c r="H1017">
        <v>3.89899676164005</v>
      </c>
      <c r="I1017">
        <v>14.4559107439309</v>
      </c>
      <c r="J1017">
        <v>-5.8146806631745296</v>
      </c>
      <c r="K1017">
        <v>632.82421685218696</v>
      </c>
      <c r="L1017">
        <v>539.79112351816696</v>
      </c>
      <c r="M1017">
        <v>35.9905620265029</v>
      </c>
      <c r="N1017">
        <v>0.94128323092473798</v>
      </c>
      <c r="O1017">
        <v>20.062475595470499</v>
      </c>
      <c r="P1017">
        <v>140.695488721804</v>
      </c>
      <c r="Q1017">
        <v>0.127564622243513</v>
      </c>
    </row>
    <row r="1018" spans="1:17" hidden="1" x14ac:dyDescent="0.3">
      <c r="A1018" t="s">
        <v>2190</v>
      </c>
      <c r="B1018" t="s">
        <v>2191</v>
      </c>
      <c r="C1018" t="str">
        <f>IFERROR(VLOOKUP(Table1[[#This Row],[Ticker]],[1]!Table2[[Symbol]:[Industry]],2,FALSE),"-")</f>
        <v>-</v>
      </c>
      <c r="D1018" t="s">
        <v>939</v>
      </c>
      <c r="E1018">
        <v>2530.8781279999998</v>
      </c>
      <c r="F1018">
        <v>380</v>
      </c>
      <c r="G1018">
        <v>397.48896308600899</v>
      </c>
      <c r="H1018">
        <v>17.986030080517299</v>
      </c>
      <c r="I1018">
        <v>169.09954966625099</v>
      </c>
      <c r="J1018">
        <v>4.4208159113594201</v>
      </c>
      <c r="K1018">
        <v>302.87229879902202</v>
      </c>
      <c r="L1018">
        <v>202.647852387749</v>
      </c>
      <c r="M1018">
        <v>68.922132078161695</v>
      </c>
      <c r="N1018">
        <v>1.138387071585</v>
      </c>
      <c r="O1018">
        <v>10</v>
      </c>
      <c r="Q1018">
        <v>0.17202121154872199</v>
      </c>
    </row>
    <row r="1019" spans="1:17" hidden="1" x14ac:dyDescent="0.3">
      <c r="A1019" t="s">
        <v>2192</v>
      </c>
      <c r="B1019" t="s">
        <v>2193</v>
      </c>
      <c r="C1019" t="str">
        <f>IFERROR(VLOOKUP(Table1[[#This Row],[Ticker]],[1]!Table2[[Symbol]:[Industry]],2,FALSE),"-")</f>
        <v>-</v>
      </c>
      <c r="D1019" t="s">
        <v>380</v>
      </c>
      <c r="E1019">
        <v>2528.2472365399999</v>
      </c>
      <c r="F1019">
        <v>854.2</v>
      </c>
      <c r="G1019">
        <v>63.767307021052197</v>
      </c>
      <c r="H1019">
        <v>15.235827347690901</v>
      </c>
      <c r="I1019">
        <v>35.396261365722197</v>
      </c>
      <c r="J1019">
        <v>3.7898912398585201</v>
      </c>
      <c r="K1019">
        <v>714.67457453668806</v>
      </c>
      <c r="L1019">
        <v>615.94689066388901</v>
      </c>
      <c r="M1019">
        <v>74.470178127003905</v>
      </c>
      <c r="N1019">
        <v>1.6030679903348899</v>
      </c>
      <c r="O1019">
        <v>3.7696089908686399</v>
      </c>
      <c r="P1019">
        <v>93.192355535451796</v>
      </c>
      <c r="Q1019">
        <v>4.2293762791194997E-2</v>
      </c>
    </row>
    <row r="1020" spans="1:17" hidden="1" x14ac:dyDescent="0.3">
      <c r="A1020" t="s">
        <v>2194</v>
      </c>
      <c r="B1020" t="s">
        <v>2195</v>
      </c>
      <c r="C1020" t="str">
        <f>IFERROR(VLOOKUP(Table1[[#This Row],[Ticker]],[1]!Table2[[Symbol]:[Industry]],2,FALSE),"-")</f>
        <v>-</v>
      </c>
      <c r="D1020" t="s">
        <v>210</v>
      </c>
      <c r="E1020">
        <v>2522.0826135500001</v>
      </c>
      <c r="F1020">
        <v>453.35</v>
      </c>
      <c r="G1020">
        <v>-0.86751693767256499</v>
      </c>
      <c r="H1020">
        <v>0.70682942237556501</v>
      </c>
      <c r="I1020">
        <v>5.4960239522292103</v>
      </c>
      <c r="J1020">
        <v>0.85555149089573501</v>
      </c>
      <c r="K1020">
        <v>420.57079913083402</v>
      </c>
      <c r="L1020">
        <v>385.68825316926097</v>
      </c>
      <c r="M1020">
        <v>67.143430095884</v>
      </c>
      <c r="N1020">
        <v>0.79135234878601202</v>
      </c>
      <c r="O1020">
        <v>1.1580456600860101</v>
      </c>
      <c r="P1020">
        <v>44.817121865516697</v>
      </c>
      <c r="Q1020">
        <v>2.9534496544036001E-2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Row],[Ticker]],[1]!Table2[[Symbol]:[Industry]],2,FALSE),"-")</f>
        <v>-</v>
      </c>
      <c r="D1021" t="s">
        <v>138</v>
      </c>
      <c r="E1021">
        <v>2503.45793125</v>
      </c>
      <c r="F1021">
        <v>705.5</v>
      </c>
      <c r="G1021">
        <v>77.230284842321794</v>
      </c>
      <c r="H1021">
        <v>4.9607297378939403</v>
      </c>
      <c r="I1021">
        <v>4.6523014215081702</v>
      </c>
      <c r="J1021">
        <v>3.6471570661775501</v>
      </c>
      <c r="K1021">
        <v>673.63432080181406</v>
      </c>
      <c r="L1021">
        <v>591.47442074611899</v>
      </c>
      <c r="M1021">
        <v>61.654958567731001</v>
      </c>
      <c r="N1021">
        <v>0.59986664579948601</v>
      </c>
      <c r="O1021">
        <v>16.059230156336</v>
      </c>
      <c r="P1021">
        <v>134.304479279502</v>
      </c>
      <c r="Q1021">
        <v>8.2714885586801998E-2</v>
      </c>
    </row>
    <row r="1022" spans="1:17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1622</v>
      </c>
      <c r="E1022">
        <v>2493.7004548499999</v>
      </c>
      <c r="F1022">
        <v>603.35</v>
      </c>
      <c r="G1022">
        <v>-39.097558196919302</v>
      </c>
      <c r="H1022">
        <v>-12.082423632250901</v>
      </c>
      <c r="I1022">
        <v>-38.344862195356903</v>
      </c>
      <c r="J1022">
        <v>-0.94738178096588399</v>
      </c>
      <c r="K1022">
        <v>668.87001879173897</v>
      </c>
      <c r="L1022">
        <v>712.08471862127101</v>
      </c>
      <c r="M1022">
        <v>21.118928016460401</v>
      </c>
      <c r="N1022">
        <v>0.72079082113073001</v>
      </c>
      <c r="O1022">
        <v>49.995856468053297</v>
      </c>
      <c r="P1022">
        <v>0.48297110500457002</v>
      </c>
    </row>
    <row r="1023" spans="1:17" hidden="1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78</v>
      </c>
      <c r="E1023">
        <v>2489.0011199999999</v>
      </c>
      <c r="F1023">
        <v>802.8</v>
      </c>
      <c r="G1023">
        <v>78.454015275456101</v>
      </c>
      <c r="H1023">
        <v>12.8862965665547</v>
      </c>
      <c r="I1023">
        <v>51.826401169902603</v>
      </c>
      <c r="J1023">
        <v>15.8643532549558</v>
      </c>
      <c r="K1023">
        <v>694.01577343498798</v>
      </c>
      <c r="L1023">
        <v>567.18382142859002</v>
      </c>
      <c r="M1023">
        <v>65.040391926379201</v>
      </c>
      <c r="N1023">
        <v>1.20537051498088</v>
      </c>
      <c r="O1023">
        <v>5.87942202291977</v>
      </c>
      <c r="P1023">
        <v>107.979274611398</v>
      </c>
      <c r="Q1023">
        <v>4.4384470814875003E-2</v>
      </c>
    </row>
    <row r="1024" spans="1:17" hidden="1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605</v>
      </c>
      <c r="E1024">
        <v>2487.1727999999998</v>
      </c>
      <c r="F1024">
        <v>442.4</v>
      </c>
      <c r="G1024">
        <v>57.084647023200702</v>
      </c>
      <c r="H1024">
        <v>25.964901551339501</v>
      </c>
      <c r="I1024">
        <v>6.7384850290734999</v>
      </c>
      <c r="J1024">
        <v>10.9173532238914</v>
      </c>
      <c r="K1024">
        <v>387.83710405992503</v>
      </c>
      <c r="L1024">
        <v>345.55116680844901</v>
      </c>
      <c r="M1024">
        <v>59.127766701110097</v>
      </c>
      <c r="N1024">
        <v>1.9417025239343699</v>
      </c>
      <c r="O1024">
        <v>7.1428571428571397</v>
      </c>
      <c r="P1024">
        <v>89.019440290536195</v>
      </c>
      <c r="Q1024">
        <v>6.5791570532651E-2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46</v>
      </c>
      <c r="E1025">
        <v>2485.4760000000001</v>
      </c>
      <c r="F1025">
        <v>110.25</v>
      </c>
      <c r="G1025">
        <v>138.958681229473</v>
      </c>
      <c r="H1025">
        <v>17.630194679273998</v>
      </c>
      <c r="I1025">
        <v>19.814141624416099</v>
      </c>
      <c r="J1025">
        <v>6.1297121114970299</v>
      </c>
      <c r="K1025">
        <v>94.859406547104598</v>
      </c>
      <c r="L1025">
        <v>75.736451715420401</v>
      </c>
      <c r="M1025">
        <v>65.6767064702927</v>
      </c>
      <c r="N1025">
        <v>0.69784283184778495</v>
      </c>
      <c r="O1025">
        <v>2.8571428571428599</v>
      </c>
      <c r="P1025">
        <v>169.55990220048901</v>
      </c>
      <c r="Q1025">
        <v>0.13430559400365399</v>
      </c>
    </row>
    <row r="1026" spans="1:17" hidden="1" x14ac:dyDescent="0.3">
      <c r="A1026" t="s">
        <v>2206</v>
      </c>
      <c r="B1026" t="s">
        <v>2207</v>
      </c>
      <c r="C1026" t="str">
        <f>IFERROR(VLOOKUP(Table1[[#This Row],[Ticker]],[1]!Table2[[Symbol]:[Industry]],2,FALSE),"-")</f>
        <v>-</v>
      </c>
      <c r="D1026" t="s">
        <v>78</v>
      </c>
      <c r="E1026">
        <v>2480.6687390699999</v>
      </c>
      <c r="F1026">
        <v>902.15</v>
      </c>
      <c r="G1026">
        <v>149.57093060357101</v>
      </c>
      <c r="H1026">
        <v>-1.64595420738715</v>
      </c>
      <c r="I1026">
        <v>22.457122113179501</v>
      </c>
      <c r="J1026">
        <v>-5.4565705270869103</v>
      </c>
      <c r="K1026">
        <v>894.22712648889103</v>
      </c>
      <c r="L1026">
        <v>739.32092631357</v>
      </c>
      <c r="M1026">
        <v>44.405335154719197</v>
      </c>
      <c r="N1026">
        <v>1.5200314962869399</v>
      </c>
      <c r="O1026">
        <v>9.0339743945020192</v>
      </c>
      <c r="P1026">
        <v>179.693070841729</v>
      </c>
      <c r="Q1026">
        <v>6.0389887876884998E-2</v>
      </c>
    </row>
    <row r="1027" spans="1:17" hidden="1" x14ac:dyDescent="0.3">
      <c r="A1027" t="s">
        <v>2208</v>
      </c>
      <c r="B1027" t="s">
        <v>2209</v>
      </c>
      <c r="C1027" t="str">
        <f>IFERROR(VLOOKUP(Table1[[#This Row],[Ticker]],[1]!Table2[[Symbol]:[Industry]],2,FALSE),"-")</f>
        <v>-</v>
      </c>
      <c r="D1027" t="s">
        <v>51</v>
      </c>
      <c r="E1027">
        <v>2479.03469855</v>
      </c>
      <c r="F1027">
        <v>292.85000000000002</v>
      </c>
      <c r="G1027">
        <v>115.734497938516</v>
      </c>
      <c r="H1027">
        <v>13.8568393218409</v>
      </c>
      <c r="I1027">
        <v>112.93066294911701</v>
      </c>
      <c r="J1027">
        <v>-0.84959405874691496</v>
      </c>
      <c r="K1027">
        <v>251.73695525861899</v>
      </c>
      <c r="L1027">
        <v>190.16045477739499</v>
      </c>
      <c r="M1027">
        <v>55.873458663842399</v>
      </c>
      <c r="N1027">
        <v>1.2856378296675499</v>
      </c>
      <c r="O1027">
        <v>10.978316544305899</v>
      </c>
      <c r="P1027">
        <v>161.82387125614599</v>
      </c>
      <c r="Q1027">
        <v>3.9675486190831E-2</v>
      </c>
    </row>
    <row r="1028" spans="1:17" hidden="1" x14ac:dyDescent="0.3">
      <c r="A1028" t="s">
        <v>2210</v>
      </c>
      <c r="B1028" t="s">
        <v>2211</v>
      </c>
      <c r="C1028" t="str">
        <f>IFERROR(VLOOKUP(Table1[[#This Row],[Ticker]],[1]!Table2[[Symbol]:[Industry]],2,FALSE),"-")</f>
        <v>-</v>
      </c>
      <c r="D1028" t="s">
        <v>605</v>
      </c>
      <c r="E1028">
        <v>2477.8903132800001</v>
      </c>
      <c r="F1028">
        <v>1831.45</v>
      </c>
      <c r="G1028">
        <v>297.659192335949</v>
      </c>
      <c r="H1028">
        <v>-19.087749003603999</v>
      </c>
      <c r="I1028">
        <v>40.7459078603191</v>
      </c>
      <c r="J1028">
        <v>-1.8418902803994399</v>
      </c>
      <c r="K1028">
        <v>1843.3573858833699</v>
      </c>
      <c r="L1028">
        <v>1375.7234851420201</v>
      </c>
      <c r="M1028">
        <v>44.903939388771597</v>
      </c>
      <c r="N1028">
        <v>0.47715524989992703</v>
      </c>
      <c r="O1028">
        <v>22.602309645362901</v>
      </c>
      <c r="P1028">
        <v>321.02298850574698</v>
      </c>
      <c r="Q1028">
        <v>0.233350736301661</v>
      </c>
    </row>
    <row r="1029" spans="1:17" hidden="1" x14ac:dyDescent="0.3">
      <c r="A1029" t="s">
        <v>2212</v>
      </c>
      <c r="B1029" t="s">
        <v>2213</v>
      </c>
      <c r="C1029" t="str">
        <f>IFERROR(VLOOKUP(Table1[[#This Row],[Ticker]],[1]!Table2[[Symbol]:[Industry]],2,FALSE),"-")</f>
        <v>-</v>
      </c>
      <c r="D1029" t="s">
        <v>251</v>
      </c>
      <c r="E1029">
        <v>2477.2238488799999</v>
      </c>
      <c r="F1029">
        <v>5674.8</v>
      </c>
      <c r="G1029">
        <v>139.73042596831101</v>
      </c>
      <c r="H1029">
        <v>-8.0099424544827702</v>
      </c>
      <c r="I1029">
        <v>23.0953654687974</v>
      </c>
      <c r="J1029">
        <v>-3.1753165692214802</v>
      </c>
      <c r="K1029">
        <v>5640.2273374996803</v>
      </c>
      <c r="L1029">
        <v>4326.1362241694096</v>
      </c>
      <c r="M1029">
        <v>27.621289521033798</v>
      </c>
      <c r="N1029">
        <v>0.11293500869105499</v>
      </c>
      <c r="O1029">
        <v>19.125784168605001</v>
      </c>
      <c r="P1029">
        <v>170.22213756815299</v>
      </c>
      <c r="Q1029">
        <v>9.8179964645545001E-2</v>
      </c>
    </row>
    <row r="1030" spans="1:17" hidden="1" x14ac:dyDescent="0.3">
      <c r="A1030" t="s">
        <v>2214</v>
      </c>
      <c r="B1030" t="s">
        <v>2215</v>
      </c>
      <c r="C1030" t="str">
        <f>IFERROR(VLOOKUP(Table1[[#This Row],[Ticker]],[1]!Table2[[Symbol]:[Industry]],2,FALSE),"-")</f>
        <v>-</v>
      </c>
      <c r="D1030" t="s">
        <v>372</v>
      </c>
      <c r="E1030">
        <v>2475.4465225399999</v>
      </c>
      <c r="F1030">
        <v>225.32</v>
      </c>
      <c r="G1030">
        <v>-18.1751060550734</v>
      </c>
      <c r="H1030">
        <v>-4.2058051315576597</v>
      </c>
      <c r="I1030">
        <v>1.95260449075995</v>
      </c>
      <c r="J1030">
        <v>-1.9893355593765401</v>
      </c>
      <c r="K1030">
        <v>227.42226622405499</v>
      </c>
      <c r="L1030">
        <v>213.93454942082101</v>
      </c>
      <c r="M1030">
        <v>45.3878315011289</v>
      </c>
      <c r="N1030">
        <v>0.75990685403291902</v>
      </c>
      <c r="O1030">
        <v>16.2568791052724</v>
      </c>
      <c r="P1030">
        <v>25.877094972066999</v>
      </c>
      <c r="Q1030">
        <v>1.7469040218496001E-2</v>
      </c>
    </row>
    <row r="1031" spans="1:17" hidden="1" x14ac:dyDescent="0.3">
      <c r="A1031" t="s">
        <v>2216</v>
      </c>
      <c r="B1031" t="s">
        <v>2217</v>
      </c>
      <c r="C1031" t="str">
        <f>IFERROR(VLOOKUP(Table1[[#This Row],[Ticker]],[1]!Table2[[Symbol]:[Industry]],2,FALSE),"-")</f>
        <v>-</v>
      </c>
      <c r="D1031" t="s">
        <v>467</v>
      </c>
      <c r="E1031">
        <v>2473.213816</v>
      </c>
      <c r="F1031">
        <v>311</v>
      </c>
      <c r="G1031">
        <v>-15.616733604572699</v>
      </c>
      <c r="H1031">
        <v>12.2306172781822</v>
      </c>
      <c r="I1031">
        <v>-5.9965698351225996</v>
      </c>
      <c r="J1031">
        <v>4.5283919643515196</v>
      </c>
      <c r="K1031">
        <v>286.13360169408702</v>
      </c>
      <c r="L1031">
        <v>272.75266411526201</v>
      </c>
      <c r="M1031">
        <v>57.231453111952199</v>
      </c>
      <c r="N1031">
        <v>2.88952809706372</v>
      </c>
      <c r="O1031">
        <v>6.3987138263665404</v>
      </c>
      <c r="P1031">
        <v>37.094996693850497</v>
      </c>
      <c r="Q1031">
        <v>-6.9566248920095997E-2</v>
      </c>
    </row>
    <row r="1032" spans="1:17" x14ac:dyDescent="0.3">
      <c r="A1032" t="s">
        <v>2218</v>
      </c>
      <c r="B1032" t="s">
        <v>2219</v>
      </c>
      <c r="C1032" t="str">
        <f>IFERROR(VLOOKUP(Table1[[#This Row],[Ticker]],[1]!Table2[[Symbol]:[Industry]],2,FALSE),"-")</f>
        <v>-</v>
      </c>
      <c r="D1032" t="s">
        <v>1851</v>
      </c>
      <c r="E1032">
        <v>2472.5080300039999</v>
      </c>
      <c r="F1032">
        <v>51.86</v>
      </c>
      <c r="G1032">
        <v>-4.5564214732590296</v>
      </c>
      <c r="H1032">
        <v>-4.1924620808651998</v>
      </c>
      <c r="I1032">
        <v>-28.136720238022701</v>
      </c>
      <c r="J1032">
        <v>-5.5341504702290401</v>
      </c>
      <c r="K1032">
        <v>53.538087416260801</v>
      </c>
      <c r="L1032">
        <v>51.807752930586098</v>
      </c>
      <c r="M1032">
        <v>39.813504652933403</v>
      </c>
      <c r="N1032">
        <v>1.17481589463777</v>
      </c>
      <c r="O1032">
        <v>33.821827998457302</v>
      </c>
      <c r="P1032">
        <v>27.420147420147401</v>
      </c>
      <c r="Q1032">
        <v>-2.2588380279287001E-2</v>
      </c>
    </row>
    <row r="1033" spans="1:17" hidden="1" x14ac:dyDescent="0.3">
      <c r="A1033" t="s">
        <v>2220</v>
      </c>
      <c r="B1033" t="s">
        <v>2221</v>
      </c>
      <c r="C1033" t="str">
        <f>IFERROR(VLOOKUP(Table1[[#This Row],[Ticker]],[1]!Table2[[Symbol]:[Industry]],2,FALSE),"-")</f>
        <v>-</v>
      </c>
      <c r="D1033" t="s">
        <v>306</v>
      </c>
      <c r="E1033">
        <v>2471.9912503800001</v>
      </c>
      <c r="F1033">
        <v>138.41</v>
      </c>
      <c r="G1033">
        <v>41.937874087163202</v>
      </c>
      <c r="H1033">
        <v>-7.9680110234086499</v>
      </c>
      <c r="I1033">
        <v>-7.9860797675249504</v>
      </c>
      <c r="J1033">
        <v>-7.3000119642261296</v>
      </c>
      <c r="K1033">
        <v>136.684469965293</v>
      </c>
      <c r="L1033">
        <v>125.914289320009</v>
      </c>
      <c r="M1033">
        <v>55.748015130540402</v>
      </c>
      <c r="N1033">
        <v>1.14278428591852</v>
      </c>
      <c r="O1033">
        <v>11.841629940033201</v>
      </c>
      <c r="P1033">
        <v>75.091714104996797</v>
      </c>
      <c r="Q1033">
        <v>0.14438832902097601</v>
      </c>
    </row>
    <row r="1034" spans="1:17" hidden="1" x14ac:dyDescent="0.3">
      <c r="A1034" t="s">
        <v>2222</v>
      </c>
      <c r="B1034" t="s">
        <v>2223</v>
      </c>
      <c r="C1034" t="str">
        <f>IFERROR(VLOOKUP(Table1[[#This Row],[Ticker]],[1]!Table2[[Symbol]:[Industry]],2,FALSE),"-")</f>
        <v>-</v>
      </c>
      <c r="D1034" t="s">
        <v>133</v>
      </c>
      <c r="E1034">
        <v>2459.01571758</v>
      </c>
      <c r="F1034">
        <v>356.1</v>
      </c>
      <c r="G1034">
        <v>-17.032124862296001</v>
      </c>
      <c r="H1034">
        <v>-1.67281246735278</v>
      </c>
      <c r="I1034">
        <v>-4.8493270105314403</v>
      </c>
      <c r="J1034">
        <v>0.24296521137908</v>
      </c>
      <c r="M1034">
        <v>40.494378340235102</v>
      </c>
      <c r="O1034">
        <v>12.32799775344</v>
      </c>
      <c r="P1034">
        <v>14.8709677419354</v>
      </c>
    </row>
    <row r="1035" spans="1:17" hidden="1" x14ac:dyDescent="0.3">
      <c r="A1035" t="s">
        <v>2224</v>
      </c>
      <c r="B1035" t="s">
        <v>2225</v>
      </c>
      <c r="C1035" t="str">
        <f>IFERROR(VLOOKUP(Table1[[#This Row],[Ticker]],[1]!Table2[[Symbol]:[Industry]],2,FALSE),"-")</f>
        <v>-</v>
      </c>
      <c r="D1035" t="s">
        <v>2226</v>
      </c>
      <c r="E1035">
        <v>2450.1181215349998</v>
      </c>
      <c r="F1035">
        <v>4961.95</v>
      </c>
      <c r="G1035">
        <v>69.072092444596393</v>
      </c>
      <c r="H1035">
        <v>-10.748453747399299</v>
      </c>
      <c r="I1035">
        <v>35.782926313777601</v>
      </c>
      <c r="J1035">
        <v>-7.2369132884133798</v>
      </c>
      <c r="K1035">
        <v>5148.3243615629799</v>
      </c>
      <c r="L1035">
        <v>3953.3100517724301</v>
      </c>
      <c r="M1035">
        <v>28.489495262749401</v>
      </c>
      <c r="N1035">
        <v>1.25634278999077</v>
      </c>
      <c r="O1035">
        <v>29.848144378722001</v>
      </c>
      <c r="P1035">
        <v>109.01221566975499</v>
      </c>
      <c r="Q1035">
        <v>0.14562626962997799</v>
      </c>
    </row>
    <row r="1036" spans="1:17" hidden="1" x14ac:dyDescent="0.3">
      <c r="A1036" t="s">
        <v>2227</v>
      </c>
      <c r="B1036" t="s">
        <v>2228</v>
      </c>
      <c r="C1036" t="str">
        <f>IFERROR(VLOOKUP(Table1[[#This Row],[Ticker]],[1]!Table2[[Symbol]:[Industry]],2,FALSE),"-")</f>
        <v>-</v>
      </c>
      <c r="D1036" t="s">
        <v>309</v>
      </c>
      <c r="E1036">
        <v>2444.3720807999998</v>
      </c>
      <c r="F1036">
        <v>1686.9</v>
      </c>
      <c r="G1036">
        <v>441.14016394711899</v>
      </c>
      <c r="H1036">
        <v>-5.9878655486030397</v>
      </c>
      <c r="I1036">
        <v>95.428515700521402</v>
      </c>
      <c r="J1036">
        <v>-3.5551717653350301</v>
      </c>
      <c r="K1036">
        <v>1594.15837590656</v>
      </c>
      <c r="L1036">
        <v>1116.6073089169499</v>
      </c>
      <c r="M1036">
        <v>49.989522574379002</v>
      </c>
      <c r="N1036">
        <v>0.72448417743963101</v>
      </c>
      <c r="O1036">
        <v>18.560673424625001</v>
      </c>
      <c r="P1036">
        <v>496.07773851590099</v>
      </c>
      <c r="Q1036">
        <v>0.25754920988587299</v>
      </c>
    </row>
    <row r="1037" spans="1:17" x14ac:dyDescent="0.3">
      <c r="A1037" t="s">
        <v>2229</v>
      </c>
      <c r="B1037" t="s">
        <v>2230</v>
      </c>
      <c r="C1037" t="str">
        <f>IFERROR(VLOOKUP(Table1[[#This Row],[Ticker]],[1]!Table2[[Symbol]:[Industry]],2,FALSE),"-")</f>
        <v>-</v>
      </c>
      <c r="D1037" t="s">
        <v>380</v>
      </c>
      <c r="E1037">
        <v>2439.1630994400002</v>
      </c>
      <c r="F1037">
        <v>211.8</v>
      </c>
      <c r="G1037">
        <v>-23.158318629794699</v>
      </c>
      <c r="H1037">
        <v>-3.9553254367161799</v>
      </c>
      <c r="I1037">
        <v>-58.418736890820398</v>
      </c>
      <c r="J1037">
        <v>-4.0858872513650901</v>
      </c>
      <c r="K1037">
        <v>223.26730806278201</v>
      </c>
      <c r="L1037">
        <v>258.97392151891398</v>
      </c>
      <c r="M1037">
        <v>44.006737610806098</v>
      </c>
      <c r="N1037">
        <v>0.71615272516210704</v>
      </c>
      <c r="O1037">
        <v>103.847969782813</v>
      </c>
      <c r="P1037">
        <v>10.6005221932115</v>
      </c>
      <c r="Q1037">
        <v>-4.6864428581584003E-2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Row],[Ticker]],[1]!Table2[[Symbol]:[Industry]],2,FALSE),"-")</f>
        <v>-</v>
      </c>
      <c r="D1038" t="s">
        <v>535</v>
      </c>
      <c r="E1038">
        <v>2430.3302996500001</v>
      </c>
      <c r="F1038">
        <v>401.75</v>
      </c>
      <c r="G1038">
        <v>15.353079396211401</v>
      </c>
      <c r="H1038">
        <v>2.0923112309557599</v>
      </c>
      <c r="I1038">
        <v>15.131371318882501</v>
      </c>
      <c r="J1038">
        <v>1.9268131498177601</v>
      </c>
      <c r="K1038">
        <v>397.397280406329</v>
      </c>
      <c r="L1038">
        <v>356.403224252928</v>
      </c>
      <c r="M1038">
        <v>41.962943930696802</v>
      </c>
      <c r="N1038">
        <v>1.01517674558306</v>
      </c>
      <c r="O1038">
        <v>12.632233976353399</v>
      </c>
      <c r="P1038">
        <v>41.3617171006333</v>
      </c>
      <c r="Q1038">
        <v>2.1535587606567999E-2</v>
      </c>
    </row>
    <row r="1039" spans="1:17" hidden="1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1517</v>
      </c>
      <c r="E1039">
        <v>2427.88</v>
      </c>
      <c r="F1039">
        <v>150.80000000000001</v>
      </c>
      <c r="G1039">
        <v>102.114503610963</v>
      </c>
      <c r="H1039">
        <v>70.156848518934694</v>
      </c>
      <c r="I1039">
        <v>120.59723269179899</v>
      </c>
      <c r="J1039">
        <v>29.583010327676501</v>
      </c>
      <c r="K1039">
        <v>98.972159641747197</v>
      </c>
      <c r="L1039">
        <v>79.611898910294997</v>
      </c>
      <c r="M1039">
        <v>85.176586294530296</v>
      </c>
      <c r="N1039">
        <v>5.2630449687953602</v>
      </c>
      <c r="O1039">
        <v>2.6525198938991998</v>
      </c>
      <c r="P1039">
        <v>189.94424149202001</v>
      </c>
      <c r="Q1039">
        <v>0.179787814732037</v>
      </c>
    </row>
    <row r="1040" spans="1:17" hidden="1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68</v>
      </c>
      <c r="E1040">
        <v>2427.6455000000001</v>
      </c>
      <c r="F1040">
        <v>905.5</v>
      </c>
      <c r="G1040">
        <v>236.73900682552099</v>
      </c>
      <c r="H1040">
        <v>-20.565572414800201</v>
      </c>
      <c r="I1040">
        <v>42.610488545095002</v>
      </c>
      <c r="J1040">
        <v>-3.78635138246023</v>
      </c>
      <c r="K1040">
        <v>1115.9534485746999</v>
      </c>
      <c r="L1040">
        <v>912.83770959635899</v>
      </c>
      <c r="M1040">
        <v>11.681243687761</v>
      </c>
      <c r="N1040">
        <v>1.14723270550302</v>
      </c>
      <c r="O1040">
        <v>75.372722252898896</v>
      </c>
      <c r="P1040">
        <v>308.25067628494099</v>
      </c>
      <c r="Q1040">
        <v>0.17210815693249801</v>
      </c>
    </row>
    <row r="1041" spans="1:17" hidden="1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309</v>
      </c>
      <c r="E1041">
        <v>2418.2230672800001</v>
      </c>
      <c r="F1041">
        <v>1600.8</v>
      </c>
      <c r="G1041">
        <v>43.720801826152403</v>
      </c>
      <c r="H1041">
        <v>-10.569901945268001</v>
      </c>
      <c r="I1041">
        <v>-6.2339784361783801</v>
      </c>
      <c r="J1041">
        <v>-1.63786297549617</v>
      </c>
      <c r="K1041">
        <v>1653.18150033502</v>
      </c>
      <c r="L1041">
        <v>1486.4851451061099</v>
      </c>
      <c r="M1041">
        <v>35.049661157843403</v>
      </c>
      <c r="N1041">
        <v>0.60942838775060704</v>
      </c>
      <c r="O1041">
        <v>22.138930534732602</v>
      </c>
      <c r="P1041">
        <v>74.369587713087498</v>
      </c>
      <c r="Q1041">
        <v>1.2049738819263999E-2</v>
      </c>
    </row>
    <row r="1042" spans="1:17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-</v>
      </c>
      <c r="D1042" t="s">
        <v>295</v>
      </c>
      <c r="E1042">
        <v>2416.31846232</v>
      </c>
      <c r="F1042">
        <v>411.6</v>
      </c>
      <c r="G1042">
        <v>-20.8283942330572</v>
      </c>
      <c r="H1042">
        <v>-2.4574290747541898</v>
      </c>
      <c r="I1042">
        <v>-12.999703600737</v>
      </c>
      <c r="J1042">
        <v>-0.206027010711296</v>
      </c>
      <c r="K1042">
        <v>408.82593891688799</v>
      </c>
      <c r="L1042">
        <v>407.42972179145301</v>
      </c>
      <c r="M1042">
        <v>44.568894931718901</v>
      </c>
      <c r="N1042">
        <v>1.0376489948618799</v>
      </c>
      <c r="O1042">
        <v>30.199222546161302</v>
      </c>
      <c r="P1042">
        <v>24.406830890131399</v>
      </c>
      <c r="Q1042">
        <v>-6.8316462245493995E-2</v>
      </c>
    </row>
    <row r="1043" spans="1:17" hidden="1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78</v>
      </c>
      <c r="E1043">
        <v>2415.9173577000001</v>
      </c>
      <c r="F1043">
        <v>35.6</v>
      </c>
      <c r="G1043">
        <v>-8.3904806745581997</v>
      </c>
      <c r="H1043">
        <v>-20.491663765113799</v>
      </c>
      <c r="I1043">
        <v>-22.577207609556801</v>
      </c>
      <c r="J1043">
        <v>-5.0942999907316597</v>
      </c>
      <c r="K1043">
        <v>40.584052138442303</v>
      </c>
      <c r="L1043">
        <v>37.425419676548103</v>
      </c>
      <c r="M1043">
        <v>55.893273104758201</v>
      </c>
      <c r="N1043">
        <v>1.41163079719748</v>
      </c>
      <c r="O1043">
        <v>36.516853932584198</v>
      </c>
      <c r="P1043">
        <v>23.6111111111111</v>
      </c>
    </row>
    <row r="1044" spans="1:17" hidden="1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156</v>
      </c>
      <c r="E1044">
        <v>2410.1677668900002</v>
      </c>
      <c r="F1044">
        <v>1325.55</v>
      </c>
      <c r="G1044">
        <v>381.742238219451</v>
      </c>
      <c r="H1044">
        <v>-10.9106224536187</v>
      </c>
      <c r="I1044">
        <v>393.925036071215</v>
      </c>
      <c r="J1044">
        <v>4.2911731919146199</v>
      </c>
      <c r="K1044">
        <v>1230.39432504655</v>
      </c>
      <c r="M1044">
        <v>56.502451870778401</v>
      </c>
      <c r="N1044">
        <v>0.42871531613490099</v>
      </c>
      <c r="O1044">
        <v>18.365961299083398</v>
      </c>
      <c r="P1044">
        <v>472.96304300842797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89</v>
      </c>
      <c r="E1045">
        <v>2407.3837297199998</v>
      </c>
      <c r="F1045">
        <v>27.66</v>
      </c>
      <c r="G1045">
        <v>126.409893653447</v>
      </c>
      <c r="H1045">
        <v>4.5093697148293996</v>
      </c>
      <c r="I1045">
        <v>-24.989531446336901</v>
      </c>
      <c r="J1045">
        <v>-3.1281923602149599</v>
      </c>
      <c r="K1045">
        <v>26.813014729625099</v>
      </c>
      <c r="L1045">
        <v>22.887850646129799</v>
      </c>
      <c r="M1045">
        <v>49.959202086417399</v>
      </c>
      <c r="N1045">
        <v>1.48263342673988</v>
      </c>
      <c r="O1045">
        <v>21.294287780187901</v>
      </c>
      <c r="P1045">
        <v>188.140634274918</v>
      </c>
      <c r="Q1045">
        <v>8.3856087369048996E-2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411</v>
      </c>
      <c r="E1046">
        <v>2401.7899939200001</v>
      </c>
      <c r="F1046">
        <v>583.20000000000005</v>
      </c>
      <c r="G1046">
        <v>-42.116533884661798</v>
      </c>
      <c r="H1046">
        <v>-7.4134056180178796</v>
      </c>
      <c r="I1046">
        <v>-24.2929525597146</v>
      </c>
      <c r="J1046">
        <v>-5.7938776508896401</v>
      </c>
      <c r="K1046">
        <v>628.91769837537004</v>
      </c>
      <c r="L1046">
        <v>652.01286946392997</v>
      </c>
      <c r="M1046">
        <v>28.093481968441299</v>
      </c>
      <c r="N1046">
        <v>0.97932069767687602</v>
      </c>
      <c r="O1046">
        <v>36.942729766803801</v>
      </c>
      <c r="P1046">
        <v>1.42608695652175</v>
      </c>
      <c r="Q1046">
        <v>9.5326103035419992E-3</v>
      </c>
    </row>
    <row r="1047" spans="1:17" hidden="1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372</v>
      </c>
      <c r="E1047">
        <v>2398.10662</v>
      </c>
      <c r="F1047">
        <v>9345.7000000000007</v>
      </c>
      <c r="G1047">
        <v>-58.406598128025102</v>
      </c>
      <c r="H1047">
        <v>-5.7383866677847699</v>
      </c>
      <c r="I1047">
        <v>-42.235925551796598</v>
      </c>
      <c r="J1047">
        <v>1.21056286813366</v>
      </c>
      <c r="K1047">
        <v>10382.576733113699</v>
      </c>
      <c r="L1047">
        <v>11958.1434535387</v>
      </c>
      <c r="M1047">
        <v>28.6353341652297</v>
      </c>
      <c r="N1047">
        <v>2.3588514602620099</v>
      </c>
      <c r="O1047">
        <v>111.776003937639</v>
      </c>
      <c r="P1047">
        <v>2.7000000000000099</v>
      </c>
      <c r="Q1047">
        <v>-0.118156538675023</v>
      </c>
    </row>
    <row r="1048" spans="1:17" hidden="1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-</v>
      </c>
      <c r="D1048" t="s">
        <v>133</v>
      </c>
      <c r="E1048">
        <v>2394.8907615570001</v>
      </c>
      <c r="F1048">
        <v>177.47</v>
      </c>
      <c r="G1048">
        <v>85.1912441753271</v>
      </c>
      <c r="H1048">
        <v>5.2578206882731298</v>
      </c>
      <c r="I1048">
        <v>0.92206175846212401</v>
      </c>
      <c r="J1048">
        <v>-3.2871815047906301</v>
      </c>
      <c r="K1048">
        <v>170.49943023645699</v>
      </c>
      <c r="L1048">
        <v>141.319169469538</v>
      </c>
      <c r="M1048">
        <v>45.134291075749097</v>
      </c>
      <c r="N1048">
        <v>1.0118267770931799</v>
      </c>
      <c r="O1048">
        <v>15.0166225277511</v>
      </c>
      <c r="P1048">
        <v>117.754601226993</v>
      </c>
      <c r="Q1048">
        <v>0.158856418913952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-</v>
      </c>
      <c r="D1049" t="s">
        <v>133</v>
      </c>
      <c r="E1049">
        <v>2392.292361028</v>
      </c>
      <c r="F1049">
        <v>45.13</v>
      </c>
      <c r="G1049">
        <v>-4.3031571853547703</v>
      </c>
      <c r="H1049">
        <v>3.2308014867062802</v>
      </c>
      <c r="I1049">
        <v>-0.75802495378088897</v>
      </c>
      <c r="J1049">
        <v>-4.4087204410233403</v>
      </c>
      <c r="K1049">
        <v>44.064960398442203</v>
      </c>
      <c r="L1049">
        <v>39.131033496188699</v>
      </c>
      <c r="M1049">
        <v>39.5891471788443</v>
      </c>
      <c r="N1049">
        <v>0.72741435035917501</v>
      </c>
      <c r="O1049">
        <v>16.330600487480599</v>
      </c>
      <c r="P1049">
        <v>47.099087353324599</v>
      </c>
      <c r="Q1049">
        <v>0.101653714792283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380</v>
      </c>
      <c r="E1050">
        <v>2385.8828912250001</v>
      </c>
      <c r="F1050">
        <v>1216.6500000000001</v>
      </c>
      <c r="G1050">
        <v>-27.527939663705698</v>
      </c>
      <c r="H1050">
        <v>-16.284641616985599</v>
      </c>
      <c r="I1050">
        <v>31.260175135321202</v>
      </c>
      <c r="J1050">
        <v>3.6970933995173501</v>
      </c>
      <c r="K1050">
        <v>1254.6952555257101</v>
      </c>
      <c r="L1050">
        <v>1217.1843837665001</v>
      </c>
      <c r="M1050">
        <v>44.531132702997297</v>
      </c>
      <c r="N1050">
        <v>0.88864444339189297</v>
      </c>
      <c r="O1050">
        <v>22.467431060699401</v>
      </c>
      <c r="P1050">
        <v>47.463790073328902</v>
      </c>
      <c r="Q1050">
        <v>-4.0506543619014998E-2</v>
      </c>
    </row>
    <row r="1051" spans="1:17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78</v>
      </c>
      <c r="E1051">
        <v>2383.3156760000002</v>
      </c>
      <c r="F1051">
        <v>92.26</v>
      </c>
      <c r="G1051">
        <v>-40.743718738209097</v>
      </c>
      <c r="H1051">
        <v>-6.7050902541215898</v>
      </c>
      <c r="I1051">
        <v>-33.353760921265497</v>
      </c>
      <c r="J1051">
        <v>-9.8068965638456795E-2</v>
      </c>
      <c r="K1051">
        <v>96.292586168525105</v>
      </c>
      <c r="L1051">
        <v>99.830413256329294</v>
      </c>
      <c r="M1051">
        <v>35.473134644293097</v>
      </c>
      <c r="N1051">
        <v>0.76623229712285501</v>
      </c>
      <c r="O1051">
        <v>69.087361803598498</v>
      </c>
      <c r="P1051">
        <v>11.2907117008443</v>
      </c>
      <c r="Q1051">
        <v>2.3748888767175E-2</v>
      </c>
    </row>
    <row r="1052" spans="1:17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116</v>
      </c>
      <c r="E1052">
        <v>2371.908311355</v>
      </c>
      <c r="F1052">
        <v>9.69</v>
      </c>
      <c r="G1052">
        <v>-0.57096250387630898</v>
      </c>
      <c r="H1052">
        <v>26.235496876920301</v>
      </c>
      <c r="I1052">
        <v>-73.633265087085505</v>
      </c>
      <c r="J1052">
        <v>12.941987541738801</v>
      </c>
      <c r="K1052">
        <v>10.3396839412859</v>
      </c>
      <c r="L1052">
        <v>14.274816906424601</v>
      </c>
      <c r="M1052">
        <v>66.006972566298302</v>
      </c>
      <c r="N1052">
        <v>0.742617724490378</v>
      </c>
      <c r="O1052">
        <v>180.18575851393101</v>
      </c>
      <c r="P1052">
        <v>44.4113263785394</v>
      </c>
      <c r="Q1052">
        <v>2.3230812438982E-2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467</v>
      </c>
      <c r="E1053">
        <v>2359.4291084000001</v>
      </c>
      <c r="F1053">
        <v>282.10000000000002</v>
      </c>
      <c r="G1053">
        <v>8.9638743153139107</v>
      </c>
      <c r="H1053">
        <v>5.9161037215634096</v>
      </c>
      <c r="I1053">
        <v>5.3795257829071401</v>
      </c>
      <c r="J1053">
        <v>4.7297062249026203</v>
      </c>
      <c r="K1053">
        <v>258.78275651731201</v>
      </c>
      <c r="L1053">
        <v>234.913567662715</v>
      </c>
      <c r="M1053">
        <v>55.310126910973203</v>
      </c>
      <c r="N1053">
        <v>0.80245293647472504</v>
      </c>
      <c r="O1053">
        <v>9.7128677773838898</v>
      </c>
      <c r="P1053">
        <v>56.244807532539397</v>
      </c>
      <c r="Q1053">
        <v>0.125840709995653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1156</v>
      </c>
      <c r="E1054">
        <v>2358.7794540599998</v>
      </c>
      <c r="F1054">
        <v>830.1</v>
      </c>
      <c r="G1054">
        <v>-2.6890030289542501</v>
      </c>
      <c r="H1054">
        <v>-3.8878617572360699</v>
      </c>
      <c r="I1054">
        <v>-28.780895250324399</v>
      </c>
      <c r="J1054">
        <v>4.7947945153695297</v>
      </c>
      <c r="K1054">
        <v>816.51684961575495</v>
      </c>
      <c r="L1054">
        <v>833.54956921406097</v>
      </c>
      <c r="M1054">
        <v>68.316478959485494</v>
      </c>
      <c r="N1054">
        <v>1.09510236305737</v>
      </c>
      <c r="O1054">
        <v>38.651969642211697</v>
      </c>
      <c r="P1054">
        <v>39.9713346260855</v>
      </c>
      <c r="Q1054">
        <v>1.5277276432756001E-2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1478</v>
      </c>
      <c r="E1055">
        <v>2355.6032777250002</v>
      </c>
      <c r="F1055">
        <v>909.45</v>
      </c>
      <c r="G1055">
        <v>15.7879297947665</v>
      </c>
      <c r="H1055">
        <v>-1.7736503581445</v>
      </c>
      <c r="I1055">
        <v>45.471979412703298</v>
      </c>
      <c r="J1055">
        <v>-2.8380658815258202</v>
      </c>
      <c r="K1055">
        <v>794.29696925078304</v>
      </c>
      <c r="L1055">
        <v>678.08320328552895</v>
      </c>
      <c r="M1055">
        <v>60.756124608653401</v>
      </c>
      <c r="N1055">
        <v>1.44105075398581</v>
      </c>
      <c r="O1055">
        <v>6.8887789323217303</v>
      </c>
      <c r="P1055">
        <v>101.428571428571</v>
      </c>
      <c r="Q1055">
        <v>-1.0836320247543999E-2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804</v>
      </c>
      <c r="E1056">
        <v>2344.2981002249999</v>
      </c>
      <c r="F1056">
        <v>21.75</v>
      </c>
      <c r="G1056">
        <v>26.122345484199901</v>
      </c>
      <c r="H1056">
        <v>-2.12114252733332</v>
      </c>
      <c r="I1056">
        <v>-30.3413832237751</v>
      </c>
      <c r="J1056">
        <v>2.8962287941779601</v>
      </c>
      <c r="K1056">
        <v>22.2986628856981</v>
      </c>
      <c r="L1056">
        <v>22.264235508192201</v>
      </c>
      <c r="M1056">
        <v>53.703926990227401</v>
      </c>
      <c r="N1056">
        <v>1.03639329150804</v>
      </c>
      <c r="O1056">
        <v>48.045977011494202</v>
      </c>
      <c r="P1056">
        <v>49.4845360824742</v>
      </c>
      <c r="Q1056">
        <v>-3.7838358445672002E-2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133</v>
      </c>
      <c r="E1057">
        <v>2329.1239799969999</v>
      </c>
      <c r="F1057">
        <v>161.19</v>
      </c>
      <c r="G1057">
        <v>-28.855654052211701</v>
      </c>
      <c r="H1057">
        <v>-3.0399596824775998</v>
      </c>
      <c r="I1057">
        <v>-19.565121217579499</v>
      </c>
      <c r="J1057">
        <v>-8.96798192387641</v>
      </c>
      <c r="K1057">
        <v>167.82287008062801</v>
      </c>
      <c r="L1057">
        <v>165.061688779116</v>
      </c>
      <c r="M1057">
        <v>35.788530075615299</v>
      </c>
      <c r="N1057">
        <v>1.96444023235932</v>
      </c>
      <c r="O1057">
        <v>32.018115267696501</v>
      </c>
      <c r="P1057">
        <v>19.399999999999899</v>
      </c>
      <c r="Q1057">
        <v>-7.5270940948179996E-3</v>
      </c>
    </row>
    <row r="1058" spans="1:17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237</v>
      </c>
      <c r="E1058">
        <v>2322.671468555</v>
      </c>
      <c r="F1058">
        <v>300.55</v>
      </c>
      <c r="G1058">
        <v>-49.447430194864502</v>
      </c>
      <c r="H1058">
        <v>-0.67215128240449795</v>
      </c>
      <c r="I1058">
        <v>-21.020931964043999</v>
      </c>
      <c r="J1058">
        <v>-3.3778299399429699</v>
      </c>
      <c r="K1058">
        <v>303.16930512480798</v>
      </c>
      <c r="L1058">
        <v>320.00553018397397</v>
      </c>
      <c r="M1058">
        <v>35.7607440167709</v>
      </c>
      <c r="N1058">
        <v>1.98055124971906</v>
      </c>
      <c r="O1058">
        <v>38.745633006155302</v>
      </c>
      <c r="P1058">
        <v>22.4485638622937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349</v>
      </c>
      <c r="E1059">
        <v>2316.4123483799999</v>
      </c>
      <c r="F1059">
        <v>241.8</v>
      </c>
      <c r="G1059">
        <v>-6.7552019126711897</v>
      </c>
      <c r="H1059">
        <v>-1.1299062170510299</v>
      </c>
      <c r="I1059">
        <v>14.401078316907601</v>
      </c>
      <c r="J1059">
        <v>-4.3042881518280902</v>
      </c>
      <c r="K1059">
        <v>238.19037382529999</v>
      </c>
      <c r="M1059">
        <v>32.131461949574501</v>
      </c>
      <c r="N1059">
        <v>0.85893889924756595</v>
      </c>
      <c r="O1059">
        <v>18.279569892473098</v>
      </c>
      <c r="P1059">
        <v>60.557768924302799</v>
      </c>
    </row>
    <row r="1060" spans="1:17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605</v>
      </c>
      <c r="E1060">
        <v>2316.194131273</v>
      </c>
      <c r="F1060">
        <v>157.19</v>
      </c>
      <c r="G1060">
        <v>-59.043808563492398</v>
      </c>
      <c r="H1060">
        <v>-11.178506904438899</v>
      </c>
      <c r="I1060">
        <v>-46.465455770549802</v>
      </c>
      <c r="J1060">
        <v>-4.7675612242238596</v>
      </c>
      <c r="K1060">
        <v>174.974704143369</v>
      </c>
      <c r="L1060">
        <v>217.86454781447799</v>
      </c>
      <c r="M1060">
        <v>21.7609974511765</v>
      </c>
      <c r="N1060">
        <v>0.75027414450803398</v>
      </c>
      <c r="O1060">
        <v>98.485908772822697</v>
      </c>
      <c r="P1060">
        <v>9.1597222222222108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111</v>
      </c>
      <c r="E1061">
        <v>2316.15774199</v>
      </c>
      <c r="F1061">
        <v>156.85</v>
      </c>
      <c r="G1061">
        <v>36.854500197114</v>
      </c>
      <c r="H1061">
        <v>50.161149450058304</v>
      </c>
      <c r="I1061">
        <v>3.0678308537339301</v>
      </c>
      <c r="J1061">
        <v>-2.7123377932483299</v>
      </c>
      <c r="K1061">
        <v>126.434835804847</v>
      </c>
      <c r="L1061">
        <v>113.558241606373</v>
      </c>
      <c r="M1061">
        <v>65.583746090470996</v>
      </c>
      <c r="N1061">
        <v>3.2000344962059701</v>
      </c>
      <c r="O1061">
        <v>13.9305068536818</v>
      </c>
      <c r="P1061">
        <v>94.723774053382996</v>
      </c>
      <c r="Q1061">
        <v>0.164004111963785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54</v>
      </c>
      <c r="E1062">
        <v>2309.1984589049998</v>
      </c>
      <c r="F1062">
        <v>209.95</v>
      </c>
      <c r="G1062">
        <v>-27.601770629818599</v>
      </c>
      <c r="H1062">
        <v>-0.47941260355881099</v>
      </c>
      <c r="I1062">
        <v>-29.226439265606501</v>
      </c>
      <c r="J1062">
        <v>-0.974211999088759</v>
      </c>
      <c r="K1062">
        <v>222.21130885483399</v>
      </c>
      <c r="L1062">
        <v>226.02372230764999</v>
      </c>
      <c r="M1062">
        <v>41.4825102211434</v>
      </c>
      <c r="N1062">
        <v>1.4414853716584399</v>
      </c>
      <c r="O1062">
        <v>35.055965706120503</v>
      </c>
      <c r="P1062">
        <v>14.695438404807399</v>
      </c>
      <c r="Q1062">
        <v>9.3850220680923996E-2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529</v>
      </c>
      <c r="E1063">
        <v>2307.6996089300001</v>
      </c>
      <c r="F1063">
        <v>681.35</v>
      </c>
      <c r="G1063">
        <v>86.707645266571106</v>
      </c>
      <c r="H1063">
        <v>31.3062803695599</v>
      </c>
      <c r="I1063">
        <v>-2.6374823967920999</v>
      </c>
      <c r="J1063">
        <v>5.1313522204311504</v>
      </c>
      <c r="K1063">
        <v>587.52811380002095</v>
      </c>
      <c r="L1063">
        <v>522.81388636105999</v>
      </c>
      <c r="M1063">
        <v>62.706234220465397</v>
      </c>
      <c r="N1063">
        <v>2.4272513142844101</v>
      </c>
      <c r="O1063">
        <v>8.3143758714317109</v>
      </c>
      <c r="P1063">
        <v>120.537303770836</v>
      </c>
      <c r="Q1063">
        <v>0.14304379441487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605</v>
      </c>
      <c r="E1064">
        <v>2304.1199190799998</v>
      </c>
      <c r="F1064">
        <v>507.85</v>
      </c>
      <c r="G1064">
        <v>-32.184012869008697</v>
      </c>
      <c r="H1064">
        <v>-3.4516744660883298</v>
      </c>
      <c r="I1064">
        <v>-17.139217943999899</v>
      </c>
      <c r="J1064">
        <v>-7.5454575669295004E-2</v>
      </c>
      <c r="K1064">
        <v>496.73355628654099</v>
      </c>
      <c r="L1064">
        <v>498.96062051914498</v>
      </c>
      <c r="M1064">
        <v>51.465117521886597</v>
      </c>
      <c r="N1064">
        <v>1.9770879539894399</v>
      </c>
      <c r="O1064">
        <v>25.036920350497098</v>
      </c>
      <c r="P1064">
        <v>23.98681640625</v>
      </c>
      <c r="Q1064">
        <v>1.3653639858533E-2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375</v>
      </c>
      <c r="E1065">
        <v>2303.28102373</v>
      </c>
      <c r="F1065">
        <v>1045.3</v>
      </c>
      <c r="G1065">
        <v>-3.5336291156308399</v>
      </c>
      <c r="H1065">
        <v>4.4150936205533</v>
      </c>
      <c r="I1065">
        <v>-20.657702976238699</v>
      </c>
      <c r="J1065">
        <v>5.0893432925362001</v>
      </c>
      <c r="K1065">
        <v>1019.06099457534</v>
      </c>
      <c r="L1065">
        <v>1017.28621322067</v>
      </c>
      <c r="M1065">
        <v>65.207102258019702</v>
      </c>
      <c r="N1065">
        <v>1.2815061392139999</v>
      </c>
      <c r="O1065">
        <v>24.155744762269201</v>
      </c>
      <c r="P1065">
        <v>26.388972855329101</v>
      </c>
      <c r="Q1065">
        <v>0.157982969267493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21</v>
      </c>
      <c r="E1066">
        <v>2291.0524653000002</v>
      </c>
      <c r="F1066">
        <v>351.5</v>
      </c>
      <c r="G1066">
        <v>15.374910594394599</v>
      </c>
      <c r="H1066">
        <v>1.73633030349212</v>
      </c>
      <c r="I1066">
        <v>-34.898212257578599</v>
      </c>
      <c r="J1066">
        <v>-7.05279471705673</v>
      </c>
      <c r="K1066">
        <v>367.08410246989598</v>
      </c>
      <c r="L1066">
        <v>373.09828186602402</v>
      </c>
      <c r="M1066">
        <v>39.983586572402203</v>
      </c>
      <c r="N1066">
        <v>2.1921332642065798</v>
      </c>
      <c r="O1066">
        <v>96.514935988620195</v>
      </c>
      <c r="P1066">
        <v>53.493449781659301</v>
      </c>
      <c r="Q1066">
        <v>0.113426928396652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138</v>
      </c>
      <c r="E1067">
        <v>2290.8292634999998</v>
      </c>
      <c r="F1067">
        <v>125.25</v>
      </c>
      <c r="G1067">
        <v>146.99734686484999</v>
      </c>
      <c r="H1067">
        <v>7.0049815533259796</v>
      </c>
      <c r="I1067">
        <v>0.63439216318427605</v>
      </c>
      <c r="J1067">
        <v>-6.4136699151763903</v>
      </c>
      <c r="K1067">
        <v>123.065628541276</v>
      </c>
      <c r="L1067">
        <v>99.320586292548199</v>
      </c>
      <c r="M1067">
        <v>37.073122221372699</v>
      </c>
      <c r="N1067">
        <v>0.96327956393771297</v>
      </c>
      <c r="O1067">
        <v>29.700598802395099</v>
      </c>
      <c r="P1067">
        <v>197.859690844233</v>
      </c>
      <c r="Q1067">
        <v>4.3379671264015998E-2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251</v>
      </c>
      <c r="E1068">
        <v>2282.4699186599901</v>
      </c>
      <c r="F1068">
        <v>605.95000000000005</v>
      </c>
      <c r="G1068">
        <v>21.9780945749335</v>
      </c>
      <c r="H1068">
        <v>-8.82252624571416</v>
      </c>
      <c r="I1068">
        <v>-4.3932199225485897</v>
      </c>
      <c r="J1068">
        <v>-3.6264454187394102</v>
      </c>
      <c r="K1068">
        <v>624.90043931668799</v>
      </c>
      <c r="L1068">
        <v>562.28873914524195</v>
      </c>
      <c r="M1068">
        <v>30.368425516797402</v>
      </c>
      <c r="N1068">
        <v>0.32172009220659997</v>
      </c>
      <c r="O1068">
        <v>20.141925901476998</v>
      </c>
      <c r="P1068">
        <v>51.715072608913303</v>
      </c>
      <c r="Q1068">
        <v>4.601143091577E-2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101</v>
      </c>
      <c r="E1069">
        <v>2277.2410745939901</v>
      </c>
      <c r="F1069">
        <v>23.22</v>
      </c>
      <c r="G1069">
        <v>55.621057327093801</v>
      </c>
      <c r="H1069">
        <v>9.1902423683047907</v>
      </c>
      <c r="I1069">
        <v>-36.623315577135998</v>
      </c>
      <c r="J1069">
        <v>10.4690394645437</v>
      </c>
      <c r="K1069">
        <v>21.2945788956002</v>
      </c>
      <c r="L1069">
        <v>20.013278359114501</v>
      </c>
      <c r="M1069">
        <v>64.957665065678498</v>
      </c>
      <c r="N1069">
        <v>2.0339060320773101</v>
      </c>
      <c r="O1069">
        <v>48.363479758828603</v>
      </c>
      <c r="P1069">
        <v>92.697095435684602</v>
      </c>
      <c r="Q1069">
        <v>0.15518591653882199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164</v>
      </c>
      <c r="E1070">
        <v>2267.7493715099999</v>
      </c>
      <c r="F1070">
        <v>1505.1</v>
      </c>
      <c r="G1070">
        <v>143.60885592051599</v>
      </c>
      <c r="H1070">
        <v>-7.6299656129843196</v>
      </c>
      <c r="I1070">
        <v>134.36368413438601</v>
      </c>
      <c r="J1070">
        <v>2.5880355510370601</v>
      </c>
      <c r="K1070">
        <v>1447.26384950083</v>
      </c>
      <c r="L1070">
        <v>1119.1580928975</v>
      </c>
      <c r="M1070">
        <v>55.827664990897702</v>
      </c>
      <c r="N1070">
        <v>0.64877569856452799</v>
      </c>
      <c r="O1070">
        <v>18.4672114809647</v>
      </c>
      <c r="P1070">
        <v>183.17968015051699</v>
      </c>
      <c r="Q1070">
        <v>8.3194870946061997E-2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467</v>
      </c>
      <c r="E1071">
        <v>2257.0793699999999</v>
      </c>
      <c r="F1071">
        <v>899.5</v>
      </c>
      <c r="G1071">
        <v>74.854932088013598</v>
      </c>
      <c r="H1071">
        <v>17.895945995590601</v>
      </c>
      <c r="I1071">
        <v>34.16306750463</v>
      </c>
      <c r="J1071">
        <v>15.0509403442158</v>
      </c>
      <c r="K1071">
        <v>778.76602900600301</v>
      </c>
      <c r="L1071">
        <v>641.23278216676499</v>
      </c>
      <c r="M1071">
        <v>53.926185173106802</v>
      </c>
      <c r="N1071">
        <v>2.43983442312333</v>
      </c>
      <c r="O1071">
        <v>25.969983324068899</v>
      </c>
      <c r="P1071">
        <v>109.064497385241</v>
      </c>
      <c r="Q1071">
        <v>0.100248903326718</v>
      </c>
    </row>
    <row r="1072" spans="1:17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260</v>
      </c>
      <c r="E1072">
        <v>2256.5981875799998</v>
      </c>
      <c r="F1072">
        <v>504.15</v>
      </c>
      <c r="G1072">
        <v>-46.0707535146555</v>
      </c>
      <c r="H1072">
        <v>-0.92093396390952398</v>
      </c>
      <c r="I1072">
        <v>-24.0114335015077</v>
      </c>
      <c r="J1072">
        <v>4.9760502690688604</v>
      </c>
      <c r="K1072">
        <v>512.129457759709</v>
      </c>
      <c r="L1072">
        <v>538.02416602380595</v>
      </c>
      <c r="M1072">
        <v>51.021693772997899</v>
      </c>
      <c r="N1072">
        <v>1.4642701132346501</v>
      </c>
      <c r="O1072">
        <v>32.291976594267503</v>
      </c>
      <c r="P1072">
        <v>11.046255506607899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133</v>
      </c>
      <c r="E1073">
        <v>2255.37628365</v>
      </c>
      <c r="F1073">
        <v>276.75</v>
      </c>
      <c r="G1073">
        <v>23.500539377752101</v>
      </c>
      <c r="H1073">
        <v>-12.347096975503</v>
      </c>
      <c r="I1073">
        <v>14.7490620452415</v>
      </c>
      <c r="J1073">
        <v>-2.1204027266333898</v>
      </c>
      <c r="K1073">
        <v>289.81006318705499</v>
      </c>
      <c r="L1073">
        <v>254.15847655189</v>
      </c>
      <c r="M1073">
        <v>42.5967604377527</v>
      </c>
      <c r="N1073">
        <v>0.66306748329885301</v>
      </c>
      <c r="O1073">
        <v>22.9268292682926</v>
      </c>
      <c r="P1073">
        <v>58.323798627002198</v>
      </c>
      <c r="Q1073">
        <v>6.6280920215532002E-2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295</v>
      </c>
      <c r="E1074">
        <v>2255.258423148</v>
      </c>
      <c r="F1074">
        <v>88.68</v>
      </c>
      <c r="G1074">
        <v>-17.657761780548899</v>
      </c>
      <c r="H1074">
        <v>8.3025720303247095</v>
      </c>
      <c r="I1074">
        <v>-5.2230034787332196</v>
      </c>
      <c r="J1074">
        <v>3.1652295442929801</v>
      </c>
      <c r="K1074">
        <v>83.846945565313703</v>
      </c>
      <c r="L1074">
        <v>84.143875533670496</v>
      </c>
      <c r="M1074">
        <v>65.575823226731899</v>
      </c>
      <c r="N1074">
        <v>2.19223452430403</v>
      </c>
      <c r="O1074">
        <v>17.839422643211499</v>
      </c>
      <c r="P1074">
        <v>24.2016806722689</v>
      </c>
      <c r="Q1074">
        <v>-2.4375992309927999E-2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535</v>
      </c>
      <c r="E1075">
        <v>2255.2280225499999</v>
      </c>
      <c r="F1075">
        <v>964.1</v>
      </c>
      <c r="G1075">
        <v>-65.695025525337897</v>
      </c>
      <c r="H1075">
        <v>-16.359598911461301</v>
      </c>
      <c r="I1075">
        <v>-36.477593675864597</v>
      </c>
      <c r="J1075">
        <v>1.4840417178110401</v>
      </c>
      <c r="K1075">
        <v>1073.51557097922</v>
      </c>
      <c r="L1075">
        <v>1269.2212995980699</v>
      </c>
      <c r="M1075">
        <v>25.759889809723099</v>
      </c>
      <c r="N1075">
        <v>1.35515756171579</v>
      </c>
      <c r="O1075">
        <v>83.839850637900597</v>
      </c>
      <c r="P1075">
        <v>1.1647429171038799</v>
      </c>
      <c r="Q1075">
        <v>-0.15455862034285101</v>
      </c>
    </row>
    <row r="1076" spans="1:17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288</v>
      </c>
      <c r="E1076">
        <v>2254.9555991050001</v>
      </c>
      <c r="F1076">
        <v>698.35</v>
      </c>
      <c r="G1076">
        <v>11.353580894890801</v>
      </c>
      <c r="H1076">
        <v>1.48804869054102</v>
      </c>
      <c r="I1076">
        <v>-13.0048369758552</v>
      </c>
      <c r="J1076">
        <v>2.5234069593111199</v>
      </c>
      <c r="K1076">
        <v>649.415935811179</v>
      </c>
      <c r="L1076">
        <v>630.02467341895101</v>
      </c>
      <c r="M1076">
        <v>63.6345665400248</v>
      </c>
      <c r="N1076">
        <v>0.964977407110028</v>
      </c>
      <c r="O1076">
        <v>9.9591895181499108</v>
      </c>
      <c r="P1076">
        <v>44.855839037544001</v>
      </c>
      <c r="Q1076">
        <v>-5.2397449033072002E-2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309</v>
      </c>
      <c r="E1077">
        <v>2254.8202817000001</v>
      </c>
      <c r="F1077">
        <v>3537.65</v>
      </c>
      <c r="G1077">
        <v>1858.6475603483</v>
      </c>
      <c r="H1077">
        <v>-12.680181377257</v>
      </c>
      <c r="I1077">
        <v>218.34373785360401</v>
      </c>
      <c r="J1077">
        <v>-1.5714919054743399</v>
      </c>
      <c r="K1077">
        <v>3192.6393737071198</v>
      </c>
      <c r="L1077">
        <v>1513.60704038018</v>
      </c>
      <c r="M1077">
        <v>37.360435700660403</v>
      </c>
      <c r="N1077">
        <v>0.34100059375177899</v>
      </c>
      <c r="O1077">
        <v>18.016197193051799</v>
      </c>
      <c r="P1077">
        <v>1993.28402366863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504</v>
      </c>
      <c r="E1078">
        <v>2254.4893622999998</v>
      </c>
      <c r="F1078">
        <v>2650.2</v>
      </c>
      <c r="G1078">
        <v>26.457338877053701</v>
      </c>
      <c r="H1078">
        <v>-2.0472699185052998</v>
      </c>
      <c r="I1078">
        <v>76.0617690360762</v>
      </c>
      <c r="J1078">
        <v>-13.2249420865713</v>
      </c>
      <c r="K1078">
        <v>2500.33939328521</v>
      </c>
      <c r="L1078">
        <v>1953.5186401718399</v>
      </c>
      <c r="M1078">
        <v>39.115221342719501</v>
      </c>
      <c r="N1078">
        <v>1.75917048395915</v>
      </c>
      <c r="O1078">
        <v>27.499811334993499</v>
      </c>
      <c r="P1078">
        <v>104.988977839656</v>
      </c>
      <c r="Q1078">
        <v>-1.3887419736171001E-2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535</v>
      </c>
      <c r="E1079">
        <v>2254.0600829999998</v>
      </c>
      <c r="F1079">
        <v>982.05</v>
      </c>
      <c r="G1079">
        <v>55.536623792010701</v>
      </c>
      <c r="H1079">
        <v>10.7686289740886</v>
      </c>
      <c r="I1079">
        <v>30.684015928131601</v>
      </c>
      <c r="J1079">
        <v>0.53482603153652997</v>
      </c>
      <c r="K1079">
        <v>846.070692590215</v>
      </c>
      <c r="L1079">
        <v>704.548008533759</v>
      </c>
      <c r="N1079">
        <v>1.0693353029888399</v>
      </c>
      <c r="O1079">
        <v>4.8877348403849101</v>
      </c>
      <c r="P1079">
        <v>104.041138583004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535</v>
      </c>
      <c r="E1080">
        <v>2250.8489384</v>
      </c>
      <c r="F1080">
        <v>434.15</v>
      </c>
      <c r="G1080">
        <v>-35.918984218242002</v>
      </c>
      <c r="H1080">
        <v>-3.12293579839928</v>
      </c>
      <c r="I1080">
        <v>-17.931110998872398</v>
      </c>
      <c r="J1080">
        <v>-3.4755102631886299</v>
      </c>
      <c r="K1080">
        <v>440.97567564835998</v>
      </c>
      <c r="L1080">
        <v>458.51528384719398</v>
      </c>
      <c r="M1080">
        <v>40.985203375942099</v>
      </c>
      <c r="N1080">
        <v>1.20552371587788</v>
      </c>
      <c r="O1080">
        <v>29.7592997811816</v>
      </c>
      <c r="P1080">
        <v>13.355091383812001</v>
      </c>
      <c r="Q1080">
        <v>7.0848969183490004E-3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124</v>
      </c>
      <c r="E1081">
        <v>2248.6558500000001</v>
      </c>
      <c r="F1081">
        <v>402.3</v>
      </c>
      <c r="G1081">
        <v>-53.974026213809999</v>
      </c>
      <c r="H1081">
        <v>8.5195405577647492</v>
      </c>
      <c r="I1081">
        <v>-28.810088330139301</v>
      </c>
      <c r="J1081">
        <v>-2.8186523461159001</v>
      </c>
      <c r="K1081">
        <v>403.45516266761598</v>
      </c>
      <c r="L1081">
        <v>440.29072099717001</v>
      </c>
      <c r="M1081">
        <v>49.0781527611272</v>
      </c>
      <c r="N1081">
        <v>0.99011957710518295</v>
      </c>
      <c r="O1081">
        <v>49.142431021625598</v>
      </c>
      <c r="P1081">
        <v>23.7846153846153</v>
      </c>
      <c r="Q1081">
        <v>0.28539031154563799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295</v>
      </c>
      <c r="E1082">
        <v>2240.03325</v>
      </c>
      <c r="F1082">
        <v>448.5</v>
      </c>
      <c r="G1082">
        <v>-13.2505985346607</v>
      </c>
      <c r="H1082">
        <v>6.4795579773008303</v>
      </c>
      <c r="I1082">
        <v>-4.24796411588148</v>
      </c>
      <c r="J1082">
        <v>7.0077094993048998</v>
      </c>
      <c r="K1082">
        <v>449.42486304852798</v>
      </c>
      <c r="L1082">
        <v>438.528580150415</v>
      </c>
      <c r="M1082">
        <v>45.548479177254102</v>
      </c>
      <c r="N1082">
        <v>0.89398310886551302</v>
      </c>
      <c r="O1082">
        <v>10.7915273132664</v>
      </c>
      <c r="P1082">
        <v>17.546848381601301</v>
      </c>
      <c r="Q1082">
        <v>1.0039441645195E-2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529</v>
      </c>
      <c r="E1083">
        <v>2228.0637437999999</v>
      </c>
      <c r="F1083">
        <v>243</v>
      </c>
      <c r="G1083">
        <v>-40.702445573577101</v>
      </c>
      <c r="H1083">
        <v>-9.7403726625725398</v>
      </c>
      <c r="I1083">
        <v>-25.392532789250598</v>
      </c>
      <c r="J1083">
        <v>-3.53236538859607</v>
      </c>
      <c r="K1083">
        <v>264.388513112032</v>
      </c>
      <c r="L1083">
        <v>261.59261316260699</v>
      </c>
      <c r="M1083">
        <v>29.893190363332899</v>
      </c>
      <c r="N1083">
        <v>0.64474197667071198</v>
      </c>
      <c r="O1083">
        <v>31.337448559670701</v>
      </c>
      <c r="P1083">
        <v>14.084507042253501</v>
      </c>
      <c r="Q1083">
        <v>6.2913924425963996E-2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51</v>
      </c>
      <c r="E1084">
        <v>2219.6633593050001</v>
      </c>
      <c r="F1084">
        <v>1570.85</v>
      </c>
      <c r="G1084">
        <v>10.534168101635</v>
      </c>
      <c r="H1084">
        <v>8.6245676714066608</v>
      </c>
      <c r="I1084">
        <v>-5.2474364470053496</v>
      </c>
      <c r="J1084">
        <v>2.7267723369205998</v>
      </c>
      <c r="K1084">
        <v>1500.2938710319299</v>
      </c>
      <c r="L1084">
        <v>1430.4763512659099</v>
      </c>
      <c r="M1084">
        <v>60.913026478832897</v>
      </c>
      <c r="N1084">
        <v>3.1459471484641899</v>
      </c>
      <c r="O1084">
        <v>14.963236464334599</v>
      </c>
      <c r="P1084">
        <v>42.648928441699901</v>
      </c>
      <c r="Q1084">
        <v>7.5854046951955995E-2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529</v>
      </c>
      <c r="E1085">
        <v>2217.9048610139998</v>
      </c>
      <c r="F1085">
        <v>123.21</v>
      </c>
      <c r="G1085">
        <v>68.090685424419902</v>
      </c>
      <c r="H1085">
        <v>-5.9197467459827697</v>
      </c>
      <c r="I1085">
        <v>-4.0003455844874898</v>
      </c>
      <c r="J1085">
        <v>-3.0916172906532799</v>
      </c>
      <c r="K1085">
        <v>122.919742551681</v>
      </c>
      <c r="L1085">
        <v>107.41029260457999</v>
      </c>
      <c r="M1085">
        <v>42.520755613162997</v>
      </c>
      <c r="N1085">
        <v>0.410617467745715</v>
      </c>
      <c r="O1085">
        <v>20.931742553364099</v>
      </c>
      <c r="P1085">
        <v>100.178716490658</v>
      </c>
      <c r="Q1085">
        <v>5.2260624346047002E-2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121</v>
      </c>
      <c r="E1086">
        <v>2207.3423778679999</v>
      </c>
      <c r="F1086">
        <v>185.18</v>
      </c>
      <c r="G1086">
        <v>-12.3429628070673</v>
      </c>
      <c r="H1086">
        <v>4.30515444984065</v>
      </c>
      <c r="I1086">
        <v>-37.576842807691598</v>
      </c>
      <c r="J1086">
        <v>-0.83772298807131995</v>
      </c>
      <c r="K1086">
        <v>190.80792385906099</v>
      </c>
      <c r="L1086">
        <v>195.40767310145401</v>
      </c>
      <c r="M1086">
        <v>36.438435772345997</v>
      </c>
      <c r="N1086">
        <v>0.78878835333317399</v>
      </c>
      <c r="O1086">
        <v>56.469381142671899</v>
      </c>
      <c r="P1086">
        <v>23.618157543391099</v>
      </c>
      <c r="Q1086">
        <v>3.2637350007632002E-2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1320</v>
      </c>
      <c r="E1087">
        <v>2205.643329215</v>
      </c>
      <c r="F1087">
        <v>777.65</v>
      </c>
      <c r="G1087">
        <v>118.502236443173</v>
      </c>
      <c r="H1087">
        <v>34.849367640981498</v>
      </c>
      <c r="I1087">
        <v>40.0709802164601</v>
      </c>
      <c r="J1087">
        <v>-0.25079536118281898</v>
      </c>
      <c r="K1087">
        <v>634.64251459753905</v>
      </c>
      <c r="L1087">
        <v>509.60199471675998</v>
      </c>
      <c r="M1087">
        <v>56.0178235183065</v>
      </c>
      <c r="N1087">
        <v>1.28036895918116</v>
      </c>
      <c r="O1087">
        <v>15.9904841509676</v>
      </c>
      <c r="P1087">
        <v>148.96750440211201</v>
      </c>
      <c r="Q1087">
        <v>6.2522695778865003E-2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138</v>
      </c>
      <c r="E1088">
        <v>2200.1549134040001</v>
      </c>
      <c r="F1088">
        <v>275.24</v>
      </c>
      <c r="G1088">
        <v>450.18747631468898</v>
      </c>
      <c r="H1088">
        <v>54.790354610339399</v>
      </c>
      <c r="I1088">
        <v>66.757225070846403</v>
      </c>
      <c r="J1088">
        <v>12.351236016385601</v>
      </c>
      <c r="K1088">
        <v>194.98783833167801</v>
      </c>
      <c r="L1088">
        <v>137.516222467348</v>
      </c>
      <c r="M1088">
        <v>75.503316381337399</v>
      </c>
      <c r="N1088">
        <v>2.8051453107664801</v>
      </c>
      <c r="O1088">
        <v>8.2691469263188306</v>
      </c>
      <c r="P1088">
        <v>554.55410225921503</v>
      </c>
      <c r="Q1088">
        <v>0.15121778115537099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116</v>
      </c>
      <c r="E1089">
        <v>2199.194426175</v>
      </c>
      <c r="F1089">
        <v>99.075000000000003</v>
      </c>
      <c r="G1089">
        <v>111.295605481848</v>
      </c>
      <c r="H1089">
        <v>10.689322053778</v>
      </c>
      <c r="I1089">
        <v>42.0597734710434</v>
      </c>
      <c r="J1089">
        <v>-2.4145514380824902</v>
      </c>
      <c r="K1089">
        <v>91.665433389317201</v>
      </c>
      <c r="L1089">
        <v>71.8463388750761</v>
      </c>
      <c r="M1089">
        <v>48.324255468040903</v>
      </c>
      <c r="N1089">
        <v>1.7063417070195801</v>
      </c>
      <c r="O1089">
        <v>8.9073933888468293</v>
      </c>
      <c r="P1089">
        <v>156.60450660450601</v>
      </c>
      <c r="Q1089">
        <v>7.1478575775368994E-2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78</v>
      </c>
      <c r="E1090">
        <v>2193.8737460699999</v>
      </c>
      <c r="F1090">
        <v>2909.3</v>
      </c>
      <c r="G1090">
        <v>-29.959974995722</v>
      </c>
      <c r="H1090">
        <v>1.6624688926894</v>
      </c>
      <c r="I1090">
        <v>-5.8732307620884301</v>
      </c>
      <c r="J1090">
        <v>1.3181539168054801</v>
      </c>
      <c r="K1090">
        <v>2886.88531830698</v>
      </c>
      <c r="L1090">
        <v>2814.1042203987399</v>
      </c>
      <c r="M1090">
        <v>39.431070319887503</v>
      </c>
      <c r="N1090">
        <v>0.987765437286097</v>
      </c>
      <c r="O1090">
        <v>10.5420547898119</v>
      </c>
      <c r="P1090">
        <v>24.029586681729999</v>
      </c>
      <c r="Q1090">
        <v>-0.15803494131245899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46</v>
      </c>
      <c r="E1091">
        <v>2192.4228820599901</v>
      </c>
      <c r="F1091">
        <v>522.65</v>
      </c>
      <c r="G1091">
        <v>-23.075889595054999</v>
      </c>
      <c r="H1091">
        <v>-10.7077548396885</v>
      </c>
      <c r="I1091">
        <v>-44.078617498611301</v>
      </c>
      <c r="J1091">
        <v>-0.30165352364742898</v>
      </c>
      <c r="K1091">
        <v>560.01343949740203</v>
      </c>
      <c r="L1091">
        <v>570.05285038484999</v>
      </c>
      <c r="M1091">
        <v>39.397876822886197</v>
      </c>
      <c r="N1091">
        <v>0.87328843344667595</v>
      </c>
      <c r="O1091">
        <v>62.6327370132976</v>
      </c>
      <c r="P1091">
        <v>20.8299618541208</v>
      </c>
      <c r="Q1091">
        <v>0.159180728502717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210</v>
      </c>
      <c r="E1092">
        <v>2191.6436815000002</v>
      </c>
      <c r="F1092">
        <v>1535</v>
      </c>
      <c r="G1092">
        <v>46.252978136484302</v>
      </c>
      <c r="H1092">
        <v>-13.7745397927978</v>
      </c>
      <c r="I1092">
        <v>22.944529287496501</v>
      </c>
      <c r="J1092">
        <v>-7.35926046651322</v>
      </c>
      <c r="K1092">
        <v>1534.6259713335201</v>
      </c>
      <c r="L1092">
        <v>1306.4901862741599</v>
      </c>
      <c r="M1092">
        <v>29.0335561047164</v>
      </c>
      <c r="N1092">
        <v>0.27041366453985899</v>
      </c>
      <c r="O1092">
        <v>22.801302931596101</v>
      </c>
      <c r="P1092">
        <v>71.4987989497793</v>
      </c>
      <c r="Q1092">
        <v>7.8643955561407006E-2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164</v>
      </c>
      <c r="E1093">
        <v>2189.0137500000001</v>
      </c>
      <c r="F1093">
        <v>2194.5</v>
      </c>
      <c r="G1093">
        <v>3.2768337444079698</v>
      </c>
      <c r="H1093">
        <v>-10.279169835165099</v>
      </c>
      <c r="I1093">
        <v>-0.68959986236125204</v>
      </c>
      <c r="J1093">
        <v>6.97646370197499</v>
      </c>
      <c r="K1093">
        <v>2160.9230908981599</v>
      </c>
      <c r="L1093">
        <v>2070.3834262273199</v>
      </c>
      <c r="M1093">
        <v>55.0912681601014</v>
      </c>
      <c r="N1093">
        <v>1.01983562584924</v>
      </c>
      <c r="O1093">
        <v>26.621098200045498</v>
      </c>
      <c r="P1093">
        <v>29.8520710059171</v>
      </c>
      <c r="Q1093">
        <v>0.16478169105422899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251</v>
      </c>
      <c r="E1094">
        <v>2183.7681035249998</v>
      </c>
      <c r="F1094">
        <v>4251.75</v>
      </c>
      <c r="G1094">
        <v>42.173155449504499</v>
      </c>
      <c r="H1094">
        <v>-5.1977290235549303</v>
      </c>
      <c r="I1094">
        <v>15.748507969480601</v>
      </c>
      <c r="J1094">
        <v>-1.8966204506086199</v>
      </c>
      <c r="K1094">
        <v>4131.4866694555603</v>
      </c>
      <c r="L1094">
        <v>3502.2967313100498</v>
      </c>
      <c r="M1094">
        <v>42.393103448381702</v>
      </c>
      <c r="N1094">
        <v>0.62443199067774702</v>
      </c>
      <c r="O1094">
        <v>12.3066972423119</v>
      </c>
      <c r="P1094">
        <v>80.887045309508594</v>
      </c>
      <c r="Q1094">
        <v>8.3052553878509003E-2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724</v>
      </c>
      <c r="E1095">
        <v>2180.653534008</v>
      </c>
      <c r="F1095">
        <v>267.5</v>
      </c>
      <c r="G1095">
        <v>1.44456058016263</v>
      </c>
      <c r="H1095">
        <v>1.1808889122064801</v>
      </c>
      <c r="I1095">
        <v>0.77536153373069505</v>
      </c>
      <c r="J1095">
        <v>0.94996664111006901</v>
      </c>
      <c r="K1095">
        <v>265.50949372898498</v>
      </c>
      <c r="L1095">
        <v>245.80012108689101</v>
      </c>
      <c r="M1095">
        <v>58.290846172297002</v>
      </c>
      <c r="N1095">
        <v>0.99177703647022897</v>
      </c>
      <c r="O1095">
        <v>5.7570093457943896</v>
      </c>
      <c r="P1095">
        <v>29.102316602316598</v>
      </c>
      <c r="Q1095">
        <v>3.2968413234804997E-2</v>
      </c>
    </row>
    <row r="1096" spans="1:17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514</v>
      </c>
      <c r="E1096">
        <v>2179.0979753400002</v>
      </c>
      <c r="F1096">
        <v>557.70000000000005</v>
      </c>
      <c r="G1096">
        <v>-41.250651472071603</v>
      </c>
      <c r="H1096">
        <v>-3.9226398553017101</v>
      </c>
      <c r="I1096">
        <v>-26.295993594354702</v>
      </c>
      <c r="J1096">
        <v>0.78782524354666095</v>
      </c>
      <c r="K1096">
        <v>552.61269435240501</v>
      </c>
      <c r="L1096">
        <v>591.94524653359599</v>
      </c>
      <c r="M1096">
        <v>51.968350043263698</v>
      </c>
      <c r="N1096">
        <v>1.4245937335833001</v>
      </c>
      <c r="O1096">
        <v>41.958041958041903</v>
      </c>
      <c r="P1096">
        <v>20.963019195314999</v>
      </c>
      <c r="Q1096">
        <v>-0.10694518029181301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260</v>
      </c>
      <c r="E1097">
        <v>2174.9724792000002</v>
      </c>
      <c r="F1097">
        <v>603.5</v>
      </c>
      <c r="G1097">
        <v>0.11027418920371</v>
      </c>
      <c r="H1097">
        <v>-7.9314380471969601</v>
      </c>
      <c r="I1097">
        <v>-12.9482130463768</v>
      </c>
      <c r="J1097">
        <v>-2.2605400057559302</v>
      </c>
      <c r="K1097">
        <v>629.25267963393696</v>
      </c>
      <c r="L1097">
        <v>608.71458717780297</v>
      </c>
      <c r="M1097">
        <v>39.680242308766303</v>
      </c>
      <c r="N1097">
        <v>0.57560342267639597</v>
      </c>
      <c r="O1097">
        <v>54.9295774647887</v>
      </c>
      <c r="P1097">
        <v>41.136576239476099</v>
      </c>
      <c r="Q1097">
        <v>3.2118859538485998E-2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699</v>
      </c>
      <c r="E1098">
        <v>2170.8053788000002</v>
      </c>
      <c r="F1098">
        <v>344.2</v>
      </c>
      <c r="G1098">
        <v>4.6548891575895901</v>
      </c>
      <c r="H1098">
        <v>-4.0419601385138799</v>
      </c>
      <c r="I1098">
        <v>-7.8998536929009902</v>
      </c>
      <c r="J1098">
        <v>-0.42144042252496899</v>
      </c>
      <c r="K1098">
        <v>343.24607884954997</v>
      </c>
      <c r="L1098">
        <v>332.37021127992398</v>
      </c>
      <c r="M1098">
        <v>48.315346343234999</v>
      </c>
      <c r="N1098">
        <v>0.618515061639487</v>
      </c>
      <c r="O1098">
        <v>22.559558396281201</v>
      </c>
      <c r="P1098">
        <v>31.801646563277799</v>
      </c>
      <c r="Q1098">
        <v>5.4019686493363001E-2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372</v>
      </c>
      <c r="E1099">
        <v>2168.3038256250002</v>
      </c>
      <c r="F1099">
        <v>908.25</v>
      </c>
      <c r="G1099">
        <v>-20.416195106335699</v>
      </c>
      <c r="H1099">
        <v>1.52192681334071</v>
      </c>
      <c r="I1099">
        <v>-38.6787577446255</v>
      </c>
      <c r="J1099">
        <v>5.5540194708699797</v>
      </c>
      <c r="K1099">
        <v>894.56394364517701</v>
      </c>
      <c r="L1099">
        <v>932.97022839861904</v>
      </c>
      <c r="M1099">
        <v>59.721388236310702</v>
      </c>
      <c r="N1099">
        <v>1.25299552083376</v>
      </c>
      <c r="O1099">
        <v>59.647674098541103</v>
      </c>
      <c r="P1099">
        <v>21.635194857372401</v>
      </c>
      <c r="Q1099">
        <v>6.9055905711419997E-3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699</v>
      </c>
      <c r="E1100">
        <v>2165.2797733550001</v>
      </c>
      <c r="F1100">
        <v>544.45000000000005</v>
      </c>
      <c r="G1100">
        <v>9.0794366225060408</v>
      </c>
      <c r="H1100">
        <v>-8.7617724373080001</v>
      </c>
      <c r="I1100">
        <v>-8.5616866178599995</v>
      </c>
      <c r="J1100">
        <v>-1.24533926330802</v>
      </c>
      <c r="K1100">
        <v>560.06398216151399</v>
      </c>
      <c r="L1100">
        <v>537.423844547915</v>
      </c>
      <c r="M1100">
        <v>24.747761573516701</v>
      </c>
      <c r="N1100">
        <v>0.84476936461986596</v>
      </c>
      <c r="O1100">
        <v>23.959959592249</v>
      </c>
      <c r="P1100">
        <v>33.7550669450927</v>
      </c>
      <c r="Q1100">
        <v>8.8012677786895005E-2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309</v>
      </c>
      <c r="E1101">
        <v>2159.6039999999998</v>
      </c>
      <c r="F1101">
        <v>3441.6</v>
      </c>
      <c r="G1101">
        <v>1901.2413978833099</v>
      </c>
      <c r="H1101">
        <v>25.933847799797199</v>
      </c>
      <c r="I1101">
        <v>294.80266410356001</v>
      </c>
      <c r="J1101">
        <v>-1.94630315171422</v>
      </c>
      <c r="K1101">
        <v>2973.8357092987399</v>
      </c>
      <c r="L1101">
        <v>1806.9467516385901</v>
      </c>
      <c r="M1101">
        <v>46.1804088665696</v>
      </c>
      <c r="N1101">
        <v>1.20354011874658</v>
      </c>
      <c r="O1101">
        <v>17.5325430032543</v>
      </c>
      <c r="P1101">
        <v>2011.4110429447801</v>
      </c>
      <c r="Q1101">
        <v>0.19348823465227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210</v>
      </c>
      <c r="E1102">
        <v>2150.6087459999999</v>
      </c>
      <c r="F1102">
        <v>348.4</v>
      </c>
      <c r="G1102">
        <v>55.099109796458698</v>
      </c>
      <c r="H1102">
        <v>3.5270128124725</v>
      </c>
      <c r="I1102">
        <v>5.0675885029531704</v>
      </c>
      <c r="J1102">
        <v>-5.9283948043741201</v>
      </c>
      <c r="K1102">
        <v>339.40699614017302</v>
      </c>
      <c r="L1102">
        <v>286.31295154218998</v>
      </c>
      <c r="M1102">
        <v>40.485610634848101</v>
      </c>
      <c r="N1102">
        <v>1.1835069417360899</v>
      </c>
      <c r="O1102">
        <v>13.6050516647531</v>
      </c>
      <c r="P1102">
        <v>97.954545454545396</v>
      </c>
      <c r="Q1102">
        <v>0.14961097706547899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219</v>
      </c>
      <c r="E1103">
        <v>2147.1912160000002</v>
      </c>
      <c r="F1103">
        <v>569.6</v>
      </c>
      <c r="G1103">
        <v>9.6376162727017007</v>
      </c>
      <c r="H1103">
        <v>-0.274039835585494</v>
      </c>
      <c r="I1103">
        <v>16.623673621046699</v>
      </c>
      <c r="J1103">
        <v>-0.97405839027909302</v>
      </c>
      <c r="K1103">
        <v>549.31910403471602</v>
      </c>
      <c r="L1103">
        <v>472.75042115295901</v>
      </c>
      <c r="M1103">
        <v>42.771578944024199</v>
      </c>
      <c r="N1103">
        <v>0.43775159751056802</v>
      </c>
      <c r="O1103">
        <v>16.643258426966199</v>
      </c>
      <c r="P1103">
        <v>66.744730679156802</v>
      </c>
      <c r="Q1103">
        <v>0.121481170964636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51</v>
      </c>
      <c r="E1104">
        <v>2138.98309092</v>
      </c>
      <c r="F1104">
        <v>740.35</v>
      </c>
      <c r="G1104">
        <v>-6.4455323347837803</v>
      </c>
      <c r="H1104">
        <v>-4.0406834770347002</v>
      </c>
      <c r="I1104">
        <v>16.074143214072699</v>
      </c>
      <c r="J1104">
        <v>3.0103812403574501</v>
      </c>
      <c r="K1104">
        <v>742.98150297032703</v>
      </c>
      <c r="L1104">
        <v>689.24531080647705</v>
      </c>
      <c r="M1104">
        <v>46.541276064714701</v>
      </c>
      <c r="N1104">
        <v>0.71602102859171302</v>
      </c>
      <c r="O1104">
        <v>11.4540420071587</v>
      </c>
      <c r="P1104">
        <v>31.291009044156699</v>
      </c>
      <c r="Q1104">
        <v>-3.0211393538449E-2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588</v>
      </c>
      <c r="E1105">
        <v>2138.33081004</v>
      </c>
      <c r="F1105">
        <v>319.39999999999998</v>
      </c>
      <c r="G1105">
        <v>-10.724787393189199</v>
      </c>
      <c r="H1105">
        <v>3.2976744326777498</v>
      </c>
      <c r="I1105">
        <v>-21.036529177682301</v>
      </c>
      <c r="J1105">
        <v>4.1558942103413097</v>
      </c>
      <c r="K1105">
        <v>309.60256846330299</v>
      </c>
      <c r="L1105">
        <v>309.04743855560997</v>
      </c>
      <c r="M1105">
        <v>57.175866019237297</v>
      </c>
      <c r="N1105">
        <v>1.6809107357729001</v>
      </c>
      <c r="O1105">
        <v>20.507201001878499</v>
      </c>
      <c r="P1105">
        <v>35.741606459838401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51</v>
      </c>
      <c r="E1106">
        <v>2136.7113857999998</v>
      </c>
      <c r="F1106">
        <v>232.15</v>
      </c>
      <c r="G1106">
        <v>24.2003971754094</v>
      </c>
      <c r="H1106">
        <v>9.2513795893089803</v>
      </c>
      <c r="I1106">
        <v>-5.6912756406713099</v>
      </c>
      <c r="J1106">
        <v>-6.2404868756974601</v>
      </c>
      <c r="K1106">
        <v>227.879514896724</v>
      </c>
      <c r="L1106">
        <v>207.88783129469999</v>
      </c>
      <c r="M1106">
        <v>41.087960134114198</v>
      </c>
      <c r="N1106">
        <v>2.0726013282770799</v>
      </c>
      <c r="O1106">
        <v>17.316390264914901</v>
      </c>
      <c r="P1106">
        <v>63.485915492957702</v>
      </c>
      <c r="Q1106">
        <v>6.9168925365872005E-2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389</v>
      </c>
      <c r="E1107">
        <v>2122.4709712809999</v>
      </c>
      <c r="F1107">
        <v>141.01</v>
      </c>
      <c r="G1107">
        <v>106.42879010404801</v>
      </c>
      <c r="H1107">
        <v>20.747807093271899</v>
      </c>
      <c r="I1107">
        <v>13.027518630451301</v>
      </c>
      <c r="J1107">
        <v>-0.74908423480085395</v>
      </c>
      <c r="K1107">
        <v>123.301998091431</v>
      </c>
      <c r="L1107">
        <v>102.452234410668</v>
      </c>
      <c r="M1107">
        <v>56.990342964417103</v>
      </c>
      <c r="N1107">
        <v>0.90394835000639095</v>
      </c>
      <c r="O1107">
        <v>11.332529607829199</v>
      </c>
      <c r="P1107">
        <v>153.38724168912799</v>
      </c>
      <c r="Q1107">
        <v>0.10208318247756799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295</v>
      </c>
      <c r="E1108">
        <v>2116.4974605500001</v>
      </c>
      <c r="F1108">
        <v>426.95</v>
      </c>
      <c r="G1108">
        <v>-27.938486189495698</v>
      </c>
      <c r="H1108">
        <v>-5.1921175100825199</v>
      </c>
      <c r="I1108">
        <v>-26.627213063732398</v>
      </c>
      <c r="J1108">
        <v>9.5195348155557996E-2</v>
      </c>
      <c r="K1108">
        <v>438.86072710619999</v>
      </c>
      <c r="L1108">
        <v>442.69762650425099</v>
      </c>
      <c r="M1108">
        <v>44.7444270619375</v>
      </c>
      <c r="N1108">
        <v>0.988393582232442</v>
      </c>
      <c r="O1108">
        <v>50.099543272045899</v>
      </c>
      <c r="P1108">
        <v>29.378787878787801</v>
      </c>
      <c r="Q1108">
        <v>3.9523326649510998E-2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246</v>
      </c>
      <c r="E1109">
        <v>2111.1397532639999</v>
      </c>
      <c r="F1109">
        <v>108.27</v>
      </c>
      <c r="G1109">
        <v>-37.680833841231603</v>
      </c>
      <c r="H1109">
        <v>-6.7073980699187903</v>
      </c>
      <c r="I1109">
        <v>-6.4983044353230399</v>
      </c>
      <c r="J1109">
        <v>0.31403641698941398</v>
      </c>
      <c r="K1109">
        <v>115.033371492578</v>
      </c>
      <c r="L1109">
        <v>113.80745401841899</v>
      </c>
      <c r="M1109">
        <v>33.561963699516397</v>
      </c>
      <c r="N1109">
        <v>0.92596920710347597</v>
      </c>
      <c r="O1109">
        <v>44.0842338597949</v>
      </c>
      <c r="P1109">
        <v>25.225537820957602</v>
      </c>
      <c r="Q1109">
        <v>0.17877696126174999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1840</v>
      </c>
      <c r="E1110">
        <v>2110.08</v>
      </c>
      <c r="F1110">
        <v>329.7</v>
      </c>
      <c r="G1110">
        <v>5.4844539970366899</v>
      </c>
      <c r="H1110">
        <v>11.925851578661501</v>
      </c>
      <c r="I1110">
        <v>17.191647173065899</v>
      </c>
      <c r="J1110">
        <v>2.3496768570825401</v>
      </c>
      <c r="K1110">
        <v>303.59139483047602</v>
      </c>
      <c r="L1110">
        <v>275.20570137793601</v>
      </c>
      <c r="M1110">
        <v>61.674531011470201</v>
      </c>
      <c r="N1110">
        <v>2.1761178421869101</v>
      </c>
      <c r="O1110">
        <v>5.5201698513800403</v>
      </c>
      <c r="P1110">
        <v>45.210306099977899</v>
      </c>
      <c r="Q1110">
        <v>0.17525984064195799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372</v>
      </c>
      <c r="E1111">
        <v>2105.1388706399998</v>
      </c>
      <c r="F1111">
        <v>863.85</v>
      </c>
      <c r="G1111">
        <v>-24.430082443245301</v>
      </c>
      <c r="H1111">
        <v>6.4113934349231902</v>
      </c>
      <c r="I1111">
        <v>-8.2560545658959494</v>
      </c>
      <c r="J1111">
        <v>-3.14622774489336</v>
      </c>
      <c r="K1111">
        <v>822.75813735755196</v>
      </c>
      <c r="L1111">
        <v>796.50620427374804</v>
      </c>
      <c r="M1111">
        <v>44.201355697795002</v>
      </c>
      <c r="N1111">
        <v>0.82191665312914297</v>
      </c>
      <c r="O1111">
        <v>26.179313538230002</v>
      </c>
      <c r="P1111">
        <v>34.044534098843897</v>
      </c>
      <c r="Q1111">
        <v>-6.7217623523151998E-2</v>
      </c>
    </row>
    <row r="1112" spans="1:17" hidden="1" x14ac:dyDescent="0.3">
      <c r="A1112" t="s">
        <v>2379</v>
      </c>
      <c r="B1112" t="s">
        <v>2380</v>
      </c>
      <c r="C1112" t="str">
        <f>IFERROR(VLOOKUP(Table1[[#This Row],[Ticker]],[1]!Table2[[Symbol]:[Industry]],2,FALSE),"-")</f>
        <v>-</v>
      </c>
      <c r="D1112" t="s">
        <v>295</v>
      </c>
      <c r="E1112">
        <v>2096.7812407679999</v>
      </c>
      <c r="F1112">
        <v>71.040000000000006</v>
      </c>
      <c r="G1112">
        <v>24.309750457991299</v>
      </c>
      <c r="H1112">
        <v>26.620018358478301</v>
      </c>
      <c r="I1112">
        <v>-6.7292118834728401</v>
      </c>
      <c r="J1112">
        <v>3.29111626866688</v>
      </c>
      <c r="K1112">
        <v>59.0282716380054</v>
      </c>
      <c r="L1112">
        <v>55.829450423206602</v>
      </c>
      <c r="M1112">
        <v>72.090343295743196</v>
      </c>
      <c r="N1112">
        <v>3.30496935502623</v>
      </c>
      <c r="O1112">
        <v>3.8851351351351302</v>
      </c>
      <c r="P1112">
        <v>62.006841505131099</v>
      </c>
      <c r="Q1112">
        <v>6.6538984710001997E-2</v>
      </c>
    </row>
    <row r="1113" spans="1:17" hidden="1" x14ac:dyDescent="0.3">
      <c r="A1113" t="s">
        <v>2381</v>
      </c>
      <c r="B1113" t="s">
        <v>2382</v>
      </c>
      <c r="C1113" t="str">
        <f>IFERROR(VLOOKUP(Table1[[#This Row],[Ticker]],[1]!Table2[[Symbol]:[Industry]],2,FALSE),"-")</f>
        <v>-</v>
      </c>
      <c r="D1113" t="s">
        <v>210</v>
      </c>
      <c r="E1113">
        <v>2095.8259392</v>
      </c>
      <c r="F1113">
        <v>1288.8</v>
      </c>
      <c r="G1113">
        <v>27.490023775025101</v>
      </c>
      <c r="H1113">
        <v>-3.1766508922438401</v>
      </c>
      <c r="I1113">
        <v>22.5149319207414</v>
      </c>
      <c r="J1113">
        <v>-0.48234925963257202</v>
      </c>
      <c r="K1113">
        <v>1209.3165337002299</v>
      </c>
      <c r="L1113">
        <v>1023.20816758296</v>
      </c>
      <c r="M1113">
        <v>55.568853192965904</v>
      </c>
      <c r="N1113">
        <v>0.54232102599459797</v>
      </c>
      <c r="O1113">
        <v>8.5505896958411007</v>
      </c>
      <c r="P1113">
        <v>66.178840822642002</v>
      </c>
      <c r="Q1113">
        <v>2.9699283657946E-2</v>
      </c>
    </row>
    <row r="1114" spans="1:17" hidden="1" x14ac:dyDescent="0.3">
      <c r="A1114" t="s">
        <v>1705</v>
      </c>
      <c r="B1114" t="s">
        <v>2383</v>
      </c>
      <c r="C1114" t="str">
        <f>IFERROR(VLOOKUP(Table1[[#This Row],[Ticker]],[1]!Table2[[Symbol]:[Industry]],2,FALSE),"-")</f>
        <v>-</v>
      </c>
      <c r="D1114" t="s">
        <v>1707</v>
      </c>
      <c r="E1114">
        <v>2091.9342556299998</v>
      </c>
      <c r="F1114">
        <v>36.78</v>
      </c>
      <c r="G1114">
        <v>3.81744177237477</v>
      </c>
      <c r="H1114">
        <v>-12.7692206538302</v>
      </c>
      <c r="I1114">
        <v>-11.908926192935301</v>
      </c>
      <c r="J1114">
        <v>-4.1049706278679698</v>
      </c>
      <c r="K1114">
        <v>39.000377830358097</v>
      </c>
      <c r="L1114">
        <v>34.833170886231898</v>
      </c>
      <c r="M1114">
        <v>49.333103027404697</v>
      </c>
      <c r="N1114">
        <v>0.64944011889279296</v>
      </c>
      <c r="O1114">
        <v>24.932028276236998</v>
      </c>
      <c r="P1114">
        <v>38.531073446327603</v>
      </c>
      <c r="Q1114">
        <v>7.0291434656782004E-2</v>
      </c>
    </row>
    <row r="1115" spans="1:17" hidden="1" x14ac:dyDescent="0.3">
      <c r="A1115" t="s">
        <v>2384</v>
      </c>
      <c r="B1115" t="s">
        <v>2385</v>
      </c>
      <c r="C1115" t="str">
        <f>IFERROR(VLOOKUP(Table1[[#This Row],[Ticker]],[1]!Table2[[Symbol]:[Industry]],2,FALSE),"-")</f>
        <v>-</v>
      </c>
      <c r="D1115" t="s">
        <v>260</v>
      </c>
      <c r="E1115">
        <v>2088.2966142</v>
      </c>
      <c r="F1115">
        <v>376.9</v>
      </c>
      <c r="G1115">
        <v>202.808871931759</v>
      </c>
      <c r="H1115">
        <v>30.7632893717341</v>
      </c>
      <c r="I1115">
        <v>53.935003866606898</v>
      </c>
      <c r="J1115">
        <v>-5.1932393881797401</v>
      </c>
      <c r="K1115">
        <v>311.80415390919802</v>
      </c>
      <c r="L1115">
        <v>227.07910684440401</v>
      </c>
      <c r="M1115">
        <v>50.5611887886324</v>
      </c>
      <c r="N1115">
        <v>1.75169357660098</v>
      </c>
      <c r="O1115">
        <v>16.3969222605465</v>
      </c>
      <c r="P1115">
        <v>305.05104782375003</v>
      </c>
      <c r="Q1115">
        <v>0.14337516768620501</v>
      </c>
    </row>
    <row r="1116" spans="1:17" hidden="1" x14ac:dyDescent="0.3">
      <c r="A1116" t="s">
        <v>2386</v>
      </c>
      <c r="B1116" t="s">
        <v>2387</v>
      </c>
      <c r="C1116" t="str">
        <f>IFERROR(VLOOKUP(Table1[[#This Row],[Ticker]],[1]!Table2[[Symbol]:[Industry]],2,FALSE),"-")</f>
        <v>-</v>
      </c>
      <c r="D1116" t="s">
        <v>260</v>
      </c>
      <c r="E1116">
        <v>2075.35742622</v>
      </c>
      <c r="F1116">
        <v>678.6</v>
      </c>
      <c r="G1116">
        <v>-49.7955792709257</v>
      </c>
      <c r="H1116">
        <v>-9.2535932481335603</v>
      </c>
      <c r="I1116">
        <v>-31.622235196842102</v>
      </c>
      <c r="J1116">
        <v>3.42589356966289</v>
      </c>
      <c r="K1116">
        <v>701.68460361873395</v>
      </c>
      <c r="L1116">
        <v>790.899798823879</v>
      </c>
      <c r="M1116">
        <v>54.680535468433803</v>
      </c>
      <c r="N1116">
        <v>0.82182060046721905</v>
      </c>
      <c r="O1116">
        <v>69.466548776893603</v>
      </c>
      <c r="P1116">
        <v>6.9503546099290698</v>
      </c>
    </row>
    <row r="1117" spans="1:17" hidden="1" x14ac:dyDescent="0.3">
      <c r="A1117" t="s">
        <v>2388</v>
      </c>
      <c r="B1117" t="s">
        <v>2389</v>
      </c>
      <c r="C1117" t="str">
        <f>IFERROR(VLOOKUP(Table1[[#This Row],[Ticker]],[1]!Table2[[Symbol]:[Industry]],2,FALSE),"-")</f>
        <v>-</v>
      </c>
      <c r="D1117" t="s">
        <v>210</v>
      </c>
      <c r="E1117">
        <v>2069.64178124</v>
      </c>
      <c r="F1117">
        <v>657.55</v>
      </c>
      <c r="G1117">
        <v>-5.4203576009249801</v>
      </c>
      <c r="H1117">
        <v>15.071287196483199</v>
      </c>
      <c r="I1117">
        <v>12.7160769144303</v>
      </c>
      <c r="J1117">
        <v>-1.4872090881206099</v>
      </c>
      <c r="K1117">
        <v>531.13805203677998</v>
      </c>
      <c r="L1117">
        <v>509.15518637401601</v>
      </c>
      <c r="M1117">
        <v>75.439145863369603</v>
      </c>
      <c r="N1117">
        <v>3.49300367220241</v>
      </c>
      <c r="O1117">
        <v>5.3151851570222899</v>
      </c>
      <c r="P1117">
        <v>63.569651741293498</v>
      </c>
      <c r="Q1117">
        <v>2.1961572565144999E-2</v>
      </c>
    </row>
    <row r="1118" spans="1:17" hidden="1" x14ac:dyDescent="0.3">
      <c r="A1118" t="s">
        <v>2390</v>
      </c>
      <c r="B1118" t="s">
        <v>2391</v>
      </c>
      <c r="C1118" t="str">
        <f>IFERROR(VLOOKUP(Table1[[#This Row],[Ticker]],[1]!Table2[[Symbol]:[Industry]],2,FALSE),"-")</f>
        <v>-</v>
      </c>
      <c r="D1118" t="s">
        <v>95</v>
      </c>
      <c r="E1118">
        <v>2068.7283082619902</v>
      </c>
      <c r="F1118">
        <v>193.71</v>
      </c>
      <c r="G1118">
        <v>29.6595231444707</v>
      </c>
      <c r="H1118">
        <v>6.0274194100942902</v>
      </c>
      <c r="I1118">
        <v>-14.3847158535063</v>
      </c>
      <c r="J1118">
        <v>1.99426288684737</v>
      </c>
      <c r="K1118">
        <v>177.06407863938901</v>
      </c>
      <c r="L1118">
        <v>168.65232204659799</v>
      </c>
      <c r="M1118">
        <v>66.305210266173802</v>
      </c>
      <c r="N1118">
        <v>1.16903477032928</v>
      </c>
      <c r="O1118">
        <v>11.7650095503587</v>
      </c>
      <c r="P1118">
        <v>61.089397089397004</v>
      </c>
      <c r="Q1118">
        <v>2.2459856878186E-2</v>
      </c>
    </row>
    <row r="1119" spans="1:17" hidden="1" x14ac:dyDescent="0.3">
      <c r="A1119" t="s">
        <v>2392</v>
      </c>
      <c r="B1119" t="s">
        <v>2393</v>
      </c>
      <c r="C1119" t="str">
        <f>IFERROR(VLOOKUP(Table1[[#This Row],[Ticker]],[1]!Table2[[Symbol]:[Industry]],2,FALSE),"-")</f>
        <v>-</v>
      </c>
      <c r="D1119" t="s">
        <v>944</v>
      </c>
      <c r="E1119">
        <v>2066.4675507500001</v>
      </c>
      <c r="F1119">
        <v>113.39</v>
      </c>
      <c r="G1119">
        <v>-24.6891712331803</v>
      </c>
      <c r="H1119">
        <v>6.9623088925392098</v>
      </c>
      <c r="I1119">
        <v>-12.5063733814156</v>
      </c>
      <c r="J1119">
        <v>-0.30792004444997501</v>
      </c>
      <c r="O1119">
        <v>13.5814445718317</v>
      </c>
      <c r="P1119">
        <v>5.8730158730158699</v>
      </c>
    </row>
    <row r="1120" spans="1:17" hidden="1" x14ac:dyDescent="0.3">
      <c r="A1120" t="s">
        <v>2394</v>
      </c>
      <c r="B1120" t="s">
        <v>2395</v>
      </c>
      <c r="C1120" t="str">
        <f>IFERROR(VLOOKUP(Table1[[#This Row],[Ticker]],[1]!Table2[[Symbol]:[Industry]],2,FALSE),"-")</f>
        <v>-</v>
      </c>
      <c r="D1120" t="s">
        <v>2396</v>
      </c>
      <c r="E1120">
        <v>2061.61719184</v>
      </c>
      <c r="F1120">
        <v>1908.8</v>
      </c>
      <c r="G1120">
        <v>293.13028178238801</v>
      </c>
      <c r="H1120">
        <v>-5.0891180462881103</v>
      </c>
      <c r="I1120">
        <v>58.195971289298001</v>
      </c>
      <c r="J1120">
        <v>-1.29918926683665</v>
      </c>
      <c r="K1120">
        <v>1848.7737421709401</v>
      </c>
      <c r="L1120">
        <v>1334.63469027934</v>
      </c>
      <c r="M1120">
        <v>42.929772968137399</v>
      </c>
      <c r="N1120">
        <v>0.50649014666221304</v>
      </c>
      <c r="O1120">
        <v>18.398994132439199</v>
      </c>
      <c r="P1120">
        <v>441.887863733144</v>
      </c>
      <c r="Q1120">
        <v>0.24745319929214599</v>
      </c>
    </row>
    <row r="1121" spans="1:17" hidden="1" x14ac:dyDescent="0.3">
      <c r="A1121" t="s">
        <v>2397</v>
      </c>
      <c r="B1121" t="s">
        <v>2398</v>
      </c>
      <c r="C1121" t="str">
        <f>IFERROR(VLOOKUP(Table1[[#This Row],[Ticker]],[1]!Table2[[Symbol]:[Industry]],2,FALSE),"-")</f>
        <v>-</v>
      </c>
      <c r="D1121" t="s">
        <v>130</v>
      </c>
      <c r="E1121">
        <v>2057.4921047449998</v>
      </c>
      <c r="F1121">
        <v>1595.35</v>
      </c>
      <c r="G1121">
        <v>-23.582094786705799</v>
      </c>
      <c r="H1121">
        <v>-3.82311299873535</v>
      </c>
      <c r="I1121">
        <v>-18.677461023502701</v>
      </c>
      <c r="J1121">
        <v>-3.4458832027780399</v>
      </c>
      <c r="K1121">
        <v>1666.00949643235</v>
      </c>
      <c r="L1121">
        <v>1597.14428583113</v>
      </c>
      <c r="M1121">
        <v>40.275121434712602</v>
      </c>
      <c r="N1121">
        <v>0.48206068210313602</v>
      </c>
      <c r="O1121">
        <v>31.569874949070702</v>
      </c>
      <c r="P1121">
        <v>28.222954508921301</v>
      </c>
      <c r="Q1121">
        <v>0.115904432312638</v>
      </c>
    </row>
    <row r="1122" spans="1:17" hidden="1" x14ac:dyDescent="0.3">
      <c r="A1122" t="s">
        <v>2399</v>
      </c>
      <c r="B1122" t="s">
        <v>2400</v>
      </c>
      <c r="C1122" t="str">
        <f>IFERROR(VLOOKUP(Table1[[#This Row],[Ticker]],[1]!Table2[[Symbol]:[Industry]],2,FALSE),"-")</f>
        <v>-</v>
      </c>
      <c r="D1122" t="s">
        <v>535</v>
      </c>
      <c r="E1122">
        <v>2057.327616</v>
      </c>
      <c r="F1122">
        <v>1804.8</v>
      </c>
      <c r="G1122">
        <v>-20.487491766025801</v>
      </c>
      <c r="H1122">
        <v>-6.5488604081752602</v>
      </c>
      <c r="I1122">
        <v>-4.1744457940693502</v>
      </c>
      <c r="J1122">
        <v>0.23601691498554001</v>
      </c>
      <c r="K1122">
        <v>1860.47131845013</v>
      </c>
      <c r="L1122">
        <v>1793.7982828765801</v>
      </c>
      <c r="M1122">
        <v>44.922916611176397</v>
      </c>
      <c r="N1122">
        <v>1.3592267534009299</v>
      </c>
      <c r="O1122">
        <v>34.455341312056703</v>
      </c>
      <c r="P1122">
        <v>19.1287128712871</v>
      </c>
    </row>
    <row r="1123" spans="1:17" hidden="1" x14ac:dyDescent="0.3">
      <c r="A1123" t="s">
        <v>2401</v>
      </c>
      <c r="B1123" t="s">
        <v>2402</v>
      </c>
      <c r="C1123" t="str">
        <f>IFERROR(VLOOKUP(Table1[[#This Row],[Ticker]],[1]!Table2[[Symbol]:[Industry]],2,FALSE),"-")</f>
        <v>-</v>
      </c>
      <c r="D1123" t="s">
        <v>708</v>
      </c>
      <c r="E1123">
        <v>2056.1108450000002</v>
      </c>
      <c r="F1123">
        <v>334.55</v>
      </c>
      <c r="G1123">
        <v>409.49373958432801</v>
      </c>
      <c r="H1123">
        <v>3.31056106058579</v>
      </c>
      <c r="I1123">
        <v>15.3658500843326</v>
      </c>
      <c r="J1123">
        <v>-10.5064917523095</v>
      </c>
      <c r="K1123">
        <v>332.30983909441898</v>
      </c>
      <c r="L1123">
        <v>252.666492676389</v>
      </c>
      <c r="M1123">
        <v>30.9771123730713</v>
      </c>
      <c r="N1123">
        <v>1.0205484341350499</v>
      </c>
      <c r="O1123">
        <v>33.014497085637402</v>
      </c>
      <c r="P1123">
        <v>457.58333333333297</v>
      </c>
      <c r="Q1123">
        <v>0.14074810372903401</v>
      </c>
    </row>
    <row r="1124" spans="1:17" hidden="1" x14ac:dyDescent="0.3">
      <c r="A1124" t="s">
        <v>2403</v>
      </c>
      <c r="B1124" t="s">
        <v>2404</v>
      </c>
      <c r="C1124" t="str">
        <f>IFERROR(VLOOKUP(Table1[[#This Row],[Ticker]],[1]!Table2[[Symbol]:[Industry]],2,FALSE),"-")</f>
        <v>-</v>
      </c>
      <c r="D1124" t="s">
        <v>260</v>
      </c>
      <c r="E1124">
        <v>2054.9999223</v>
      </c>
      <c r="F1124">
        <v>654.29999999999995</v>
      </c>
      <c r="G1124">
        <v>70.407980408602398</v>
      </c>
      <c r="H1124">
        <v>-8.0083491555342992</v>
      </c>
      <c r="I1124">
        <v>37.776534828343799</v>
      </c>
      <c r="J1124">
        <v>-4.6136441187253299</v>
      </c>
      <c r="K1124">
        <v>591.58948774353996</v>
      </c>
      <c r="L1124">
        <v>465.60265686863499</v>
      </c>
      <c r="M1124">
        <v>51.083331352499698</v>
      </c>
      <c r="N1124">
        <v>0.63399822380252802</v>
      </c>
      <c r="O1124">
        <v>14.1066788934739</v>
      </c>
      <c r="P1124">
        <v>119.416498993963</v>
      </c>
      <c r="Q1124">
        <v>0.14308317807669299</v>
      </c>
    </row>
    <row r="1125" spans="1:17" hidden="1" x14ac:dyDescent="0.3">
      <c r="A1125" t="s">
        <v>2405</v>
      </c>
      <c r="B1125" t="s">
        <v>2406</v>
      </c>
      <c r="C1125" t="str">
        <f>IFERROR(VLOOKUP(Table1[[#This Row],[Ticker]],[1]!Table2[[Symbol]:[Industry]],2,FALSE),"-")</f>
        <v>-</v>
      </c>
      <c r="D1125" t="s">
        <v>18</v>
      </c>
      <c r="E1125">
        <v>2052.0365578740002</v>
      </c>
      <c r="F1125">
        <v>209.67</v>
      </c>
      <c r="G1125">
        <v>-53.663828706323898</v>
      </c>
      <c r="H1125">
        <v>0.52075628549432296</v>
      </c>
      <c r="I1125">
        <v>-26.467933444141899</v>
      </c>
      <c r="J1125">
        <v>4.9507040141212002</v>
      </c>
      <c r="K1125">
        <v>211.49498570726999</v>
      </c>
      <c r="M1125">
        <v>50.367792549566701</v>
      </c>
      <c r="N1125">
        <v>1.2767097809240799</v>
      </c>
      <c r="O1125">
        <v>64.091190919063294</v>
      </c>
      <c r="P1125">
        <v>14.9191559331323</v>
      </c>
    </row>
    <row r="1126" spans="1:17" hidden="1" x14ac:dyDescent="0.3">
      <c r="A1126" t="s">
        <v>2407</v>
      </c>
      <c r="B1126" t="s">
        <v>2408</v>
      </c>
      <c r="C1126" t="str">
        <f>IFERROR(VLOOKUP(Table1[[#This Row],[Ticker]],[1]!Table2[[Symbol]:[Industry]],2,FALSE),"-")</f>
        <v>-</v>
      </c>
      <c r="D1126" t="s">
        <v>153</v>
      </c>
      <c r="E1126">
        <v>2050.0848000000001</v>
      </c>
      <c r="F1126">
        <v>1930.4</v>
      </c>
      <c r="G1126">
        <v>305.27247446489201</v>
      </c>
      <c r="H1126">
        <v>15.7299813552223</v>
      </c>
      <c r="I1126">
        <v>74.828144113334702</v>
      </c>
      <c r="J1126">
        <v>-3.74393063241937</v>
      </c>
      <c r="K1126">
        <v>1851.05870663122</v>
      </c>
      <c r="L1126">
        <v>1295.82443353195</v>
      </c>
      <c r="M1126">
        <v>39.747129775429897</v>
      </c>
      <c r="N1126">
        <v>0.95486945830438097</v>
      </c>
      <c r="O1126">
        <v>21.513675922088598</v>
      </c>
      <c r="P1126">
        <v>404.020887728459</v>
      </c>
      <c r="Q1126">
        <v>0.16762262942060099</v>
      </c>
    </row>
    <row r="1127" spans="1:17" hidden="1" x14ac:dyDescent="0.3">
      <c r="A1127" t="s">
        <v>2409</v>
      </c>
      <c r="B1127" t="s">
        <v>2410</v>
      </c>
      <c r="C1127" t="str">
        <f>IFERROR(VLOOKUP(Table1[[#This Row],[Ticker]],[1]!Table2[[Symbol]:[Industry]],2,FALSE),"-")</f>
        <v>-</v>
      </c>
      <c r="D1127" t="s">
        <v>127</v>
      </c>
      <c r="E1127">
        <v>2048.8547320009998</v>
      </c>
      <c r="F1127">
        <v>130.57</v>
      </c>
      <c r="G1127">
        <v>-26.069514119453601</v>
      </c>
      <c r="H1127">
        <v>4.2146390988211904</v>
      </c>
      <c r="I1127">
        <v>-34.398315012687199</v>
      </c>
      <c r="J1127">
        <v>-1.61880465150591</v>
      </c>
      <c r="K1127">
        <v>131.952820251551</v>
      </c>
      <c r="L1127">
        <v>143.61513483531601</v>
      </c>
      <c r="M1127">
        <v>47.890623921097998</v>
      </c>
      <c r="N1127">
        <v>1.6210103599155901</v>
      </c>
      <c r="O1127">
        <v>48.579306119322901</v>
      </c>
      <c r="P1127">
        <v>8.80833333333333</v>
      </c>
    </row>
    <row r="1128" spans="1:17" hidden="1" x14ac:dyDescent="0.3">
      <c r="A1128" t="s">
        <v>2411</v>
      </c>
      <c r="B1128" t="s">
        <v>2412</v>
      </c>
      <c r="C1128" t="str">
        <f>IFERROR(VLOOKUP(Table1[[#This Row],[Ticker]],[1]!Table2[[Symbol]:[Industry]],2,FALSE),"-")</f>
        <v>-</v>
      </c>
      <c r="D1128" t="s">
        <v>1517</v>
      </c>
      <c r="E1128">
        <v>2045.5529027</v>
      </c>
      <c r="F1128">
        <v>286.60000000000002</v>
      </c>
      <c r="G1128">
        <v>17.452411173284499</v>
      </c>
      <c r="H1128">
        <v>8.8797400851997708</v>
      </c>
      <c r="I1128">
        <v>4.9625125797303804</v>
      </c>
      <c r="J1128">
        <v>7.0944320977343596</v>
      </c>
      <c r="K1128">
        <v>251.320936817687</v>
      </c>
      <c r="L1128">
        <v>226.12457730861101</v>
      </c>
      <c r="M1128">
        <v>49.4711281047529</v>
      </c>
      <c r="N1128">
        <v>0.61809257517667904</v>
      </c>
      <c r="O1128">
        <v>17.550593161200201</v>
      </c>
      <c r="P1128">
        <v>112.29629629629601</v>
      </c>
      <c r="Q1128">
        <v>7.5924764713669005E-2</v>
      </c>
    </row>
    <row r="1129" spans="1:17" hidden="1" x14ac:dyDescent="0.3">
      <c r="A1129" t="s">
        <v>2413</v>
      </c>
      <c r="B1129" t="s">
        <v>2414</v>
      </c>
      <c r="C1129" t="str">
        <f>IFERROR(VLOOKUP(Table1[[#This Row],[Ticker]],[1]!Table2[[Symbol]:[Industry]],2,FALSE),"-")</f>
        <v>-</v>
      </c>
      <c r="D1129" t="s">
        <v>78</v>
      </c>
      <c r="E1129">
        <v>2038.9712012799901</v>
      </c>
      <c r="F1129">
        <v>234.88</v>
      </c>
      <c r="G1129">
        <v>4.6662629559450997</v>
      </c>
      <c r="H1129">
        <v>-6.5668248002964003</v>
      </c>
      <c r="I1129">
        <v>-18.8823744503797</v>
      </c>
      <c r="J1129">
        <v>1.41933889732925</v>
      </c>
      <c r="K1129">
        <v>243.19804097637399</v>
      </c>
      <c r="L1129">
        <v>225.48144668470101</v>
      </c>
      <c r="M1129">
        <v>38.542759998853903</v>
      </c>
      <c r="N1129">
        <v>0.636536363497193</v>
      </c>
      <c r="O1129">
        <v>16.8681880108991</v>
      </c>
      <c r="P1129">
        <v>38.408956982911</v>
      </c>
      <c r="Q1129">
        <v>-8.3278934808038996E-2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260</v>
      </c>
      <c r="E1130">
        <v>2036.9674</v>
      </c>
      <c r="F1130">
        <v>1495</v>
      </c>
      <c r="G1130">
        <v>-23.575810802584101</v>
      </c>
      <c r="H1130">
        <v>3.7261975961077201</v>
      </c>
      <c r="I1130">
        <v>2.8670485238650598</v>
      </c>
      <c r="J1130">
        <v>-3.6134582821889598</v>
      </c>
      <c r="K1130">
        <v>1455.64648178427</v>
      </c>
      <c r="L1130">
        <v>1328.9698660430099</v>
      </c>
      <c r="M1130">
        <v>42.141647180669402</v>
      </c>
      <c r="N1130">
        <v>0.70942453535577799</v>
      </c>
      <c r="O1130">
        <v>15.200668896321</v>
      </c>
      <c r="P1130">
        <v>45.406798618878497</v>
      </c>
      <c r="Q1130">
        <v>2.9897062520840002E-2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295</v>
      </c>
      <c r="E1131">
        <v>2036.77804588</v>
      </c>
      <c r="F1131">
        <v>62.06</v>
      </c>
      <c r="G1131">
        <v>54.6186388499138</v>
      </c>
      <c r="H1131">
        <v>1.31798063056578</v>
      </c>
      <c r="I1131">
        <v>-32.835932512815297</v>
      </c>
      <c r="J1131">
        <v>-5.0227086514651704</v>
      </c>
      <c r="K1131">
        <v>63.380300140226701</v>
      </c>
      <c r="L1131">
        <v>59.956884753831098</v>
      </c>
      <c r="M1131">
        <v>42.250074252892098</v>
      </c>
      <c r="N1131">
        <v>1.91218301745033</v>
      </c>
      <c r="O1131">
        <v>54.527876248791401</v>
      </c>
      <c r="P1131">
        <v>86.730856025274505</v>
      </c>
      <c r="Q1131">
        <v>1.1982410597354E-2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1585</v>
      </c>
      <c r="E1132">
        <v>2023.7154447999999</v>
      </c>
      <c r="F1132">
        <v>192.85</v>
      </c>
      <c r="G1132">
        <v>-53.620816412255401</v>
      </c>
      <c r="H1132">
        <v>-11.692352938056001</v>
      </c>
      <c r="I1132">
        <v>-33.111456149435</v>
      </c>
      <c r="J1132">
        <v>-1.2560934652176601</v>
      </c>
      <c r="K1132">
        <v>200.626189225833</v>
      </c>
      <c r="L1132">
        <v>222.68812270788899</v>
      </c>
      <c r="M1132">
        <v>45.197952935832099</v>
      </c>
      <c r="N1132">
        <v>1.2944546517278801</v>
      </c>
      <c r="O1132">
        <v>56.572465646875798</v>
      </c>
      <c r="P1132">
        <v>5.3825136612021902</v>
      </c>
      <c r="Q1132">
        <v>0.13939080216604299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138</v>
      </c>
      <c r="E1133">
        <v>2022.72935616</v>
      </c>
      <c r="F1133">
        <v>116.64</v>
      </c>
      <c r="G1133">
        <v>340.363814417497</v>
      </c>
      <c r="H1133">
        <v>-10.129574313945101</v>
      </c>
      <c r="I1133">
        <v>35.1648265533752</v>
      </c>
      <c r="J1133">
        <v>-3.7341093756283201</v>
      </c>
      <c r="K1133">
        <v>119.21392194882</v>
      </c>
      <c r="L1133">
        <v>91.459322580525196</v>
      </c>
      <c r="M1133">
        <v>42.725743949747503</v>
      </c>
      <c r="N1133">
        <v>0.80877311476429603</v>
      </c>
      <c r="O1133">
        <v>18.038408779149499</v>
      </c>
      <c r="P1133">
        <v>376.08163265306098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1566</v>
      </c>
      <c r="E1134">
        <v>2019.83164415999</v>
      </c>
      <c r="F1134">
        <v>92.8</v>
      </c>
      <c r="G1134">
        <v>-30.6606117983616</v>
      </c>
      <c r="H1134">
        <v>2.7555486233627602</v>
      </c>
      <c r="I1134">
        <v>-22.496774179602198</v>
      </c>
      <c r="J1134">
        <v>-3.9963808174002202</v>
      </c>
      <c r="K1134">
        <v>95.888480491796102</v>
      </c>
      <c r="L1134">
        <v>96.824221700036105</v>
      </c>
      <c r="M1134">
        <v>33.004512776466797</v>
      </c>
      <c r="N1134">
        <v>1.5888988531366499</v>
      </c>
      <c r="O1134">
        <v>39.547413793103402</v>
      </c>
      <c r="P1134">
        <v>11.8072289156626</v>
      </c>
      <c r="Q1134">
        <v>2.5486452613748999E-2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349</v>
      </c>
      <c r="E1135">
        <v>2019.297216105</v>
      </c>
      <c r="F1135">
        <v>610.95000000000005</v>
      </c>
      <c r="G1135">
        <v>0.65806504698828405</v>
      </c>
      <c r="H1135">
        <v>-5.9525580514461902</v>
      </c>
      <c r="I1135">
        <v>20.2559930574917</v>
      </c>
      <c r="J1135">
        <v>0.92132816220139901</v>
      </c>
      <c r="K1135">
        <v>576.96381850446699</v>
      </c>
      <c r="L1135">
        <v>516.691791956462</v>
      </c>
      <c r="M1135">
        <v>55.568249088558197</v>
      </c>
      <c r="N1135">
        <v>0.47524866484758399</v>
      </c>
      <c r="O1135">
        <v>7.4228660283165402</v>
      </c>
      <c r="P1135">
        <v>49.194139194139197</v>
      </c>
      <c r="Q1135">
        <v>-5.1069176527341997E-2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411</v>
      </c>
      <c r="E1136">
        <v>2018.21401569</v>
      </c>
      <c r="F1136">
        <v>651.9</v>
      </c>
      <c r="G1136">
        <v>-9.4496284355799798</v>
      </c>
      <c r="H1136">
        <v>9.5692225559843997</v>
      </c>
      <c r="I1136">
        <v>-0.62037403658968704</v>
      </c>
      <c r="J1136">
        <v>-3.6705800231776999</v>
      </c>
      <c r="K1136">
        <v>630.88796564868699</v>
      </c>
      <c r="L1136">
        <v>587.25602703076902</v>
      </c>
      <c r="M1136">
        <v>41.095391662385701</v>
      </c>
      <c r="N1136">
        <v>1.13776621573431</v>
      </c>
      <c r="O1136">
        <v>14.5804571253259</v>
      </c>
      <c r="P1136">
        <v>48.142256561754301</v>
      </c>
      <c r="Q1136">
        <v>0.13952581841578399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349</v>
      </c>
      <c r="E1137">
        <v>2014.4082559999999</v>
      </c>
      <c r="F1137">
        <v>1503.2</v>
      </c>
      <c r="G1137">
        <v>447.78695399750001</v>
      </c>
      <c r="H1137">
        <v>43.355930561390203</v>
      </c>
      <c r="I1137">
        <v>357.459139679933</v>
      </c>
      <c r="J1137">
        <v>18.6996717920732</v>
      </c>
      <c r="K1137">
        <v>1144.0962972381001</v>
      </c>
      <c r="L1137">
        <v>769.69315557208904</v>
      </c>
      <c r="M1137">
        <v>90.639478086384599</v>
      </c>
      <c r="N1137">
        <v>3.4034017138885999</v>
      </c>
      <c r="O1137">
        <v>2.7142096860031901</v>
      </c>
      <c r="P1137">
        <v>582.80717692482403</v>
      </c>
      <c r="Q1137">
        <v>0.235465713647906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260</v>
      </c>
      <c r="E1138">
        <v>2014.24</v>
      </c>
      <c r="F1138">
        <v>629.45000000000005</v>
      </c>
      <c r="G1138">
        <v>59.193646917983301</v>
      </c>
      <c r="H1138">
        <v>0.89675122749798097</v>
      </c>
      <c r="I1138">
        <v>31.605165573441401</v>
      </c>
      <c r="J1138">
        <v>-2.28617764012666</v>
      </c>
      <c r="K1138">
        <v>577.20351253398098</v>
      </c>
      <c r="L1138">
        <v>474.40608690101999</v>
      </c>
      <c r="M1138">
        <v>58.745265143207597</v>
      </c>
      <c r="N1138">
        <v>0.898953107506547</v>
      </c>
      <c r="O1138">
        <v>4.2179680673603803</v>
      </c>
      <c r="P1138">
        <v>120.164393144456</v>
      </c>
      <c r="Q1138">
        <v>0.15447369685454801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251</v>
      </c>
      <c r="E1139">
        <v>2013.504441795</v>
      </c>
      <c r="F1139">
        <v>1846.95</v>
      </c>
      <c r="G1139">
        <v>74.157792655396506</v>
      </c>
      <c r="H1139">
        <v>-1.8628868452273699</v>
      </c>
      <c r="I1139">
        <v>23.0383292682722</v>
      </c>
      <c r="J1139">
        <v>-5.7968973012966103</v>
      </c>
      <c r="K1139">
        <v>1761.4491548707899</v>
      </c>
      <c r="L1139">
        <v>1418.9510165265399</v>
      </c>
      <c r="M1139">
        <v>41.247722431763798</v>
      </c>
      <c r="N1139">
        <v>0.73240994536249704</v>
      </c>
      <c r="O1139">
        <v>15.325265979046501</v>
      </c>
      <c r="P1139">
        <v>108.683125247161</v>
      </c>
      <c r="Q1139">
        <v>0.100498977833514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24</v>
      </c>
      <c r="E1140">
        <v>2008.28882735</v>
      </c>
      <c r="F1140">
        <v>189.02</v>
      </c>
      <c r="G1140">
        <v>-19.684955895664199</v>
      </c>
      <c r="H1140">
        <v>0.56740276088952002</v>
      </c>
      <c r="I1140">
        <v>-5.2417465444334903</v>
      </c>
      <c r="J1140">
        <v>4.0989761010131396</v>
      </c>
      <c r="K1140">
        <v>190.04325162827399</v>
      </c>
      <c r="L1140">
        <v>179.81634317649301</v>
      </c>
      <c r="M1140">
        <v>47.996600727172101</v>
      </c>
      <c r="N1140">
        <v>2.0533041355222501</v>
      </c>
      <c r="O1140">
        <v>15.172997566395001</v>
      </c>
      <c r="P1140">
        <v>32.832044975404003</v>
      </c>
      <c r="Q1140">
        <v>4.6228533358179998E-3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133</v>
      </c>
      <c r="E1141">
        <v>2004.8536961099901</v>
      </c>
      <c r="F1141">
        <v>155.03</v>
      </c>
      <c r="G1141">
        <v>-28.264412404044901</v>
      </c>
      <c r="H1141">
        <v>-0.152154849134189</v>
      </c>
      <c r="I1141">
        <v>-9.91788630321361</v>
      </c>
      <c r="J1141">
        <v>4.34454604791802</v>
      </c>
      <c r="K1141">
        <v>151.96536129300401</v>
      </c>
      <c r="L1141">
        <v>151.24000358020399</v>
      </c>
      <c r="M1141">
        <v>50.409332244581897</v>
      </c>
      <c r="N1141">
        <v>0.91889727488108797</v>
      </c>
      <c r="O1141">
        <v>26.652905889182701</v>
      </c>
      <c r="P1141">
        <v>34.808695652173903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46</v>
      </c>
      <c r="E1142">
        <v>1988.6679919999999</v>
      </c>
      <c r="F1142">
        <v>170.93</v>
      </c>
      <c r="G1142">
        <v>300.65177678999299</v>
      </c>
      <c r="H1142">
        <v>2.24544569976729</v>
      </c>
      <c r="I1142">
        <v>73.842736758845902</v>
      </c>
      <c r="J1142">
        <v>4.1764513563652503</v>
      </c>
      <c r="K1142">
        <v>151.34646597279499</v>
      </c>
      <c r="L1142">
        <v>107.599383528346</v>
      </c>
      <c r="M1142">
        <v>58.470639855890497</v>
      </c>
      <c r="N1142">
        <v>1.2668665302227999</v>
      </c>
      <c r="O1142">
        <v>19.347101152518501</v>
      </c>
      <c r="P1142">
        <v>362.91130670277499</v>
      </c>
      <c r="Q1142">
        <v>0.19406330971883001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1633</v>
      </c>
      <c r="E1143">
        <v>1984.1380216</v>
      </c>
      <c r="F1143">
        <v>58.57</v>
      </c>
      <c r="G1143">
        <v>-7.7748240992671196</v>
      </c>
      <c r="H1143">
        <v>-4.5953001724491704</v>
      </c>
      <c r="I1143">
        <v>-0.82810119422876105</v>
      </c>
      <c r="J1143">
        <v>1.8989998417641301</v>
      </c>
      <c r="K1143">
        <v>60.443930732711003</v>
      </c>
      <c r="L1143">
        <v>57.405850214070902</v>
      </c>
      <c r="M1143">
        <v>58.880462682991599</v>
      </c>
      <c r="N1143">
        <v>2.3585387006073399</v>
      </c>
      <c r="O1143">
        <v>9.1855898924364006</v>
      </c>
      <c r="P1143">
        <v>21.640706126687402</v>
      </c>
      <c r="Q1143">
        <v>-2.8254867209200001E-2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309</v>
      </c>
      <c r="E1144">
        <v>1980.6290911799999</v>
      </c>
      <c r="F1144">
        <v>1276.2</v>
      </c>
      <c r="G1144">
        <v>-49.426275709368198</v>
      </c>
      <c r="H1144">
        <v>2.5944711841865198</v>
      </c>
      <c r="I1144">
        <v>-24.691214369820798</v>
      </c>
      <c r="J1144">
        <v>2.89666901060348</v>
      </c>
      <c r="K1144">
        <v>1282.1960002318799</v>
      </c>
      <c r="L1144">
        <v>1313.2533944438101</v>
      </c>
      <c r="M1144">
        <v>45.524142040004101</v>
      </c>
      <c r="N1144">
        <v>1.7471669957023801</v>
      </c>
      <c r="O1144">
        <v>37.121924463250203</v>
      </c>
      <c r="P1144">
        <v>11.370974779649099</v>
      </c>
      <c r="Q1144">
        <v>1.9819093728900001E-3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46</v>
      </c>
      <c r="E1145">
        <v>1975.67264163499</v>
      </c>
      <c r="F1145">
        <v>205.15</v>
      </c>
      <c r="G1145">
        <v>229.86891636058701</v>
      </c>
      <c r="H1145">
        <v>26.871572057194999</v>
      </c>
      <c r="I1145">
        <v>34.295442427169199</v>
      </c>
      <c r="J1145">
        <v>0.412606740232559</v>
      </c>
      <c r="K1145">
        <v>177.51722880342001</v>
      </c>
      <c r="L1145">
        <v>137.48279177747801</v>
      </c>
      <c r="M1145">
        <v>50.939713600660902</v>
      </c>
      <c r="N1145">
        <v>0.59038438075871102</v>
      </c>
      <c r="O1145">
        <v>11.089446746283199</v>
      </c>
      <c r="P1145">
        <v>283.457943925233</v>
      </c>
      <c r="Q1145">
        <v>0.15931565483660701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944</v>
      </c>
      <c r="E1146">
        <v>1968.4614417599901</v>
      </c>
      <c r="F1146">
        <v>466.4</v>
      </c>
      <c r="G1146">
        <v>1662.37571010744</v>
      </c>
      <c r="H1146">
        <v>20.3025757188258</v>
      </c>
      <c r="I1146">
        <v>695.45542316639603</v>
      </c>
      <c r="J1146">
        <v>16.910550410356802</v>
      </c>
      <c r="K1146">
        <v>347.33596247725802</v>
      </c>
      <c r="L1146">
        <v>194.63639038859699</v>
      </c>
      <c r="M1146">
        <v>75.800713647743095</v>
      </c>
      <c r="N1146">
        <v>2.0184568234551401</v>
      </c>
      <c r="O1146">
        <v>6.0891938250428899</v>
      </c>
      <c r="P1146">
        <v>1927.8260869565199</v>
      </c>
      <c r="Q1146">
        <v>0.21562366988761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605</v>
      </c>
      <c r="E1147">
        <v>1967.6499856200001</v>
      </c>
      <c r="F1147">
        <v>394.9</v>
      </c>
      <c r="G1147">
        <v>-7.7444703636751804</v>
      </c>
      <c r="H1147">
        <v>-2.87796498829477</v>
      </c>
      <c r="I1147">
        <v>-36.907652239253601</v>
      </c>
      <c r="J1147">
        <v>-0.89707253092410499</v>
      </c>
      <c r="K1147">
        <v>408.16790444312301</v>
      </c>
      <c r="L1147">
        <v>399.44097289242001</v>
      </c>
      <c r="M1147">
        <v>40.974868562880403</v>
      </c>
      <c r="N1147">
        <v>1.2472055208342301</v>
      </c>
      <c r="O1147">
        <v>59.521397822233403</v>
      </c>
      <c r="P1147">
        <v>44.255707762557002</v>
      </c>
      <c r="Q1147">
        <v>8.8132533226256998E-2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380</v>
      </c>
      <c r="E1148">
        <v>1959.7765131000001</v>
      </c>
      <c r="F1148">
        <v>223.65</v>
      </c>
      <c r="G1148">
        <v>-47.607888576829602</v>
      </c>
      <c r="H1148">
        <v>-2.4469341091891699</v>
      </c>
      <c r="I1148">
        <v>-25.781428718283799</v>
      </c>
      <c r="J1148">
        <v>-4.1756474657778604</v>
      </c>
      <c r="K1148">
        <v>230.15166113494899</v>
      </c>
      <c r="L1148">
        <v>249.582690752297</v>
      </c>
      <c r="M1148">
        <v>42.216232633763497</v>
      </c>
      <c r="N1148">
        <v>1.4247133229025299</v>
      </c>
      <c r="O1148">
        <v>55.7567627990163</v>
      </c>
      <c r="P1148">
        <v>6.4999999999999902</v>
      </c>
      <c r="Q1148">
        <v>0.15773299791374201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121</v>
      </c>
      <c r="E1149">
        <v>1958.7736144599901</v>
      </c>
      <c r="F1149">
        <v>1525.4</v>
      </c>
      <c r="G1149">
        <v>318.27587477103202</v>
      </c>
      <c r="H1149">
        <v>105.957314133154</v>
      </c>
      <c r="I1149">
        <v>322.05979716475002</v>
      </c>
      <c r="J1149">
        <v>24.927795421437398</v>
      </c>
      <c r="K1149">
        <v>814.45069742633802</v>
      </c>
      <c r="L1149">
        <v>491.61432232681102</v>
      </c>
      <c r="M1149">
        <v>98.965364234530696</v>
      </c>
      <c r="N1149">
        <v>1.87194595797995</v>
      </c>
      <c r="O1149">
        <v>0</v>
      </c>
      <c r="P1149">
        <v>616.15023474178395</v>
      </c>
      <c r="Q1149">
        <v>0.232074358089848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60</v>
      </c>
      <c r="E1150">
        <v>1948.5530696400001</v>
      </c>
      <c r="F1150">
        <v>20.010000000000002</v>
      </c>
      <c r="G1150">
        <v>14.296582843898699</v>
      </c>
      <c r="H1150">
        <v>15.794434636658201</v>
      </c>
      <c r="I1150">
        <v>-27.497331957415401</v>
      </c>
      <c r="J1150">
        <v>-6.23157383294489</v>
      </c>
      <c r="K1150">
        <v>19.640490221934499</v>
      </c>
      <c r="L1150">
        <v>18.323076238842699</v>
      </c>
      <c r="M1150">
        <v>40.779050406840597</v>
      </c>
      <c r="N1150">
        <v>1.3818673552820699</v>
      </c>
      <c r="O1150">
        <v>40.179910044977497</v>
      </c>
      <c r="P1150">
        <v>47.675276752767502</v>
      </c>
      <c r="Q1150">
        <v>2.8451256842585999E-2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210</v>
      </c>
      <c r="E1151">
        <v>1947.8039000000001</v>
      </c>
      <c r="F1151">
        <v>797.3</v>
      </c>
      <c r="G1151">
        <v>-11.6718935841029</v>
      </c>
      <c r="H1151">
        <v>-8.0048731228812606</v>
      </c>
      <c r="I1151">
        <v>9.7108964055045703</v>
      </c>
      <c r="J1151">
        <v>-1.12557355297914</v>
      </c>
      <c r="K1151">
        <v>792.54677054319802</v>
      </c>
      <c r="L1151">
        <v>706.55290996011195</v>
      </c>
      <c r="M1151">
        <v>39.871267360932002</v>
      </c>
      <c r="N1151">
        <v>0.55125368807154795</v>
      </c>
      <c r="O1151">
        <v>14.7560516744011</v>
      </c>
      <c r="P1151">
        <v>45.492700729926902</v>
      </c>
      <c r="Q1151">
        <v>-2.7967846766583999E-2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306</v>
      </c>
      <c r="E1152">
        <v>1947.5084347</v>
      </c>
      <c r="F1152">
        <v>310.60000000000002</v>
      </c>
      <c r="G1152">
        <v>-11.341582282813301</v>
      </c>
      <c r="H1152">
        <v>-10.197787495274699</v>
      </c>
      <c r="I1152">
        <v>-18.2607315592122</v>
      </c>
      <c r="J1152">
        <v>-7.3149481352860297</v>
      </c>
      <c r="K1152">
        <v>330.09742699580897</v>
      </c>
      <c r="L1152">
        <v>312.58804825013402</v>
      </c>
      <c r="M1152">
        <v>45.233452809275498</v>
      </c>
      <c r="N1152">
        <v>0.86030911764901496</v>
      </c>
      <c r="O1152">
        <v>36.075338055376598</v>
      </c>
      <c r="P1152">
        <v>46.027268453220501</v>
      </c>
      <c r="Q1152">
        <v>9.7813680793006993E-2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205</v>
      </c>
      <c r="E1153">
        <v>1943.2445975200001</v>
      </c>
      <c r="F1153">
        <v>3191.6</v>
      </c>
      <c r="G1153">
        <v>126.12430001874</v>
      </c>
      <c r="H1153">
        <v>35.9371992755189</v>
      </c>
      <c r="I1153">
        <v>72.663962648581105</v>
      </c>
      <c r="J1153">
        <v>16.158980421839001</v>
      </c>
      <c r="K1153">
        <v>2447.17833193053</v>
      </c>
      <c r="L1153">
        <v>1962.1253465452901</v>
      </c>
      <c r="M1153">
        <v>71.224161714638001</v>
      </c>
      <c r="N1153">
        <v>3.8096856931223901</v>
      </c>
      <c r="O1153">
        <v>8.0649204160922299</v>
      </c>
      <c r="P1153">
        <v>155.328</v>
      </c>
      <c r="Q1153">
        <v>0.15856116051548899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237</v>
      </c>
      <c r="E1154">
        <v>1938.2</v>
      </c>
      <c r="F1154">
        <v>440.5</v>
      </c>
      <c r="G1154">
        <v>18.2741826001586</v>
      </c>
      <c r="H1154">
        <v>1.8218665993316601</v>
      </c>
      <c r="I1154">
        <v>35.226229116921303</v>
      </c>
      <c r="J1154">
        <v>8.8002781260888394</v>
      </c>
      <c r="K1154">
        <v>404.84448138105603</v>
      </c>
      <c r="L1154">
        <v>338.89161637296598</v>
      </c>
      <c r="M1154">
        <v>61.918481130811998</v>
      </c>
      <c r="N1154">
        <v>0.99829395534720999</v>
      </c>
      <c r="O1154">
        <v>5.5618615209988604</v>
      </c>
      <c r="P1154">
        <v>93.668938228182</v>
      </c>
      <c r="Q1154">
        <v>0.17214590493857199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21</v>
      </c>
      <c r="E1155">
        <v>1935.06141753</v>
      </c>
      <c r="F1155">
        <v>212.98</v>
      </c>
      <c r="G1155">
        <v>-65.037933521376402</v>
      </c>
      <c r="H1155">
        <v>-12.777620830646701</v>
      </c>
      <c r="I1155">
        <v>-48.294477355840499</v>
      </c>
      <c r="J1155">
        <v>-2.7495005117714602</v>
      </c>
      <c r="K1155">
        <v>243.95570150416901</v>
      </c>
      <c r="M1155">
        <v>29.6527971889324</v>
      </c>
      <c r="N1155">
        <v>1.3559084674849999</v>
      </c>
      <c r="O1155">
        <v>98.938867499295696</v>
      </c>
      <c r="P1155">
        <v>2.0116869431937801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389</v>
      </c>
      <c r="E1156">
        <v>1927.1496675000001</v>
      </c>
      <c r="F1156">
        <v>3229.95</v>
      </c>
      <c r="G1156">
        <v>237.43743909361399</v>
      </c>
      <c r="H1156">
        <v>2.88694940185513</v>
      </c>
      <c r="I1156">
        <v>75.877418952664698</v>
      </c>
      <c r="J1156">
        <v>0.60674788978220195</v>
      </c>
      <c r="K1156">
        <v>3000.9827534790902</v>
      </c>
      <c r="L1156">
        <v>2163.5032628714298</v>
      </c>
      <c r="M1156">
        <v>40.988154637502198</v>
      </c>
      <c r="N1156">
        <v>0.68356138661372401</v>
      </c>
      <c r="O1156">
        <v>16.874874224059099</v>
      </c>
      <c r="P1156">
        <v>271.258620689655</v>
      </c>
      <c r="Q1156">
        <v>0.113284553263266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295</v>
      </c>
      <c r="E1157">
        <v>1926.7645448400001</v>
      </c>
      <c r="F1157">
        <v>350.8</v>
      </c>
      <c r="G1157">
        <v>35.360321402091103</v>
      </c>
      <c r="H1157">
        <v>42.5464067518664</v>
      </c>
      <c r="I1157">
        <v>47.5431192538557</v>
      </c>
      <c r="J1157">
        <v>20.222651324167099</v>
      </c>
      <c r="K1157">
        <v>249.027934403519</v>
      </c>
      <c r="M1157">
        <v>79.390256317988104</v>
      </c>
      <c r="N1157">
        <v>1.52450410078688</v>
      </c>
      <c r="O1157">
        <v>2.60832383124287</v>
      </c>
      <c r="P1157">
        <v>110.374812593703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965</v>
      </c>
      <c r="E1158">
        <v>1924.7179185</v>
      </c>
      <c r="F1158">
        <v>542.1</v>
      </c>
      <c r="G1158">
        <v>40.176988999944001</v>
      </c>
      <c r="H1158">
        <v>3.1073027065141101</v>
      </c>
      <c r="I1158">
        <v>73.686952192238905</v>
      </c>
      <c r="J1158">
        <v>-5.0587546473273299</v>
      </c>
      <c r="K1158">
        <v>527.63005158936301</v>
      </c>
      <c r="L1158">
        <v>398.82198964714797</v>
      </c>
      <c r="M1158">
        <v>31.105392872614502</v>
      </c>
      <c r="N1158">
        <v>0.20710564329770001</v>
      </c>
      <c r="O1158">
        <v>26.1667589005718</v>
      </c>
      <c r="P1158">
        <v>112.5049000392</v>
      </c>
      <c r="Q1158">
        <v>0.139365187491471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392</v>
      </c>
      <c r="E1159">
        <v>1917.832853875</v>
      </c>
      <c r="F1159">
        <v>14383.75</v>
      </c>
      <c r="G1159">
        <v>287.43003422405098</v>
      </c>
      <c r="H1159">
        <v>0.32801594726873801</v>
      </c>
      <c r="I1159">
        <v>167.70034935806601</v>
      </c>
      <c r="J1159">
        <v>-6.2445949300938999</v>
      </c>
      <c r="K1159">
        <v>12889.1013824334</v>
      </c>
      <c r="L1159">
        <v>8439.8880322682999</v>
      </c>
      <c r="M1159">
        <v>40.539414278910598</v>
      </c>
      <c r="N1159">
        <v>0.34937459791161402</v>
      </c>
      <c r="O1159">
        <v>16.409142261232201</v>
      </c>
      <c r="P1159">
        <v>316.92028985507199</v>
      </c>
      <c r="Q1159">
        <v>0.242432468672034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535</v>
      </c>
      <c r="E1160">
        <v>1914.8237730000001</v>
      </c>
      <c r="F1160">
        <v>621.79999999999995</v>
      </c>
      <c r="G1160">
        <v>15.8292911419282</v>
      </c>
      <c r="H1160">
        <v>0.82473890660308402</v>
      </c>
      <c r="I1160">
        <v>15.3100391193765</v>
      </c>
      <c r="J1160">
        <v>5.49711864088796</v>
      </c>
      <c r="K1160">
        <v>587.0231954162</v>
      </c>
      <c r="L1160">
        <v>526.47034031370799</v>
      </c>
      <c r="M1160">
        <v>53.219336237752003</v>
      </c>
      <c r="N1160">
        <v>0.90357396368621201</v>
      </c>
      <c r="O1160">
        <v>6.9475715664200699</v>
      </c>
      <c r="P1160">
        <v>54.484472049689401</v>
      </c>
      <c r="Q1160">
        <v>-2.1104674106179E-2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968</v>
      </c>
      <c r="E1161">
        <v>1909.557804</v>
      </c>
      <c r="F1161">
        <v>836.85</v>
      </c>
      <c r="G1161">
        <v>-16.358620145732701</v>
      </c>
      <c r="H1161">
        <v>-5.5750436631619502</v>
      </c>
      <c r="I1161">
        <v>-4.9010348137593702</v>
      </c>
      <c r="J1161">
        <v>0.37010884783307502</v>
      </c>
      <c r="K1161">
        <v>814.602167440431</v>
      </c>
      <c r="L1161">
        <v>775.04384563794895</v>
      </c>
      <c r="M1161">
        <v>48.631647612794303</v>
      </c>
      <c r="N1161">
        <v>0.76235824090220505</v>
      </c>
      <c r="O1161">
        <v>14.3574117225309</v>
      </c>
      <c r="P1161">
        <v>30.238891915025999</v>
      </c>
      <c r="Q1161">
        <v>5.1844684464695E-2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1633</v>
      </c>
      <c r="E1162">
        <v>1906.0882018</v>
      </c>
      <c r="F1162">
        <v>59.71</v>
      </c>
      <c r="G1162">
        <v>-8.4684753798460992</v>
      </c>
      <c r="H1162">
        <v>-4.5362724736699302</v>
      </c>
      <c r="I1162">
        <v>-1.6272977595129301</v>
      </c>
      <c r="J1162">
        <v>2.1022510391520002</v>
      </c>
      <c r="K1162">
        <v>62.110089348670897</v>
      </c>
      <c r="L1162">
        <v>58.892547064693098</v>
      </c>
      <c r="M1162">
        <v>59.453032016997597</v>
      </c>
      <c r="N1162">
        <v>2.86922269526776</v>
      </c>
      <c r="O1162">
        <v>10.3835203483503</v>
      </c>
      <c r="P1162">
        <v>20.626262626262601</v>
      </c>
      <c r="Q1162">
        <v>-2.8326200589973E-2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1633</v>
      </c>
      <c r="E1163">
        <v>1905.052968</v>
      </c>
      <c r="F1163">
        <v>59.68</v>
      </c>
      <c r="G1163">
        <v>-8.5040846234116305</v>
      </c>
      <c r="H1163">
        <v>-4.5201339702158396</v>
      </c>
      <c r="I1163">
        <v>-1.98206501483283</v>
      </c>
      <c r="J1163">
        <v>1.8245322344886099</v>
      </c>
      <c r="K1163">
        <v>61.971486894693399</v>
      </c>
      <c r="L1163">
        <v>58.843569384723303</v>
      </c>
      <c r="M1163">
        <v>55.931821315525497</v>
      </c>
      <c r="N1163">
        <v>2.6792028457145798</v>
      </c>
      <c r="O1163">
        <v>11.678954423592501</v>
      </c>
      <c r="P1163">
        <v>21.2761633814265</v>
      </c>
      <c r="Q1163">
        <v>-2.9924776916618E-2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724</v>
      </c>
      <c r="E1164">
        <v>1901.11000107</v>
      </c>
      <c r="F1164">
        <v>767</v>
      </c>
      <c r="G1164">
        <v>37.864651536621899</v>
      </c>
      <c r="H1164">
        <v>-0.95605797701338102</v>
      </c>
      <c r="I1164">
        <v>14.4218641944264</v>
      </c>
      <c r="J1164">
        <v>0.100348270317585</v>
      </c>
      <c r="K1164">
        <v>758.71342124184605</v>
      </c>
      <c r="L1164">
        <v>657.88133153213005</v>
      </c>
      <c r="M1164">
        <v>43.078312623575101</v>
      </c>
      <c r="N1164">
        <v>1.1127555547905099</v>
      </c>
      <c r="O1164">
        <v>5.9843546284224098</v>
      </c>
      <c r="P1164">
        <v>72.923007552699801</v>
      </c>
      <c r="Q1164">
        <v>-3.6227040049000002E-5</v>
      </c>
    </row>
    <row r="1165" spans="1:17" hidden="1" x14ac:dyDescent="0.3">
      <c r="A1165" t="s">
        <v>2485</v>
      </c>
      <c r="B1165" t="s">
        <v>2486</v>
      </c>
      <c r="C1165" t="str">
        <f>IFERROR(VLOOKUP(Table1[[#This Row],[Ticker]],[1]!Table2[[Symbol]:[Industry]],2,FALSE),"-")</f>
        <v>-</v>
      </c>
      <c r="D1165" t="s">
        <v>759</v>
      </c>
      <c r="E1165">
        <v>1900.741443482</v>
      </c>
      <c r="F1165">
        <v>16.78</v>
      </c>
      <c r="G1165">
        <v>-15.319222506318299</v>
      </c>
      <c r="H1165">
        <v>-9.0643939930124997</v>
      </c>
      <c r="I1165">
        <v>-36.468614722435099</v>
      </c>
      <c r="J1165">
        <v>-3.5688154250460902</v>
      </c>
      <c r="K1165">
        <v>17.3481308115323</v>
      </c>
      <c r="L1165">
        <v>18.068539917600202</v>
      </c>
      <c r="M1165">
        <v>51.571006297324601</v>
      </c>
      <c r="N1165">
        <v>0.454492128734856</v>
      </c>
      <c r="O1165">
        <v>74.612634088200195</v>
      </c>
      <c r="P1165">
        <v>15.7241379310344</v>
      </c>
      <c r="Q1165">
        <v>8.5652980912567997E-2</v>
      </c>
    </row>
    <row r="1166" spans="1:17" hidden="1" x14ac:dyDescent="0.3">
      <c r="A1166" t="s">
        <v>2487</v>
      </c>
      <c r="B1166" t="s">
        <v>2488</v>
      </c>
      <c r="C1166" t="str">
        <f>IFERROR(VLOOKUP(Table1[[#This Row],[Ticker]],[1]!Table2[[Symbol]:[Industry]],2,FALSE),"-")</f>
        <v>-</v>
      </c>
      <c r="D1166" t="s">
        <v>759</v>
      </c>
      <c r="E1166">
        <v>1889.7909874750001</v>
      </c>
      <c r="F1166">
        <v>731.75</v>
      </c>
      <c r="G1166">
        <v>20.1106725275523</v>
      </c>
      <c r="H1166">
        <v>-9.3609338016834993</v>
      </c>
      <c r="I1166">
        <v>-31.8226605671214</v>
      </c>
      <c r="J1166">
        <v>-5.1285286616259196</v>
      </c>
      <c r="K1166">
        <v>815.28615893067195</v>
      </c>
      <c r="L1166">
        <v>796.34836152871901</v>
      </c>
      <c r="M1166">
        <v>33.777809918935198</v>
      </c>
      <c r="N1166">
        <v>0.70498443585884596</v>
      </c>
      <c r="O1166">
        <v>77.656303382302696</v>
      </c>
      <c r="P1166">
        <v>55.857294994675101</v>
      </c>
      <c r="Q1166">
        <v>0.17220215151132001</v>
      </c>
    </row>
    <row r="1167" spans="1:17" hidden="1" x14ac:dyDescent="0.3">
      <c r="A1167" t="s">
        <v>2489</v>
      </c>
      <c r="B1167" t="s">
        <v>2490</v>
      </c>
      <c r="C1167" t="str">
        <f>IFERROR(VLOOKUP(Table1[[#This Row],[Ticker]],[1]!Table2[[Symbol]:[Industry]],2,FALSE),"-")</f>
        <v>-</v>
      </c>
      <c r="D1167" t="s">
        <v>288</v>
      </c>
      <c r="E1167">
        <v>1880.5170000000001</v>
      </c>
      <c r="F1167">
        <v>4001.1</v>
      </c>
      <c r="G1167">
        <v>93.767853876132094</v>
      </c>
      <c r="H1167">
        <v>26.460186232041998</v>
      </c>
      <c r="I1167">
        <v>17.747143841768601</v>
      </c>
      <c r="J1167">
        <v>3.6128086783562798</v>
      </c>
      <c r="K1167">
        <v>3524.3822770941001</v>
      </c>
      <c r="L1167">
        <v>3070.0402184291402</v>
      </c>
      <c r="M1167">
        <v>70.537541516262294</v>
      </c>
      <c r="N1167">
        <v>2.6051768109273601</v>
      </c>
      <c r="O1167">
        <v>4.8711604308815097</v>
      </c>
      <c r="P1167">
        <v>133.97561474810601</v>
      </c>
      <c r="Q1167">
        <v>0.19808059337925599</v>
      </c>
    </row>
    <row r="1168" spans="1:17" hidden="1" x14ac:dyDescent="0.3">
      <c r="A1168" t="s">
        <v>2491</v>
      </c>
      <c r="B1168" t="s">
        <v>2492</v>
      </c>
      <c r="C1168" t="str">
        <f>IFERROR(VLOOKUP(Table1[[#This Row],[Ticker]],[1]!Table2[[Symbol]:[Industry]],2,FALSE),"-")</f>
        <v>-</v>
      </c>
      <c r="D1168" t="s">
        <v>2493</v>
      </c>
      <c r="E1168">
        <v>1877.6516048000001</v>
      </c>
      <c r="F1168">
        <v>676.6</v>
      </c>
      <c r="G1168">
        <v>59.907905330794101</v>
      </c>
      <c r="H1168">
        <v>-14.5156146552495</v>
      </c>
      <c r="I1168">
        <v>8.1152841464936394</v>
      </c>
      <c r="J1168">
        <v>-4.4811306959820598</v>
      </c>
      <c r="K1168">
        <v>662.56343465250995</v>
      </c>
      <c r="L1168">
        <v>575.26409482210101</v>
      </c>
      <c r="M1168">
        <v>43.042024753844203</v>
      </c>
      <c r="N1168">
        <v>0.124206451877984</v>
      </c>
      <c r="O1168">
        <v>24.800472953000199</v>
      </c>
      <c r="P1168">
        <v>106.56388337658299</v>
      </c>
      <c r="Q1168">
        <v>0.104679524928447</v>
      </c>
    </row>
    <row r="1169" spans="1:17" hidden="1" x14ac:dyDescent="0.3">
      <c r="A1169" t="s">
        <v>2494</v>
      </c>
      <c r="B1169" t="s">
        <v>2495</v>
      </c>
      <c r="C1169" t="str">
        <f>IFERROR(VLOOKUP(Table1[[#This Row],[Ticker]],[1]!Table2[[Symbol]:[Industry]],2,FALSE),"-")</f>
        <v>-</v>
      </c>
      <c r="D1169" t="s">
        <v>98</v>
      </c>
      <c r="E1169">
        <v>1863.4992</v>
      </c>
      <c r="F1169">
        <v>340</v>
      </c>
      <c r="G1169">
        <v>-35.521206345786403</v>
      </c>
      <c r="H1169">
        <v>1.31452269389542</v>
      </c>
      <c r="I1169">
        <v>-20.415977999346602</v>
      </c>
      <c r="J1169">
        <v>-1.67616336832513</v>
      </c>
      <c r="K1169">
        <v>342.57417259526602</v>
      </c>
      <c r="L1169">
        <v>345.18432725459797</v>
      </c>
      <c r="M1169">
        <v>34.925142801797598</v>
      </c>
      <c r="N1169">
        <v>0.84504999716562301</v>
      </c>
      <c r="O1169">
        <v>30.588235294117599</v>
      </c>
      <c r="P1169">
        <v>20.546002481829401</v>
      </c>
      <c r="Q1169">
        <v>6.8357295827889006E-2</v>
      </c>
    </row>
    <row r="1170" spans="1:17" hidden="1" x14ac:dyDescent="0.3">
      <c r="A1170" t="s">
        <v>2496</v>
      </c>
      <c r="B1170" t="s">
        <v>2497</v>
      </c>
      <c r="C1170" t="str">
        <f>IFERROR(VLOOKUP(Table1[[#This Row],[Ticker]],[1]!Table2[[Symbol]:[Industry]],2,FALSE),"-")</f>
        <v>-</v>
      </c>
      <c r="D1170" t="s">
        <v>535</v>
      </c>
      <c r="E1170">
        <v>1854.6677991639999</v>
      </c>
      <c r="F1170">
        <v>75.069999999999993</v>
      </c>
      <c r="G1170">
        <v>-38.260316554580797</v>
      </c>
      <c r="H1170">
        <v>14.0539222248991</v>
      </c>
      <c r="I1170">
        <v>-19.997271821013399</v>
      </c>
      <c r="J1170">
        <v>-7.2273520104119502</v>
      </c>
      <c r="K1170">
        <v>75.081266860928906</v>
      </c>
      <c r="L1170">
        <v>77.715921263202105</v>
      </c>
      <c r="M1170">
        <v>35.5197575098939</v>
      </c>
      <c r="N1170">
        <v>1.3201975264016099</v>
      </c>
      <c r="O1170">
        <v>46.5299054216065</v>
      </c>
      <c r="P1170">
        <v>52.8920570264765</v>
      </c>
    </row>
    <row r="1171" spans="1:17" hidden="1" x14ac:dyDescent="0.3">
      <c r="A1171" t="s">
        <v>2498</v>
      </c>
      <c r="B1171" t="s">
        <v>2499</v>
      </c>
      <c r="C1171" t="str">
        <f>IFERROR(VLOOKUP(Table1[[#This Row],[Ticker]],[1]!Table2[[Symbol]:[Industry]],2,FALSE),"-")</f>
        <v>-</v>
      </c>
      <c r="D1171" t="s">
        <v>2500</v>
      </c>
      <c r="E1171">
        <v>1847.0543978000001</v>
      </c>
      <c r="F1171">
        <v>794.8</v>
      </c>
      <c r="G1171">
        <v>213.55047066497099</v>
      </c>
      <c r="H1171">
        <v>0.87974008519977198</v>
      </c>
      <c r="I1171">
        <v>34.721603831744801</v>
      </c>
      <c r="J1171">
        <v>3.6053034409572202</v>
      </c>
      <c r="K1171">
        <v>789.43806624833701</v>
      </c>
      <c r="L1171">
        <v>642.00921945815503</v>
      </c>
      <c r="M1171">
        <v>64.908776506684006</v>
      </c>
      <c r="N1171">
        <v>1.10602771089093</v>
      </c>
      <c r="O1171">
        <v>23.301459486663301</v>
      </c>
      <c r="P1171">
        <v>334.43563815250002</v>
      </c>
      <c r="Q1171">
        <v>0.27381556542176799</v>
      </c>
    </row>
    <row r="1172" spans="1:17" hidden="1" x14ac:dyDescent="0.3">
      <c r="A1172" t="s">
        <v>2501</v>
      </c>
      <c r="B1172" t="s">
        <v>2502</v>
      </c>
      <c r="C1172" t="str">
        <f>IFERROR(VLOOKUP(Table1[[#This Row],[Ticker]],[1]!Table2[[Symbol]:[Industry]],2,FALSE),"-")</f>
        <v>-</v>
      </c>
      <c r="D1172" t="s">
        <v>179</v>
      </c>
      <c r="E1172">
        <v>1830.02980389</v>
      </c>
      <c r="F1172">
        <v>445.7</v>
      </c>
      <c r="G1172">
        <v>-29.030733203081802</v>
      </c>
      <c r="H1172">
        <v>-2.52147539619483</v>
      </c>
      <c r="I1172">
        <v>-35.350060978473799</v>
      </c>
      <c r="J1172">
        <v>1.4036497515007</v>
      </c>
      <c r="K1172">
        <v>467.43708494303701</v>
      </c>
      <c r="M1172">
        <v>36.653978800022898</v>
      </c>
      <c r="N1172">
        <v>0.68132169801919495</v>
      </c>
      <c r="O1172">
        <v>43.818712138209499</v>
      </c>
      <c r="P1172">
        <v>3.2669138090824799</v>
      </c>
    </row>
    <row r="1173" spans="1:17" hidden="1" x14ac:dyDescent="0.3">
      <c r="A1173" t="s">
        <v>2503</v>
      </c>
      <c r="B1173" t="s">
        <v>2504</v>
      </c>
      <c r="C1173" t="str">
        <f>IFERROR(VLOOKUP(Table1[[#This Row],[Ticker]],[1]!Table2[[Symbol]:[Industry]],2,FALSE),"-")</f>
        <v>-</v>
      </c>
      <c r="D1173" t="s">
        <v>535</v>
      </c>
      <c r="E1173">
        <v>1829.76225355</v>
      </c>
      <c r="F1173">
        <v>1405.25</v>
      </c>
      <c r="G1173">
        <v>9.4354308422636404</v>
      </c>
      <c r="H1173">
        <v>1.0953322682444799</v>
      </c>
      <c r="I1173">
        <v>-0.34448608773462602</v>
      </c>
      <c r="J1173">
        <v>10.074171055233901</v>
      </c>
      <c r="K1173">
        <v>1371.28139195161</v>
      </c>
      <c r="L1173">
        <v>1312.8100287648899</v>
      </c>
      <c r="M1173">
        <v>54.574230890562703</v>
      </c>
      <c r="N1173">
        <v>1.4048832409996701</v>
      </c>
      <c r="O1173">
        <v>10.5141433908557</v>
      </c>
      <c r="P1173">
        <v>40.6656656656656</v>
      </c>
      <c r="Q1173">
        <v>-4.4788756352935999E-2</v>
      </c>
    </row>
    <row r="1174" spans="1:17" hidden="1" x14ac:dyDescent="0.3">
      <c r="A1174" t="s">
        <v>2505</v>
      </c>
      <c r="B1174" t="s">
        <v>2506</v>
      </c>
      <c r="C1174" t="str">
        <f>IFERROR(VLOOKUP(Table1[[#This Row],[Ticker]],[1]!Table2[[Symbol]:[Industry]],2,FALSE),"-")</f>
        <v>-</v>
      </c>
      <c r="D1174" t="s">
        <v>295</v>
      </c>
      <c r="E1174">
        <v>1826.271247955</v>
      </c>
      <c r="F1174">
        <v>1220.95</v>
      </c>
      <c r="G1174">
        <v>20.3106638685726</v>
      </c>
      <c r="H1174">
        <v>-4.3538897937775403</v>
      </c>
      <c r="I1174">
        <v>2.3352298241590699</v>
      </c>
      <c r="J1174">
        <v>1.0312846603208301</v>
      </c>
      <c r="K1174">
        <v>1127.6070265339599</v>
      </c>
      <c r="L1174">
        <v>981.006064682285</v>
      </c>
      <c r="M1174">
        <v>59.4038603858803</v>
      </c>
      <c r="N1174">
        <v>0.64973678176061</v>
      </c>
      <c r="O1174">
        <v>6.31065973217577</v>
      </c>
      <c r="P1174">
        <v>59.590876413306297</v>
      </c>
      <c r="Q1174">
        <v>0.12591099471058501</v>
      </c>
    </row>
    <row r="1175" spans="1:17" hidden="1" x14ac:dyDescent="0.3">
      <c r="A1175" t="s">
        <v>2507</v>
      </c>
      <c r="B1175" t="s">
        <v>2508</v>
      </c>
      <c r="C1175" t="str">
        <f>IFERROR(VLOOKUP(Table1[[#This Row],[Ticker]],[1]!Table2[[Symbol]:[Industry]],2,FALSE),"-")</f>
        <v>-</v>
      </c>
      <c r="D1175" t="s">
        <v>260</v>
      </c>
      <c r="E1175">
        <v>1820.69874663</v>
      </c>
      <c r="F1175">
        <v>1338.9</v>
      </c>
      <c r="G1175">
        <v>2.8442559757060502</v>
      </c>
      <c r="H1175">
        <v>-5.90127446290618</v>
      </c>
      <c r="I1175">
        <v>-20.3933575294962</v>
      </c>
      <c r="J1175">
        <v>-3.5520133534495102</v>
      </c>
      <c r="K1175">
        <v>1389.8018146797399</v>
      </c>
      <c r="L1175">
        <v>1359.91787673774</v>
      </c>
      <c r="M1175">
        <v>28.693980757521</v>
      </c>
      <c r="N1175">
        <v>0.57106987429937295</v>
      </c>
      <c r="O1175">
        <v>32.198073045036899</v>
      </c>
      <c r="P1175">
        <v>31.007827788649699</v>
      </c>
      <c r="Q1175">
        <v>5.9745052234885999E-2</v>
      </c>
    </row>
    <row r="1176" spans="1:17" hidden="1" x14ac:dyDescent="0.3">
      <c r="A1176" t="s">
        <v>2509</v>
      </c>
      <c r="B1176" t="s">
        <v>2510</v>
      </c>
      <c r="C1176" t="str">
        <f>IFERROR(VLOOKUP(Table1[[#This Row],[Ticker]],[1]!Table2[[Symbol]:[Industry]],2,FALSE),"-")</f>
        <v>-</v>
      </c>
      <c r="D1176" t="s">
        <v>138</v>
      </c>
      <c r="E1176">
        <v>1819.35846055</v>
      </c>
      <c r="F1176">
        <v>107.35</v>
      </c>
      <c r="G1176">
        <v>47.275892240144401</v>
      </c>
      <c r="H1176">
        <v>3.3222013346126298</v>
      </c>
      <c r="I1176">
        <v>8.24463983671337</v>
      </c>
      <c r="J1176">
        <v>2.8006113265462398</v>
      </c>
      <c r="K1176">
        <v>100.14826586674999</v>
      </c>
      <c r="L1176">
        <v>90.250601479627605</v>
      </c>
      <c r="M1176">
        <v>53.106113486448798</v>
      </c>
      <c r="N1176">
        <v>1.1154213254004099</v>
      </c>
      <c r="O1176">
        <v>9.7345132743362708</v>
      </c>
      <c r="P1176">
        <v>72.173215717722499</v>
      </c>
      <c r="Q1176">
        <v>6.3634723694086001E-2</v>
      </c>
    </row>
    <row r="1177" spans="1:17" hidden="1" x14ac:dyDescent="0.3">
      <c r="A1177" t="s">
        <v>2511</v>
      </c>
      <c r="B1177" t="s">
        <v>2512</v>
      </c>
      <c r="C1177" t="str">
        <f>IFERROR(VLOOKUP(Table1[[#This Row],[Ticker]],[1]!Table2[[Symbol]:[Industry]],2,FALSE),"-")</f>
        <v>-</v>
      </c>
      <c r="D1177" t="s">
        <v>124</v>
      </c>
      <c r="E1177">
        <v>1819.2598212400001</v>
      </c>
      <c r="F1177">
        <v>128.49</v>
      </c>
      <c r="G1177">
        <v>172.15011999284999</v>
      </c>
      <c r="H1177">
        <v>2.2704795921951102</v>
      </c>
      <c r="I1177">
        <v>-61.807074623224999</v>
      </c>
      <c r="J1177">
        <v>11.2316595443208</v>
      </c>
      <c r="K1177">
        <v>119.49902160236699</v>
      </c>
      <c r="L1177">
        <v>125.92134000044101</v>
      </c>
      <c r="M1177">
        <v>39.240812004789397</v>
      </c>
      <c r="N1177">
        <v>1.3563004256659701</v>
      </c>
      <c r="O1177">
        <v>113.557475289905</v>
      </c>
      <c r="P1177">
        <v>267.11428571428502</v>
      </c>
    </row>
    <row r="1178" spans="1:17" hidden="1" x14ac:dyDescent="0.3">
      <c r="A1178" t="s">
        <v>2513</v>
      </c>
      <c r="B1178" t="s">
        <v>2514</v>
      </c>
      <c r="C1178" t="str">
        <f>IFERROR(VLOOKUP(Table1[[#This Row],[Ticker]],[1]!Table2[[Symbol]:[Industry]],2,FALSE),"-")</f>
        <v>-</v>
      </c>
      <c r="D1178" t="s">
        <v>1422</v>
      </c>
      <c r="E1178">
        <v>1812.5235393749999</v>
      </c>
      <c r="F1178">
        <v>256.05</v>
      </c>
      <c r="G1178">
        <v>53.296145739025498</v>
      </c>
      <c r="H1178">
        <v>2.8094008383899198</v>
      </c>
      <c r="I1178">
        <v>16.595681278451</v>
      </c>
      <c r="J1178">
        <v>1.1713596541120299</v>
      </c>
      <c r="K1178">
        <v>252.064402596327</v>
      </c>
      <c r="L1178">
        <v>216.72581794157799</v>
      </c>
      <c r="M1178">
        <v>46.2488964848582</v>
      </c>
      <c r="N1178">
        <v>0.66499860465770999</v>
      </c>
      <c r="O1178">
        <v>15.0712751415738</v>
      </c>
      <c r="P1178">
        <v>85.207956600361598</v>
      </c>
      <c r="Q1178">
        <v>0.20119131811391999</v>
      </c>
    </row>
    <row r="1179" spans="1:17" hidden="1" x14ac:dyDescent="0.3">
      <c r="A1179" t="s">
        <v>2515</v>
      </c>
      <c r="B1179" t="s">
        <v>2516</v>
      </c>
      <c r="C1179" t="str">
        <f>IFERROR(VLOOKUP(Table1[[#This Row],[Ticker]],[1]!Table2[[Symbol]:[Industry]],2,FALSE),"-")</f>
        <v>-</v>
      </c>
      <c r="D1179" t="s">
        <v>179</v>
      </c>
      <c r="E1179">
        <v>1812.1540643000001</v>
      </c>
      <c r="F1179">
        <v>161.5</v>
      </c>
      <c r="G1179">
        <v>3.2886318180185099</v>
      </c>
      <c r="H1179">
        <v>13.3415397456411</v>
      </c>
      <c r="I1179">
        <v>-14.455483409303801</v>
      </c>
      <c r="J1179">
        <v>0.52954523069159198</v>
      </c>
      <c r="K1179">
        <v>148.90735517752799</v>
      </c>
      <c r="L1179">
        <v>138.574801990878</v>
      </c>
      <c r="M1179">
        <v>50.606186131114299</v>
      </c>
      <c r="N1179">
        <v>1.88551048341927</v>
      </c>
      <c r="O1179">
        <v>12.6315789473684</v>
      </c>
      <c r="P1179">
        <v>50.934579439252303</v>
      </c>
      <c r="Q1179">
        <v>4.8593034856791999E-2</v>
      </c>
    </row>
    <row r="1180" spans="1:17" hidden="1" x14ac:dyDescent="0.3">
      <c r="A1180" t="s">
        <v>2517</v>
      </c>
      <c r="B1180" t="s">
        <v>2518</v>
      </c>
      <c r="C1180" t="str">
        <f>IFERROR(VLOOKUP(Table1[[#This Row],[Ticker]],[1]!Table2[[Symbol]:[Industry]],2,FALSE),"-")</f>
        <v>-</v>
      </c>
      <c r="D1180" t="s">
        <v>1840</v>
      </c>
      <c r="E1180">
        <v>1811.46390552</v>
      </c>
      <c r="F1180">
        <v>625.04999999999995</v>
      </c>
      <c r="G1180">
        <v>30.119681090613099</v>
      </c>
      <c r="H1180">
        <v>-0.32564871177493399</v>
      </c>
      <c r="I1180">
        <v>-23.657367683715201</v>
      </c>
      <c r="J1180">
        <v>-5.7666176228483002</v>
      </c>
      <c r="K1180">
        <v>645.30575203441697</v>
      </c>
      <c r="L1180">
        <v>643.64908071013599</v>
      </c>
      <c r="M1180">
        <v>44.686252386433097</v>
      </c>
      <c r="N1180">
        <v>2.7039615168106601</v>
      </c>
      <c r="O1180">
        <v>46.388288936884997</v>
      </c>
      <c r="P1180">
        <v>55.176266137040699</v>
      </c>
      <c r="Q1180">
        <v>0.146192223360499</v>
      </c>
    </row>
    <row r="1181" spans="1:17" hidden="1" x14ac:dyDescent="0.3">
      <c r="A1181" t="s">
        <v>2519</v>
      </c>
      <c r="B1181" t="s">
        <v>2520</v>
      </c>
      <c r="C1181" t="str">
        <f>IFERROR(VLOOKUP(Table1[[#This Row],[Ticker]],[1]!Table2[[Symbol]:[Industry]],2,FALSE),"-")</f>
        <v>-</v>
      </c>
      <c r="D1181" t="s">
        <v>138</v>
      </c>
      <c r="E1181">
        <v>1808.296107805</v>
      </c>
      <c r="F1181">
        <v>106.15</v>
      </c>
      <c r="G1181">
        <v>24.3038186820738</v>
      </c>
      <c r="H1181">
        <v>-6.1381186602009299</v>
      </c>
      <c r="I1181">
        <v>-33.366187597176001</v>
      </c>
      <c r="J1181">
        <v>-4.4099724917804304</v>
      </c>
      <c r="K1181">
        <v>108.81160658992501</v>
      </c>
      <c r="L1181">
        <v>109.17292634472101</v>
      </c>
      <c r="M1181">
        <v>52.7009462973311</v>
      </c>
      <c r="N1181">
        <v>0.90488037604933103</v>
      </c>
      <c r="O1181">
        <v>32.736693358455</v>
      </c>
      <c r="P1181">
        <v>55.8737151248164</v>
      </c>
      <c r="Q1181">
        <v>1.0993046707719001E-2</v>
      </c>
    </row>
    <row r="1182" spans="1:17" x14ac:dyDescent="0.3">
      <c r="A1182" t="s">
        <v>2521</v>
      </c>
      <c r="B1182" t="s">
        <v>2522</v>
      </c>
      <c r="C1182" t="str">
        <f>IFERROR(VLOOKUP(Table1[[#This Row],[Ticker]],[1]!Table2[[Symbol]:[Industry]],2,FALSE),"-")</f>
        <v>-</v>
      </c>
      <c r="D1182" t="s">
        <v>535</v>
      </c>
      <c r="E1182">
        <v>1804.928350632</v>
      </c>
      <c r="F1182">
        <v>107.76</v>
      </c>
      <c r="G1182">
        <v>-54.2627903519775</v>
      </c>
      <c r="H1182">
        <v>3.2637967065445301</v>
      </c>
      <c r="I1182">
        <v>-28.8182353083014</v>
      </c>
      <c r="J1182">
        <v>-6.1261636209979899</v>
      </c>
      <c r="K1182">
        <v>109.202830676434</v>
      </c>
      <c r="L1182">
        <v>117.83141133666901</v>
      </c>
      <c r="M1182">
        <v>38.088367101459497</v>
      </c>
      <c r="N1182">
        <v>1.14220712424927</v>
      </c>
      <c r="O1182">
        <v>72.930586488492906</v>
      </c>
      <c r="P1182">
        <v>34.784240150093801</v>
      </c>
      <c r="Q1182">
        <v>-7.4078327939890998E-2</v>
      </c>
    </row>
    <row r="1183" spans="1:17" hidden="1" x14ac:dyDescent="0.3">
      <c r="A1183" t="s">
        <v>2523</v>
      </c>
      <c r="B1183" t="s">
        <v>2524</v>
      </c>
      <c r="C1183" t="str">
        <f>IFERROR(VLOOKUP(Table1[[#This Row],[Ticker]],[1]!Table2[[Symbol]:[Industry]],2,FALSE),"-")</f>
        <v>-</v>
      </c>
      <c r="D1183" t="s">
        <v>529</v>
      </c>
      <c r="E1183">
        <v>1802.69387523</v>
      </c>
      <c r="F1183">
        <v>895.9</v>
      </c>
      <c r="G1183">
        <v>68.120660139265496</v>
      </c>
      <c r="H1183">
        <v>2.2295713562908799</v>
      </c>
      <c r="I1183">
        <v>38.083861349141998</v>
      </c>
      <c r="J1183">
        <v>-0.57489445240172499</v>
      </c>
      <c r="K1183">
        <v>865.15042086850895</v>
      </c>
      <c r="L1183">
        <v>722.74638141558398</v>
      </c>
      <c r="M1183">
        <v>47.909179131784903</v>
      </c>
      <c r="N1183">
        <v>0.68714108429044096</v>
      </c>
      <c r="O1183">
        <v>11.507980801428699</v>
      </c>
      <c r="P1183">
        <v>123.97499999999999</v>
      </c>
      <c r="Q1183">
        <v>0.18546482390319199</v>
      </c>
    </row>
    <row r="1184" spans="1:17" hidden="1" x14ac:dyDescent="0.3">
      <c r="A1184" t="s">
        <v>2525</v>
      </c>
      <c r="B1184" t="s">
        <v>2526</v>
      </c>
      <c r="C1184" t="str">
        <f>IFERROR(VLOOKUP(Table1[[#This Row],[Ticker]],[1]!Table2[[Symbol]:[Industry]],2,FALSE),"-")</f>
        <v>-</v>
      </c>
      <c r="D1184" t="s">
        <v>54</v>
      </c>
      <c r="E1184">
        <v>1795.0509626200001</v>
      </c>
      <c r="F1184">
        <v>1713.05</v>
      </c>
      <c r="G1184">
        <v>-47.5293295508109</v>
      </c>
      <c r="H1184">
        <v>-15.565215692466101</v>
      </c>
      <c r="I1184">
        <v>-35.725971280963499</v>
      </c>
      <c r="J1184">
        <v>0.84238067816149398</v>
      </c>
      <c r="K1184">
        <v>2004.16110201836</v>
      </c>
      <c r="L1184">
        <v>2079.6980496441001</v>
      </c>
      <c r="M1184">
        <v>22.464982060666401</v>
      </c>
      <c r="N1184">
        <v>1.2265440485905501</v>
      </c>
      <c r="O1184">
        <v>56.446104900615801</v>
      </c>
      <c r="P1184">
        <v>2.28385478863146</v>
      </c>
      <c r="Q1184">
        <v>9.0713269756438994E-2</v>
      </c>
    </row>
    <row r="1185" spans="1:17" hidden="1" x14ac:dyDescent="0.3">
      <c r="A1185" t="s">
        <v>2527</v>
      </c>
      <c r="B1185" t="s">
        <v>2528</v>
      </c>
      <c r="C1185" t="str">
        <f>IFERROR(VLOOKUP(Table1[[#This Row],[Ticker]],[1]!Table2[[Symbol]:[Industry]],2,FALSE),"-")</f>
        <v>-</v>
      </c>
      <c r="D1185" t="s">
        <v>425</v>
      </c>
      <c r="E1185">
        <v>1794.9369999999999</v>
      </c>
      <c r="F1185">
        <v>1188.7</v>
      </c>
      <c r="G1185">
        <v>-3.0127664037574902</v>
      </c>
      <c r="H1185">
        <v>-12.419199439019099</v>
      </c>
      <c r="I1185">
        <v>-27.570268904707302</v>
      </c>
      <c r="J1185">
        <v>-5.1052035652078196</v>
      </c>
      <c r="K1185">
        <v>1283.8267049470301</v>
      </c>
      <c r="L1185">
        <v>1243.2271812008901</v>
      </c>
      <c r="M1185">
        <v>31.592077499138298</v>
      </c>
      <c r="N1185">
        <v>0.54513983723443804</v>
      </c>
      <c r="O1185">
        <v>35.021452006393503</v>
      </c>
      <c r="P1185">
        <v>27.140488796192301</v>
      </c>
      <c r="Q1185">
        <v>5.8905095341899E-2</v>
      </c>
    </row>
    <row r="1186" spans="1:17" hidden="1" x14ac:dyDescent="0.3">
      <c r="A1186" t="s">
        <v>2529</v>
      </c>
      <c r="B1186" t="s">
        <v>2530</v>
      </c>
      <c r="C1186" t="str">
        <f>IFERROR(VLOOKUP(Table1[[#This Row],[Ticker]],[1]!Table2[[Symbol]:[Industry]],2,FALSE),"-")</f>
        <v>-</v>
      </c>
      <c r="D1186" t="s">
        <v>51</v>
      </c>
      <c r="E1186">
        <v>1794.8142071249999</v>
      </c>
      <c r="F1186">
        <v>858.75</v>
      </c>
      <c r="G1186">
        <v>132.03995293839299</v>
      </c>
      <c r="H1186">
        <v>17.401419179372599</v>
      </c>
      <c r="I1186">
        <v>53.433592177051899</v>
      </c>
      <c r="J1186">
        <v>5.7165097926158603</v>
      </c>
      <c r="K1186">
        <v>713.52367746512596</v>
      </c>
      <c r="L1186">
        <v>562.43486645332405</v>
      </c>
      <c r="M1186">
        <v>77.316214201723099</v>
      </c>
      <c r="N1186">
        <v>1.2443653477838601</v>
      </c>
      <c r="O1186">
        <v>3.3886462882095998</v>
      </c>
      <c r="P1186">
        <v>175.59370988446699</v>
      </c>
      <c r="Q1186">
        <v>8.5107478345080007E-2</v>
      </c>
    </row>
    <row r="1187" spans="1:17" hidden="1" x14ac:dyDescent="0.3">
      <c r="A1187" t="s">
        <v>2531</v>
      </c>
      <c r="B1187" t="s">
        <v>2532</v>
      </c>
      <c r="C1187" t="str">
        <f>IFERROR(VLOOKUP(Table1[[#This Row],[Ticker]],[1]!Table2[[Symbol]:[Industry]],2,FALSE),"-")</f>
        <v>-</v>
      </c>
      <c r="D1187" t="s">
        <v>272</v>
      </c>
      <c r="E1187">
        <v>1793.410752</v>
      </c>
      <c r="F1187">
        <v>732.8</v>
      </c>
      <c r="G1187">
        <v>88.899916609956094</v>
      </c>
      <c r="H1187">
        <v>-30.016299518760601</v>
      </c>
      <c r="I1187">
        <v>101.08271446172</v>
      </c>
      <c r="J1187">
        <v>2.15455019238731</v>
      </c>
      <c r="K1187">
        <v>782.72737251345495</v>
      </c>
      <c r="M1187">
        <v>43.289917688573603</v>
      </c>
      <c r="N1187">
        <v>0.73268885948948004</v>
      </c>
      <c r="O1187">
        <v>54.435043668122198</v>
      </c>
      <c r="P1187">
        <v>211.82978723404199</v>
      </c>
    </row>
    <row r="1188" spans="1:17" hidden="1" x14ac:dyDescent="0.3">
      <c r="A1188" t="s">
        <v>2533</v>
      </c>
      <c r="B1188" t="s">
        <v>2534</v>
      </c>
      <c r="C1188" t="str">
        <f>IFERROR(VLOOKUP(Table1[[#This Row],[Ticker]],[1]!Table2[[Symbol]:[Industry]],2,FALSE),"-")</f>
        <v>-</v>
      </c>
      <c r="D1188" t="s">
        <v>1851</v>
      </c>
      <c r="E1188">
        <v>1789.7367867319999</v>
      </c>
      <c r="F1188">
        <v>159.13999999999999</v>
      </c>
      <c r="G1188">
        <v>-12.368862939926</v>
      </c>
      <c r="H1188">
        <v>-8.1931712785651403</v>
      </c>
      <c r="I1188">
        <v>-28.973158874632698</v>
      </c>
      <c r="J1188">
        <v>-1.2287534971599401</v>
      </c>
      <c r="K1188">
        <v>168.87419359708699</v>
      </c>
      <c r="L1188">
        <v>170.97379210918601</v>
      </c>
      <c r="M1188">
        <v>29.477015361970501</v>
      </c>
      <c r="N1188">
        <v>0.67242135347743104</v>
      </c>
      <c r="O1188">
        <v>36.860625864019099</v>
      </c>
      <c r="P1188">
        <v>16.287906466934501</v>
      </c>
      <c r="Q1188">
        <v>-6.2963407755905004E-2</v>
      </c>
    </row>
    <row r="1189" spans="1:17" hidden="1" x14ac:dyDescent="0.3">
      <c r="A1189" t="s">
        <v>2535</v>
      </c>
      <c r="B1189" t="s">
        <v>2536</v>
      </c>
      <c r="C1189" t="str">
        <f>IFERROR(VLOOKUP(Table1[[#This Row],[Ticker]],[1]!Table2[[Symbol]:[Industry]],2,FALSE),"-")</f>
        <v>-</v>
      </c>
      <c r="D1189" t="s">
        <v>844</v>
      </c>
      <c r="E1189">
        <v>1788.0929457039999</v>
      </c>
      <c r="F1189">
        <v>201.37</v>
      </c>
      <c r="G1189">
        <v>5.2775103500007496</v>
      </c>
      <c r="H1189">
        <v>-5.5095615492727399</v>
      </c>
      <c r="I1189">
        <v>17.460308201765301</v>
      </c>
      <c r="J1189">
        <v>0.871339015108337</v>
      </c>
      <c r="M1189">
        <v>62.243286021793303</v>
      </c>
      <c r="O1189">
        <v>14.217609375775901</v>
      </c>
      <c r="P1189">
        <v>45.920289855072397</v>
      </c>
    </row>
    <row r="1190" spans="1:17" hidden="1" x14ac:dyDescent="0.3">
      <c r="A1190" t="s">
        <v>2537</v>
      </c>
      <c r="B1190" t="s">
        <v>2538</v>
      </c>
      <c r="C1190" t="str">
        <f>IFERROR(VLOOKUP(Table1[[#This Row],[Ticker]],[1]!Table2[[Symbol]:[Industry]],2,FALSE),"-")</f>
        <v>-</v>
      </c>
      <c r="D1190" t="s">
        <v>210</v>
      </c>
      <c r="E1190">
        <v>1787.348457195</v>
      </c>
      <c r="F1190">
        <v>188.17</v>
      </c>
      <c r="G1190">
        <v>-46.268045157703497</v>
      </c>
      <c r="H1190">
        <v>-6.4471927091407997</v>
      </c>
      <c r="I1190">
        <v>-29.393105453131099</v>
      </c>
      <c r="J1190">
        <v>-4.5421907471188101</v>
      </c>
      <c r="K1190">
        <v>191.63462290690001</v>
      </c>
      <c r="L1190">
        <v>205.36275109169699</v>
      </c>
      <c r="M1190">
        <v>50.996495145403301</v>
      </c>
      <c r="N1190">
        <v>1.1722423274101601</v>
      </c>
      <c r="O1190">
        <v>69.527554870595694</v>
      </c>
      <c r="P1190">
        <v>8.9892846799883994</v>
      </c>
      <c r="Q1190">
        <v>6.3461126894973005E-2</v>
      </c>
    </row>
    <row r="1191" spans="1:17" hidden="1" x14ac:dyDescent="0.3">
      <c r="A1191" t="s">
        <v>2539</v>
      </c>
      <c r="B1191" t="s">
        <v>2540</v>
      </c>
      <c r="C1191" t="str">
        <f>IFERROR(VLOOKUP(Table1[[#This Row],[Ticker]],[1]!Table2[[Symbol]:[Industry]],2,FALSE),"-")</f>
        <v>-</v>
      </c>
      <c r="D1191" t="s">
        <v>260</v>
      </c>
      <c r="E1191">
        <v>1775.70840843</v>
      </c>
      <c r="F1191">
        <v>410.85</v>
      </c>
      <c r="G1191">
        <v>134.35701654457401</v>
      </c>
      <c r="H1191">
        <v>-6.15761873321898</v>
      </c>
      <c r="I1191">
        <v>20.048055489576399</v>
      </c>
      <c r="J1191">
        <v>6.0031430699708999</v>
      </c>
      <c r="K1191">
        <v>414.29803885587899</v>
      </c>
      <c r="L1191">
        <v>337.46803057168199</v>
      </c>
      <c r="M1191">
        <v>47.469428568159401</v>
      </c>
      <c r="N1191">
        <v>0.71281800764025205</v>
      </c>
      <c r="O1191">
        <v>13.9101861993428</v>
      </c>
      <c r="P1191">
        <v>175.73825503355701</v>
      </c>
      <c r="Q1191">
        <v>0.21978460715457901</v>
      </c>
    </row>
    <row r="1192" spans="1:17" hidden="1" x14ac:dyDescent="0.3">
      <c r="A1192" t="s">
        <v>2541</v>
      </c>
      <c r="B1192" t="s">
        <v>2542</v>
      </c>
      <c r="C1192" t="str">
        <f>IFERROR(VLOOKUP(Table1[[#This Row],[Ticker]],[1]!Table2[[Symbol]:[Industry]],2,FALSE),"-")</f>
        <v>-</v>
      </c>
      <c r="D1192" t="s">
        <v>380</v>
      </c>
      <c r="E1192">
        <v>1774.3531757999999</v>
      </c>
      <c r="F1192">
        <v>1411.5</v>
      </c>
      <c r="G1192">
        <v>35.357405906659601</v>
      </c>
      <c r="H1192">
        <v>16.6909983633454</v>
      </c>
      <c r="I1192">
        <v>49.196554653104798</v>
      </c>
      <c r="J1192">
        <v>11.600758832980301</v>
      </c>
      <c r="K1192">
        <v>1187.8466374453001</v>
      </c>
      <c r="L1192">
        <v>1020.24799110416</v>
      </c>
      <c r="M1192">
        <v>71.984827775317299</v>
      </c>
      <c r="N1192">
        <v>1.48267261291702</v>
      </c>
      <c r="O1192">
        <v>1.5196599362380301</v>
      </c>
      <c r="P1192">
        <v>101.70048585310001</v>
      </c>
      <c r="Q1192">
        <v>1.0769204428826999E-2</v>
      </c>
    </row>
    <row r="1193" spans="1:17" hidden="1" x14ac:dyDescent="0.3">
      <c r="A1193" t="s">
        <v>2543</v>
      </c>
      <c r="B1193" t="s">
        <v>2544</v>
      </c>
      <c r="C1193" t="str">
        <f>IFERROR(VLOOKUP(Table1[[#This Row],[Ticker]],[1]!Table2[[Symbol]:[Industry]],2,FALSE),"-")</f>
        <v>-</v>
      </c>
      <c r="D1193" t="s">
        <v>295</v>
      </c>
      <c r="E1193">
        <v>1771.3688999999999</v>
      </c>
      <c r="F1193">
        <v>321.95</v>
      </c>
      <c r="G1193">
        <v>240.06352009713001</v>
      </c>
      <c r="H1193">
        <v>6.29845929702243</v>
      </c>
      <c r="I1193">
        <v>44.447449566920497</v>
      </c>
      <c r="J1193">
        <v>0.743710251184728</v>
      </c>
      <c r="K1193">
        <v>276.97208014457601</v>
      </c>
      <c r="L1193">
        <v>209.33617724675699</v>
      </c>
      <c r="M1193">
        <v>57.647773298104902</v>
      </c>
      <c r="N1193">
        <v>1.47331969175389</v>
      </c>
      <c r="O1193">
        <v>11.1042087280633</v>
      </c>
      <c r="P1193">
        <v>271.76674364896002</v>
      </c>
    </row>
    <row r="1194" spans="1:17" hidden="1" x14ac:dyDescent="0.3">
      <c r="A1194" t="s">
        <v>2545</v>
      </c>
      <c r="B1194" t="s">
        <v>2546</v>
      </c>
      <c r="C1194" t="str">
        <f>IFERROR(VLOOKUP(Table1[[#This Row],[Ticker]],[1]!Table2[[Symbol]:[Industry]],2,FALSE),"-")</f>
        <v>-</v>
      </c>
      <c r="D1194" t="s">
        <v>246</v>
      </c>
      <c r="E1194">
        <v>1768.009136355</v>
      </c>
      <c r="F1194">
        <v>773.85</v>
      </c>
      <c r="G1194">
        <v>45.837051018292399</v>
      </c>
      <c r="H1194">
        <v>-13.999945624408999</v>
      </c>
      <c r="I1194">
        <v>42.203369857201402</v>
      </c>
      <c r="J1194">
        <v>-1.7197902394497599</v>
      </c>
      <c r="K1194">
        <v>751.303589718544</v>
      </c>
      <c r="L1194">
        <v>626.37609388294595</v>
      </c>
      <c r="M1194">
        <v>39.899070991034499</v>
      </c>
      <c r="N1194">
        <v>0.31821155982273303</v>
      </c>
      <c r="O1194">
        <v>22.504361310331401</v>
      </c>
      <c r="P1194">
        <v>69.406742556917706</v>
      </c>
      <c r="Q1194">
        <v>4.4657144039255997E-2</v>
      </c>
    </row>
    <row r="1195" spans="1:17" hidden="1" x14ac:dyDescent="0.3">
      <c r="A1195" t="s">
        <v>2547</v>
      </c>
      <c r="B1195" t="s">
        <v>2548</v>
      </c>
      <c r="C1195" t="str">
        <f>IFERROR(VLOOKUP(Table1[[#This Row],[Ticker]],[1]!Table2[[Symbol]:[Industry]],2,FALSE),"-")</f>
        <v>-</v>
      </c>
      <c r="D1195" t="s">
        <v>138</v>
      </c>
      <c r="E1195">
        <v>1758.0534479</v>
      </c>
      <c r="F1195">
        <v>56.95</v>
      </c>
      <c r="G1195">
        <v>35.185274182097501</v>
      </c>
      <c r="H1195">
        <v>-15.084030081797099</v>
      </c>
      <c r="I1195">
        <v>-25.5358819897024</v>
      </c>
      <c r="J1195">
        <v>-8.1022932516966204</v>
      </c>
      <c r="K1195">
        <v>64.820437586708294</v>
      </c>
      <c r="L1195">
        <v>55.2062442732053</v>
      </c>
      <c r="M1195">
        <v>20.735772388257001</v>
      </c>
      <c r="N1195">
        <v>0.37122502176072802</v>
      </c>
      <c r="O1195">
        <v>37.366110623353798</v>
      </c>
      <c r="P1195">
        <v>102.30905861456399</v>
      </c>
      <c r="Q1195">
        <v>0.12604690985647499</v>
      </c>
    </row>
    <row r="1196" spans="1:17" hidden="1" x14ac:dyDescent="0.3">
      <c r="A1196" t="s">
        <v>2549</v>
      </c>
      <c r="B1196" t="s">
        <v>2550</v>
      </c>
      <c r="C1196" t="str">
        <f>IFERROR(VLOOKUP(Table1[[#This Row],[Ticker]],[1]!Table2[[Symbol]:[Industry]],2,FALSE),"-")</f>
        <v>-</v>
      </c>
      <c r="D1196" t="s">
        <v>372</v>
      </c>
      <c r="E1196">
        <v>1757.677097925</v>
      </c>
      <c r="F1196">
        <v>202.05</v>
      </c>
      <c r="G1196">
        <v>25.995329588938201</v>
      </c>
      <c r="H1196">
        <v>-2.3073822800047799</v>
      </c>
      <c r="I1196">
        <v>-10.2984493438928</v>
      </c>
      <c r="J1196">
        <v>-9.7367185355549696E-2</v>
      </c>
      <c r="K1196">
        <v>214.41536222282301</v>
      </c>
      <c r="L1196">
        <v>187.136897029495</v>
      </c>
      <c r="M1196">
        <v>30.080476796785501</v>
      </c>
      <c r="N1196">
        <v>0.72565235106826598</v>
      </c>
      <c r="O1196">
        <v>20.019797079930701</v>
      </c>
      <c r="P1196">
        <v>74.331320103537493</v>
      </c>
      <c r="Q1196">
        <v>8.4149697841790994E-2</v>
      </c>
    </row>
    <row r="1197" spans="1:17" hidden="1" x14ac:dyDescent="0.3">
      <c r="A1197" t="s">
        <v>2551</v>
      </c>
      <c r="B1197" t="s">
        <v>2552</v>
      </c>
      <c r="C1197" t="str">
        <f>IFERROR(VLOOKUP(Table1[[#This Row],[Ticker]],[1]!Table2[[Symbol]:[Industry]],2,FALSE),"-")</f>
        <v>-</v>
      </c>
      <c r="D1197" t="s">
        <v>535</v>
      </c>
      <c r="E1197">
        <v>1757.1131914</v>
      </c>
      <c r="F1197">
        <v>5701</v>
      </c>
      <c r="G1197">
        <v>-36.685182093787603</v>
      </c>
      <c r="H1197">
        <v>-0.53053514732722995</v>
      </c>
      <c r="I1197">
        <v>-8.9108806581548397</v>
      </c>
      <c r="J1197">
        <v>-5.0979582821889604</v>
      </c>
      <c r="K1197">
        <v>5684.5163739132204</v>
      </c>
      <c r="L1197">
        <v>5754.4688197952501</v>
      </c>
      <c r="M1197">
        <v>40.834230015857898</v>
      </c>
      <c r="N1197">
        <v>1.49631605399774</v>
      </c>
      <c r="O1197">
        <v>20.785827047886301</v>
      </c>
      <c r="P1197">
        <v>27.7105734767025</v>
      </c>
      <c r="Q1197">
        <v>-0.10226117214278101</v>
      </c>
    </row>
    <row r="1198" spans="1:17" hidden="1" x14ac:dyDescent="0.3">
      <c r="A1198" t="s">
        <v>2553</v>
      </c>
      <c r="B1198" t="s">
        <v>2554</v>
      </c>
      <c r="C1198" t="str">
        <f>IFERROR(VLOOKUP(Table1[[#This Row],[Ticker]],[1]!Table2[[Symbol]:[Industry]],2,FALSE),"-")</f>
        <v>-</v>
      </c>
      <c r="D1198" t="s">
        <v>2500</v>
      </c>
      <c r="E1198">
        <v>1754.732364</v>
      </c>
      <c r="F1198">
        <v>710.05</v>
      </c>
      <c r="G1198">
        <v>2531.1633330125001</v>
      </c>
      <c r="H1198">
        <v>-9.1004481267863593</v>
      </c>
      <c r="I1198">
        <v>139.924346473252</v>
      </c>
      <c r="J1198">
        <v>-2.26107258825721</v>
      </c>
      <c r="K1198">
        <v>731.89426186774301</v>
      </c>
      <c r="L1198">
        <v>485.61718282885198</v>
      </c>
      <c r="M1198">
        <v>35.685914027032297</v>
      </c>
      <c r="N1198">
        <v>0.36887694145758598</v>
      </c>
      <c r="O1198">
        <v>34.075065136257997</v>
      </c>
      <c r="P1198">
        <v>2740.2</v>
      </c>
    </row>
    <row r="1199" spans="1:17" hidden="1" x14ac:dyDescent="0.3">
      <c r="A1199" t="s">
        <v>2555</v>
      </c>
      <c r="B1199" t="s">
        <v>2556</v>
      </c>
      <c r="C1199" t="str">
        <f>IFERROR(VLOOKUP(Table1[[#This Row],[Ticker]],[1]!Table2[[Symbol]:[Industry]],2,FALSE),"-")</f>
        <v>-</v>
      </c>
      <c r="D1199" t="s">
        <v>210</v>
      </c>
      <c r="E1199">
        <v>1754.40453832</v>
      </c>
      <c r="F1199">
        <v>775.55</v>
      </c>
      <c r="G1199">
        <v>43.108611256601499</v>
      </c>
      <c r="H1199">
        <v>-2.8536755272655099</v>
      </c>
      <c r="I1199">
        <v>-0.90650753252141303</v>
      </c>
      <c r="J1199">
        <v>1.8170041209850301</v>
      </c>
      <c r="K1199">
        <v>767.77553069390501</v>
      </c>
      <c r="L1199">
        <v>669.3517550995</v>
      </c>
      <c r="M1199">
        <v>44.464067973623202</v>
      </c>
      <c r="N1199">
        <v>0.83563650339147399</v>
      </c>
      <c r="O1199">
        <v>11.791631745213</v>
      </c>
      <c r="P1199">
        <v>81.160943704741797</v>
      </c>
      <c r="Q1199">
        <v>7.2193788273432993E-2</v>
      </c>
    </row>
    <row r="1200" spans="1:17" hidden="1" x14ac:dyDescent="0.3">
      <c r="A1200" t="s">
        <v>2557</v>
      </c>
      <c r="B1200" t="s">
        <v>2558</v>
      </c>
      <c r="C1200" t="str">
        <f>IFERROR(VLOOKUP(Table1[[#This Row],[Ticker]],[1]!Table2[[Symbol]:[Industry]],2,FALSE),"-")</f>
        <v>-</v>
      </c>
      <c r="D1200" t="s">
        <v>420</v>
      </c>
      <c r="E1200">
        <v>1752.72423774</v>
      </c>
      <c r="F1200">
        <v>1350.3</v>
      </c>
      <c r="G1200">
        <v>414.953352493777</v>
      </c>
      <c r="H1200">
        <v>-4.5159433680376297</v>
      </c>
      <c r="I1200">
        <v>43.0974431162253</v>
      </c>
      <c r="J1200">
        <v>4.7278878716571899</v>
      </c>
      <c r="K1200">
        <v>1204.95116871766</v>
      </c>
      <c r="L1200">
        <v>867.13956087816598</v>
      </c>
      <c r="M1200">
        <v>54.378272298656697</v>
      </c>
      <c r="N1200">
        <v>0.350917987706243</v>
      </c>
      <c r="O1200">
        <v>22.676442272087598</v>
      </c>
      <c r="P1200">
        <v>487.08695652173901</v>
      </c>
      <c r="Q1200">
        <v>0.129536874657073</v>
      </c>
    </row>
    <row r="1201" spans="1:17" hidden="1" x14ac:dyDescent="0.3">
      <c r="A1201" t="s">
        <v>2559</v>
      </c>
      <c r="B1201" t="s">
        <v>2560</v>
      </c>
      <c r="C1201" t="str">
        <f>IFERROR(VLOOKUP(Table1[[#This Row],[Ticker]],[1]!Table2[[Symbol]:[Industry]],2,FALSE),"-")</f>
        <v>-</v>
      </c>
      <c r="D1201" t="s">
        <v>260</v>
      </c>
      <c r="E1201">
        <v>1743.869311275</v>
      </c>
      <c r="F1201">
        <v>3023.15</v>
      </c>
      <c r="G1201">
        <v>282.61723198659098</v>
      </c>
      <c r="H1201">
        <v>10.7722719613382</v>
      </c>
      <c r="I1201">
        <v>84.443277388887793</v>
      </c>
      <c r="J1201">
        <v>-0.66246621869689004</v>
      </c>
      <c r="K1201">
        <v>2670.75070559492</v>
      </c>
      <c r="L1201">
        <v>1931.6282070905199</v>
      </c>
      <c r="M1201">
        <v>49.498299866188098</v>
      </c>
      <c r="N1201">
        <v>0.63327902127578395</v>
      </c>
      <c r="O1201">
        <v>15.740204753320199</v>
      </c>
      <c r="P1201">
        <v>326.998587570621</v>
      </c>
      <c r="Q1201">
        <v>0.16686540385798199</v>
      </c>
    </row>
    <row r="1202" spans="1:17" hidden="1" x14ac:dyDescent="0.3">
      <c r="A1202" t="s">
        <v>2561</v>
      </c>
      <c r="B1202" t="s">
        <v>2562</v>
      </c>
      <c r="C1202" t="str">
        <f>IFERROR(VLOOKUP(Table1[[#This Row],[Ticker]],[1]!Table2[[Symbol]:[Industry]],2,FALSE),"-")</f>
        <v>-</v>
      </c>
      <c r="D1202" t="s">
        <v>420</v>
      </c>
      <c r="E1202">
        <v>1743.5212855</v>
      </c>
      <c r="F1202">
        <v>790.15</v>
      </c>
      <c r="G1202">
        <v>124.262186255109</v>
      </c>
      <c r="H1202">
        <v>0.75458363964282604</v>
      </c>
      <c r="I1202">
        <v>44.494946082464203</v>
      </c>
      <c r="J1202">
        <v>3.4488852722540901</v>
      </c>
      <c r="K1202">
        <v>775.32921879240598</v>
      </c>
      <c r="L1202">
        <v>634.64559494142998</v>
      </c>
      <c r="M1202">
        <v>53.900621652002997</v>
      </c>
      <c r="N1202">
        <v>0.71678805127809198</v>
      </c>
      <c r="O1202">
        <v>9.4728848952730402</v>
      </c>
      <c r="P1202">
        <v>179.05703690623301</v>
      </c>
      <c r="Q1202">
        <v>0.15051208545824299</v>
      </c>
    </row>
    <row r="1203" spans="1:17" hidden="1" x14ac:dyDescent="0.3">
      <c r="A1203" t="s">
        <v>2563</v>
      </c>
      <c r="B1203" t="s">
        <v>2564</v>
      </c>
      <c r="C1203" t="str">
        <f>IFERROR(VLOOKUP(Table1[[#This Row],[Ticker]],[1]!Table2[[Symbol]:[Industry]],2,FALSE),"-")</f>
        <v>-</v>
      </c>
      <c r="D1203" t="s">
        <v>535</v>
      </c>
      <c r="E1203">
        <v>1742.58216528</v>
      </c>
      <c r="F1203">
        <v>517.79999999999995</v>
      </c>
      <c r="G1203">
        <v>-4.2630789217650502</v>
      </c>
      <c r="H1203">
        <v>17.735085997149401</v>
      </c>
      <c r="I1203">
        <v>29.469211298972901</v>
      </c>
      <c r="J1203">
        <v>13.6807112577313</v>
      </c>
      <c r="K1203">
        <v>422.55528418937899</v>
      </c>
      <c r="L1203">
        <v>384.67314412349799</v>
      </c>
      <c r="M1203">
        <v>74.018821119621805</v>
      </c>
      <c r="N1203">
        <v>1.50322909137969</v>
      </c>
      <c r="O1203">
        <v>3.84318269602164</v>
      </c>
      <c r="P1203">
        <v>76.723549488054601</v>
      </c>
      <c r="Q1203">
        <v>-8.5299242931601002E-2</v>
      </c>
    </row>
    <row r="1204" spans="1:17" hidden="1" x14ac:dyDescent="0.3">
      <c r="A1204" t="s">
        <v>2565</v>
      </c>
      <c r="B1204" t="s">
        <v>2566</v>
      </c>
      <c r="C1204" t="str">
        <f>IFERROR(VLOOKUP(Table1[[#This Row],[Ticker]],[1]!Table2[[Symbol]:[Industry]],2,FALSE),"-")</f>
        <v>-</v>
      </c>
      <c r="D1204" t="s">
        <v>21</v>
      </c>
      <c r="E1204">
        <v>1739.0505215999999</v>
      </c>
      <c r="F1204">
        <v>1477</v>
      </c>
      <c r="G1204">
        <v>151.74055739073799</v>
      </c>
      <c r="H1204">
        <v>14.526510967877799</v>
      </c>
      <c r="I1204">
        <v>120.077932669961</v>
      </c>
      <c r="J1204">
        <v>-0.59040568565100704</v>
      </c>
      <c r="K1204">
        <v>1330.08153133426</v>
      </c>
      <c r="L1204">
        <v>977.44347208878798</v>
      </c>
      <c r="M1204">
        <v>54.049928894932997</v>
      </c>
      <c r="N1204">
        <v>0.78537306512107596</v>
      </c>
      <c r="O1204">
        <v>13.605280974949199</v>
      </c>
      <c r="P1204">
        <v>254.49417976718999</v>
      </c>
      <c r="Q1204">
        <v>0.14240815107041399</v>
      </c>
    </row>
    <row r="1205" spans="1:17" hidden="1" x14ac:dyDescent="0.3">
      <c r="A1205" t="s">
        <v>2567</v>
      </c>
      <c r="B1205" t="s">
        <v>2568</v>
      </c>
      <c r="C1205" t="str">
        <f>IFERROR(VLOOKUP(Table1[[#This Row],[Ticker]],[1]!Table2[[Symbol]:[Industry]],2,FALSE),"-")</f>
        <v>-</v>
      </c>
      <c r="D1205" t="s">
        <v>210</v>
      </c>
      <c r="E1205">
        <v>1738.386</v>
      </c>
      <c r="F1205">
        <v>926.25</v>
      </c>
      <c r="G1205">
        <v>113.99708702028499</v>
      </c>
      <c r="H1205">
        <v>-7.1179134149957601</v>
      </c>
      <c r="I1205">
        <v>91.767270736047095</v>
      </c>
      <c r="J1205">
        <v>-4.5179639470812702</v>
      </c>
      <c r="K1205">
        <v>959.527119526761</v>
      </c>
      <c r="L1205">
        <v>763.81274205661703</v>
      </c>
      <c r="M1205">
        <v>40.207995806251901</v>
      </c>
      <c r="N1205">
        <v>0.83658425871224595</v>
      </c>
      <c r="O1205">
        <v>38.240215924426401</v>
      </c>
      <c r="P1205">
        <v>164.756324138916</v>
      </c>
      <c r="Q1205">
        <v>0.10398654919854899</v>
      </c>
    </row>
    <row r="1206" spans="1:17" hidden="1" x14ac:dyDescent="0.3">
      <c r="A1206" t="s">
        <v>2569</v>
      </c>
      <c r="B1206" t="s">
        <v>2570</v>
      </c>
      <c r="C1206" t="str">
        <f>IFERROR(VLOOKUP(Table1[[#This Row],[Ticker]],[1]!Table2[[Symbol]:[Industry]],2,FALSE),"-")</f>
        <v>-</v>
      </c>
      <c r="D1206" t="s">
        <v>46</v>
      </c>
      <c r="E1206">
        <v>1736.699294</v>
      </c>
      <c r="F1206">
        <v>177.65</v>
      </c>
      <c r="G1206">
        <v>1011.91457961607</v>
      </c>
      <c r="H1206">
        <v>-0.387419365697801</v>
      </c>
      <c r="I1206">
        <v>99.964416384452605</v>
      </c>
      <c r="J1206">
        <v>6.8889588448828603</v>
      </c>
      <c r="K1206">
        <v>184.794515981903</v>
      </c>
      <c r="L1206">
        <v>119.074627933854</v>
      </c>
      <c r="M1206">
        <v>38.9774006396107</v>
      </c>
      <c r="N1206">
        <v>0.27691627536222102</v>
      </c>
      <c r="O1206">
        <v>29.693216999718501</v>
      </c>
      <c r="P1206">
        <v>1084.3333333333301</v>
      </c>
    </row>
    <row r="1207" spans="1:17" hidden="1" x14ac:dyDescent="0.3">
      <c r="A1207" t="s">
        <v>2571</v>
      </c>
      <c r="B1207" t="s">
        <v>2572</v>
      </c>
      <c r="C1207" t="str">
        <f>IFERROR(VLOOKUP(Table1[[#This Row],[Ticker]],[1]!Table2[[Symbol]:[Industry]],2,FALSE),"-")</f>
        <v>-</v>
      </c>
      <c r="D1207" t="s">
        <v>237</v>
      </c>
      <c r="E1207">
        <v>1735.299051</v>
      </c>
      <c r="F1207">
        <v>1144.75</v>
      </c>
      <c r="G1207">
        <v>82.809326566668901</v>
      </c>
      <c r="H1207">
        <v>-7.6195697156284599</v>
      </c>
      <c r="I1207">
        <v>17.939522992744699</v>
      </c>
      <c r="J1207">
        <v>-0.88980278886002195</v>
      </c>
      <c r="K1207">
        <v>1201.42296696824</v>
      </c>
      <c r="L1207">
        <v>1000.78523904142</v>
      </c>
      <c r="M1207">
        <v>44.247963685820501</v>
      </c>
      <c r="N1207">
        <v>0.45258277258506902</v>
      </c>
      <c r="O1207">
        <v>30.399650578728899</v>
      </c>
      <c r="P1207">
        <v>136.66528840190199</v>
      </c>
      <c r="Q1207">
        <v>0.13067854971171999</v>
      </c>
    </row>
    <row r="1208" spans="1:17" hidden="1" x14ac:dyDescent="0.3">
      <c r="A1208" t="s">
        <v>2573</v>
      </c>
      <c r="B1208" t="s">
        <v>2574</v>
      </c>
      <c r="C1208" t="str">
        <f>IFERROR(VLOOKUP(Table1[[#This Row],[Ticker]],[1]!Table2[[Symbol]:[Industry]],2,FALSE),"-")</f>
        <v>-</v>
      </c>
      <c r="D1208" t="s">
        <v>210</v>
      </c>
      <c r="E1208">
        <v>1733.9750120000001</v>
      </c>
      <c r="F1208">
        <v>403.9</v>
      </c>
      <c r="G1208">
        <v>-42.112556320747899</v>
      </c>
      <c r="H1208">
        <v>-5.5823705610112899</v>
      </c>
      <c r="I1208">
        <v>-25.6372150842687</v>
      </c>
      <c r="J1208">
        <v>-1.46430636478483</v>
      </c>
      <c r="K1208">
        <v>413.47586063093303</v>
      </c>
      <c r="L1208">
        <v>419.67440088129501</v>
      </c>
      <c r="M1208">
        <v>38.973673611772298</v>
      </c>
      <c r="N1208">
        <v>0.52342150099996199</v>
      </c>
      <c r="O1208">
        <v>44.404555583065097</v>
      </c>
      <c r="P1208">
        <v>13.073908174692001</v>
      </c>
      <c r="Q1208">
        <v>-3.4101793462139999E-3</v>
      </c>
    </row>
    <row r="1209" spans="1:17" hidden="1" x14ac:dyDescent="0.3">
      <c r="A1209" t="s">
        <v>2575</v>
      </c>
      <c r="B1209" t="s">
        <v>2576</v>
      </c>
      <c r="C1209" t="str">
        <f>IFERROR(VLOOKUP(Table1[[#This Row],[Ticker]],[1]!Table2[[Symbol]:[Industry]],2,FALSE),"-")</f>
        <v>-</v>
      </c>
      <c r="D1209" t="s">
        <v>51</v>
      </c>
      <c r="E1209">
        <v>1731.89552329</v>
      </c>
      <c r="F1209">
        <v>652.70000000000005</v>
      </c>
      <c r="G1209">
        <v>37.316867943435</v>
      </c>
      <c r="H1209">
        <v>11.898104025099601</v>
      </c>
      <c r="I1209">
        <v>21.387410888241899</v>
      </c>
      <c r="J1209">
        <v>13.874257342292699</v>
      </c>
      <c r="K1209">
        <v>576.56904722936599</v>
      </c>
      <c r="L1209">
        <v>499.58406689578101</v>
      </c>
      <c r="M1209">
        <v>60.866085333066302</v>
      </c>
      <c r="N1209">
        <v>2.1158617986705801</v>
      </c>
      <c r="O1209">
        <v>9.5449670599049892</v>
      </c>
      <c r="P1209">
        <v>75.456989247311796</v>
      </c>
      <c r="Q1209">
        <v>5.9940600757904E-2</v>
      </c>
    </row>
    <row r="1210" spans="1:17" hidden="1" x14ac:dyDescent="0.3">
      <c r="A1210" t="s">
        <v>2577</v>
      </c>
      <c r="B1210" t="s">
        <v>2578</v>
      </c>
      <c r="C1210" t="str">
        <f>IFERROR(VLOOKUP(Table1[[#This Row],[Ticker]],[1]!Table2[[Symbol]:[Industry]],2,FALSE),"-")</f>
        <v>-</v>
      </c>
      <c r="D1210" t="s">
        <v>380</v>
      </c>
      <c r="E1210">
        <v>1729.9057594000001</v>
      </c>
      <c r="F1210">
        <v>107.38</v>
      </c>
      <c r="G1210">
        <v>16.406700415252502</v>
      </c>
      <c r="H1210">
        <v>-0.56691452601179504</v>
      </c>
      <c r="I1210">
        <v>-10.0304000260831</v>
      </c>
      <c r="J1210">
        <v>-5.2888345363695501</v>
      </c>
      <c r="K1210">
        <v>109.736386126086</v>
      </c>
      <c r="L1210">
        <v>97.200319861831801</v>
      </c>
      <c r="M1210">
        <v>36.685180857938001</v>
      </c>
      <c r="N1210">
        <v>0.368656022467994</v>
      </c>
      <c r="O1210">
        <v>24.790463773514599</v>
      </c>
      <c r="P1210">
        <v>51.988676574663799</v>
      </c>
      <c r="Q1210">
        <v>0.111806329447369</v>
      </c>
    </row>
    <row r="1211" spans="1:17" hidden="1" x14ac:dyDescent="0.3">
      <c r="A1211" t="s">
        <v>2579</v>
      </c>
      <c r="B1211" t="s">
        <v>2580</v>
      </c>
      <c r="C1211" t="str">
        <f>IFERROR(VLOOKUP(Table1[[#This Row],[Ticker]],[1]!Table2[[Symbol]:[Industry]],2,FALSE),"-")</f>
        <v>-</v>
      </c>
      <c r="D1211" t="s">
        <v>484</v>
      </c>
      <c r="E1211">
        <v>1728.4351849919999</v>
      </c>
      <c r="F1211">
        <v>172.32</v>
      </c>
      <c r="G1211">
        <v>-11.223990481974299</v>
      </c>
      <c r="H1211">
        <v>10.6885197053001</v>
      </c>
      <c r="I1211">
        <v>4.2563843482313404</v>
      </c>
      <c r="J1211">
        <v>-2.4857408908846099</v>
      </c>
      <c r="K1211">
        <v>157.810225380026</v>
      </c>
      <c r="L1211">
        <v>142.77349637799799</v>
      </c>
      <c r="M1211">
        <v>56.004274332962801</v>
      </c>
      <c r="N1211">
        <v>2.0389048167694899</v>
      </c>
      <c r="O1211">
        <v>12.511606313834699</v>
      </c>
      <c r="P1211">
        <v>57.2262773722627</v>
      </c>
      <c r="Q1211">
        <v>9.4505572711869004E-2</v>
      </c>
    </row>
    <row r="1212" spans="1:17" hidden="1" x14ac:dyDescent="0.3">
      <c r="A1212" t="s">
        <v>2581</v>
      </c>
      <c r="B1212" t="s">
        <v>2582</v>
      </c>
      <c r="C1212" t="str">
        <f>IFERROR(VLOOKUP(Table1[[#This Row],[Ticker]],[1]!Table2[[Symbol]:[Industry]],2,FALSE),"-")</f>
        <v>-</v>
      </c>
      <c r="D1212" t="s">
        <v>411</v>
      </c>
      <c r="E1212">
        <v>1706.54572035</v>
      </c>
      <c r="F1212">
        <v>10.98</v>
      </c>
      <c r="G1212">
        <v>-42.4938962343304</v>
      </c>
      <c r="H1212">
        <v>1.2407509155246701</v>
      </c>
      <c r="I1212">
        <v>-34.796392500212903</v>
      </c>
      <c r="J1212">
        <v>9.5797614508901496</v>
      </c>
      <c r="K1212">
        <v>11.241461981893</v>
      </c>
      <c r="L1212">
        <v>12.1251038727649</v>
      </c>
      <c r="M1212">
        <v>53.965308925544903</v>
      </c>
      <c r="N1212">
        <v>2.5084368323659101</v>
      </c>
      <c r="O1212">
        <v>53.309046751669598</v>
      </c>
      <c r="P1212">
        <v>10.909090909090899</v>
      </c>
      <c r="Q1212">
        <v>0.103172708529694</v>
      </c>
    </row>
    <row r="1213" spans="1:17" hidden="1" x14ac:dyDescent="0.3">
      <c r="A1213" t="s">
        <v>2583</v>
      </c>
      <c r="B1213" t="s">
        <v>2584</v>
      </c>
      <c r="C1213" t="str">
        <f>IFERROR(VLOOKUP(Table1[[#This Row],[Ticker]],[1]!Table2[[Symbol]:[Industry]],2,FALSE),"-")</f>
        <v>-</v>
      </c>
      <c r="D1213" t="s">
        <v>121</v>
      </c>
      <c r="E1213">
        <v>1705.7489418600001</v>
      </c>
      <c r="F1213">
        <v>57.79</v>
      </c>
      <c r="G1213">
        <v>-1.03868395595262</v>
      </c>
      <c r="H1213">
        <v>12.254147668138099</v>
      </c>
      <c r="I1213">
        <v>-36.0917880903556</v>
      </c>
      <c r="J1213">
        <v>-3.2311613278742302</v>
      </c>
      <c r="K1213">
        <v>57.024460653339197</v>
      </c>
      <c r="L1213">
        <v>57.764413314202002</v>
      </c>
      <c r="M1213">
        <v>45.484742856779597</v>
      </c>
      <c r="N1213">
        <v>0.84177615114596904</v>
      </c>
      <c r="O1213">
        <v>49.333794774182302</v>
      </c>
      <c r="P1213">
        <v>30.128349470839801</v>
      </c>
      <c r="Q1213">
        <v>7.8951748450256001E-2</v>
      </c>
    </row>
    <row r="1214" spans="1:17" hidden="1" x14ac:dyDescent="0.3">
      <c r="A1214" t="s">
        <v>2585</v>
      </c>
      <c r="B1214" t="s">
        <v>2586</v>
      </c>
      <c r="C1214" t="str">
        <f>IFERROR(VLOOKUP(Table1[[#This Row],[Ticker]],[1]!Table2[[Symbol]:[Industry]],2,FALSE),"-")</f>
        <v>-</v>
      </c>
      <c r="D1214" t="s">
        <v>295</v>
      </c>
      <c r="E1214">
        <v>1701.72</v>
      </c>
      <c r="F1214">
        <v>1418.1</v>
      </c>
      <c r="G1214">
        <v>-31.368461607038299</v>
      </c>
      <c r="H1214">
        <v>0.94224008519977898</v>
      </c>
      <c r="I1214">
        <v>-7.5354435951034704</v>
      </c>
      <c r="J1214">
        <v>3.5671020925508099</v>
      </c>
      <c r="K1214">
        <v>1410.6243437352</v>
      </c>
      <c r="L1214">
        <v>1417.22097170497</v>
      </c>
      <c r="M1214">
        <v>47.8002067372759</v>
      </c>
      <c r="N1214">
        <v>1.1482155456511201</v>
      </c>
      <c r="O1214">
        <v>25.523587899301798</v>
      </c>
      <c r="P1214">
        <v>20.0711231531264</v>
      </c>
      <c r="Q1214">
        <v>0.15369361464210601</v>
      </c>
    </row>
    <row r="1215" spans="1:17" hidden="1" x14ac:dyDescent="0.3">
      <c r="A1215" t="s">
        <v>2587</v>
      </c>
      <c r="B1215" t="s">
        <v>2588</v>
      </c>
      <c r="C1215" t="str">
        <f>IFERROR(VLOOKUP(Table1[[#This Row],[Ticker]],[1]!Table2[[Symbol]:[Industry]],2,FALSE),"-")</f>
        <v>-</v>
      </c>
      <c r="D1215" t="s">
        <v>309</v>
      </c>
      <c r="E1215">
        <v>1699.256566476</v>
      </c>
      <c r="F1215">
        <v>30.66</v>
      </c>
      <c r="G1215">
        <v>-29.324136753202598</v>
      </c>
      <c r="H1215">
        <v>-2.7213679480412298</v>
      </c>
      <c r="I1215">
        <v>-37.344469423289802</v>
      </c>
      <c r="J1215">
        <v>-5.6433495865367798</v>
      </c>
      <c r="K1215">
        <v>31.449650281694701</v>
      </c>
      <c r="L1215">
        <v>32.145096102323201</v>
      </c>
      <c r="M1215">
        <v>38.751350616530701</v>
      </c>
      <c r="N1215">
        <v>1.64913841430677</v>
      </c>
      <c r="O1215">
        <v>49.380300065231502</v>
      </c>
      <c r="P1215">
        <v>36.266666666666602</v>
      </c>
      <c r="Q1215">
        <v>-3.8501945652438002E-2</v>
      </c>
    </row>
    <row r="1216" spans="1:17" hidden="1" x14ac:dyDescent="0.3">
      <c r="A1216" t="s">
        <v>2589</v>
      </c>
      <c r="B1216" t="s">
        <v>2590</v>
      </c>
      <c r="C1216" t="str">
        <f>IFERROR(VLOOKUP(Table1[[#This Row],[Ticker]],[1]!Table2[[Symbol]:[Industry]],2,FALSE),"-")</f>
        <v>-</v>
      </c>
      <c r="D1216" t="s">
        <v>2591</v>
      </c>
      <c r="E1216">
        <v>1694.944782</v>
      </c>
      <c r="F1216">
        <v>172.17</v>
      </c>
      <c r="G1216">
        <v>43.038313269461298</v>
      </c>
      <c r="H1216">
        <v>8.69204192413447</v>
      </c>
      <c r="I1216">
        <v>-19.417866688610999</v>
      </c>
      <c r="J1216">
        <v>13.285598793374</v>
      </c>
      <c r="K1216">
        <v>160.153173127103</v>
      </c>
      <c r="M1216">
        <v>71.106885509716093</v>
      </c>
      <c r="N1216">
        <v>1.58685971514094</v>
      </c>
      <c r="O1216">
        <v>44.130800952546899</v>
      </c>
      <c r="P1216">
        <v>93.776027011817604</v>
      </c>
    </row>
    <row r="1217" spans="1:17" hidden="1" x14ac:dyDescent="0.3">
      <c r="A1217" t="s">
        <v>2592</v>
      </c>
      <c r="B1217" t="s">
        <v>2593</v>
      </c>
      <c r="C1217" t="str">
        <f>IFERROR(VLOOKUP(Table1[[#This Row],[Ticker]],[1]!Table2[[Symbol]:[Industry]],2,FALSE),"-")</f>
        <v>-</v>
      </c>
      <c r="D1217" t="s">
        <v>605</v>
      </c>
      <c r="E1217">
        <v>1692.3029750000001</v>
      </c>
      <c r="F1217">
        <v>62.3</v>
      </c>
      <c r="G1217">
        <v>32.715740811977298</v>
      </c>
      <c r="H1217">
        <v>15.4268093569582</v>
      </c>
      <c r="I1217">
        <v>-14.3823118175131</v>
      </c>
      <c r="J1217">
        <v>7.3391261908601004</v>
      </c>
      <c r="K1217">
        <v>58.654929644469298</v>
      </c>
      <c r="L1217">
        <v>55.901743637130998</v>
      </c>
      <c r="M1217">
        <v>29.188193916460101</v>
      </c>
      <c r="N1217">
        <v>1.92760340291413</v>
      </c>
      <c r="O1217">
        <v>25.200642054574601</v>
      </c>
      <c r="P1217">
        <v>61.818181818181799</v>
      </c>
      <c r="Q1217">
        <v>7.1071011628524999E-2</v>
      </c>
    </row>
    <row r="1218" spans="1:17" hidden="1" x14ac:dyDescent="0.3">
      <c r="A1218" t="s">
        <v>2594</v>
      </c>
      <c r="B1218" t="s">
        <v>2595</v>
      </c>
      <c r="C1218" t="str">
        <f>IFERROR(VLOOKUP(Table1[[#This Row],[Ticker]],[1]!Table2[[Symbol]:[Industry]],2,FALSE),"-")</f>
        <v>-</v>
      </c>
      <c r="D1218" t="s">
        <v>2596</v>
      </c>
      <c r="E1218">
        <v>1687.585169</v>
      </c>
      <c r="F1218">
        <v>1609</v>
      </c>
      <c r="G1218">
        <v>516.914036224509</v>
      </c>
      <c r="H1218">
        <v>22.351650197559302</v>
      </c>
      <c r="I1218">
        <v>114.351099970193</v>
      </c>
      <c r="J1218">
        <v>3.3678878716571998</v>
      </c>
      <c r="K1218">
        <v>1278.7706243069199</v>
      </c>
      <c r="M1218">
        <v>69.743976117846998</v>
      </c>
      <c r="N1218">
        <v>0.89288642806381802</v>
      </c>
      <c r="O1218">
        <v>5.6556867619639499</v>
      </c>
      <c r="P1218">
        <v>572.09690893901404</v>
      </c>
    </row>
    <row r="1219" spans="1:17" hidden="1" x14ac:dyDescent="0.3">
      <c r="A1219" t="s">
        <v>2597</v>
      </c>
      <c r="B1219" t="s">
        <v>2598</v>
      </c>
      <c r="C1219" t="str">
        <f>IFERROR(VLOOKUP(Table1[[#This Row],[Ticker]],[1]!Table2[[Symbol]:[Industry]],2,FALSE),"-")</f>
        <v>-</v>
      </c>
      <c r="D1219" t="s">
        <v>237</v>
      </c>
      <c r="E1219">
        <v>1684.9852238870001</v>
      </c>
      <c r="F1219">
        <v>76.09</v>
      </c>
      <c r="G1219">
        <v>163.362146747834</v>
      </c>
      <c r="H1219">
        <v>-4.7575148167609997</v>
      </c>
      <c r="I1219">
        <v>86.077959831393201</v>
      </c>
      <c r="J1219">
        <v>-7.29527186014937</v>
      </c>
      <c r="K1219">
        <v>74.925023624176106</v>
      </c>
      <c r="L1219">
        <v>52.814277973744503</v>
      </c>
      <c r="M1219">
        <v>28.897649652357899</v>
      </c>
      <c r="N1219">
        <v>0.56706984307132102</v>
      </c>
      <c r="O1219">
        <v>31.344460507293899</v>
      </c>
      <c r="P1219">
        <v>232.99781181619201</v>
      </c>
      <c r="Q1219">
        <v>0.13310327800817601</v>
      </c>
    </row>
    <row r="1220" spans="1:17" hidden="1" x14ac:dyDescent="0.3">
      <c r="A1220" t="s">
        <v>2599</v>
      </c>
      <c r="B1220" t="s">
        <v>2600</v>
      </c>
      <c r="C1220" t="str">
        <f>IFERROR(VLOOKUP(Table1[[#This Row],[Ticker]],[1]!Table2[[Symbol]:[Industry]],2,FALSE),"-")</f>
        <v>-</v>
      </c>
      <c r="D1220" t="s">
        <v>63</v>
      </c>
      <c r="E1220">
        <v>1683.9797790959999</v>
      </c>
      <c r="F1220">
        <v>236.52</v>
      </c>
      <c r="G1220">
        <v>-37.580086604014397</v>
      </c>
      <c r="H1220">
        <v>-4.7715625200106402</v>
      </c>
      <c r="I1220">
        <v>-25.3972887522498</v>
      </c>
      <c r="J1220">
        <v>1.2909366949799801</v>
      </c>
      <c r="K1220">
        <v>241.32329454617201</v>
      </c>
      <c r="M1220">
        <v>44.679417412289801</v>
      </c>
      <c r="N1220">
        <v>0.84501678554508697</v>
      </c>
      <c r="O1220">
        <v>25.380517503805098</v>
      </c>
      <c r="P1220">
        <v>18.854271356783901</v>
      </c>
    </row>
    <row r="1221" spans="1:17" hidden="1" x14ac:dyDescent="0.3">
      <c r="A1221" t="s">
        <v>2601</v>
      </c>
      <c r="B1221" t="s">
        <v>2602</v>
      </c>
      <c r="C1221" t="str">
        <f>IFERROR(VLOOKUP(Table1[[#This Row],[Ticker]],[1]!Table2[[Symbol]:[Industry]],2,FALSE),"-")</f>
        <v>-</v>
      </c>
      <c r="D1221" t="s">
        <v>535</v>
      </c>
      <c r="E1221">
        <v>1682.27931800499</v>
      </c>
      <c r="F1221">
        <v>324.55</v>
      </c>
      <c r="G1221">
        <v>-8.6484313051990895</v>
      </c>
      <c r="H1221">
        <v>-4.6207625717009799</v>
      </c>
      <c r="I1221">
        <v>-29.7259214403282</v>
      </c>
      <c r="J1221">
        <v>-3.5930011715794699</v>
      </c>
      <c r="K1221">
        <v>338.37486299962598</v>
      </c>
      <c r="L1221">
        <v>340.16225279707902</v>
      </c>
      <c r="M1221">
        <v>35.476607504681603</v>
      </c>
      <c r="N1221">
        <v>0.52784993658628099</v>
      </c>
      <c r="O1221">
        <v>39.423817593591103</v>
      </c>
      <c r="P1221">
        <v>24.348659003831401</v>
      </c>
      <c r="Q1221">
        <v>-6.2898804313907E-2</v>
      </c>
    </row>
    <row r="1222" spans="1:17" hidden="1" x14ac:dyDescent="0.3">
      <c r="A1222" t="s">
        <v>2603</v>
      </c>
      <c r="B1222" t="s">
        <v>2604</v>
      </c>
      <c r="C1222" t="str">
        <f>IFERROR(VLOOKUP(Table1[[#This Row],[Ticker]],[1]!Table2[[Symbol]:[Industry]],2,FALSE),"-")</f>
        <v>-</v>
      </c>
      <c r="D1222" t="s">
        <v>121</v>
      </c>
      <c r="E1222">
        <v>1676.0559480309901</v>
      </c>
      <c r="F1222">
        <v>15.77</v>
      </c>
      <c r="G1222">
        <v>-5.8592768914746101</v>
      </c>
      <c r="H1222">
        <v>-8.9208297153700293</v>
      </c>
      <c r="I1222">
        <v>-42.8749595315373</v>
      </c>
      <c r="J1222">
        <v>-1.1792675481336099</v>
      </c>
      <c r="K1222">
        <v>17.082139686223801</v>
      </c>
      <c r="L1222">
        <v>16.8263084981572</v>
      </c>
      <c r="M1222">
        <v>32.529097085314397</v>
      </c>
      <c r="N1222">
        <v>0.76256401718620004</v>
      </c>
      <c r="O1222">
        <v>67.122044718739403</v>
      </c>
      <c r="P1222">
        <v>33.811605979020598</v>
      </c>
      <c r="Q1222">
        <v>6.8024447953955E-2</v>
      </c>
    </row>
    <row r="1223" spans="1:17" hidden="1" x14ac:dyDescent="0.3">
      <c r="A1223" t="s">
        <v>2605</v>
      </c>
      <c r="B1223" t="s">
        <v>2606</v>
      </c>
      <c r="C1223" t="str">
        <f>IFERROR(VLOOKUP(Table1[[#This Row],[Ticker]],[1]!Table2[[Symbol]:[Industry]],2,FALSE),"-")</f>
        <v>-</v>
      </c>
      <c r="D1223" t="s">
        <v>699</v>
      </c>
      <c r="E1223">
        <v>1675.242573</v>
      </c>
      <c r="F1223">
        <v>242.05</v>
      </c>
      <c r="G1223">
        <v>-12.069603670002801</v>
      </c>
      <c r="H1223">
        <v>-13.5578152735247</v>
      </c>
      <c r="I1223">
        <v>-21.959163939300101</v>
      </c>
      <c r="J1223">
        <v>-4.3558095974768003</v>
      </c>
      <c r="K1223">
        <v>262.95557781001298</v>
      </c>
      <c r="L1223">
        <v>265.19421045317102</v>
      </c>
      <c r="M1223">
        <v>19.339988920394202</v>
      </c>
      <c r="N1223">
        <v>0.56594838476165099</v>
      </c>
      <c r="O1223">
        <v>36.748605659987597</v>
      </c>
      <c r="P1223">
        <v>13.6384976525821</v>
      </c>
      <c r="Q1223">
        <v>4.2755658735258002E-2</v>
      </c>
    </row>
    <row r="1224" spans="1:17" hidden="1" x14ac:dyDescent="0.3">
      <c r="A1224" t="s">
        <v>2607</v>
      </c>
      <c r="B1224" t="s">
        <v>2608</v>
      </c>
      <c r="C1224" t="str">
        <f>IFERROR(VLOOKUP(Table1[[#This Row],[Ticker]],[1]!Table2[[Symbol]:[Industry]],2,FALSE),"-")</f>
        <v>-</v>
      </c>
      <c r="D1224" t="s">
        <v>2609</v>
      </c>
      <c r="E1224">
        <v>1667.534004075</v>
      </c>
      <c r="F1224">
        <v>1055.75</v>
      </c>
      <c r="G1224">
        <v>-24.427075336302099</v>
      </c>
      <c r="H1224">
        <v>-11.371577370578599</v>
      </c>
      <c r="I1224">
        <v>-24.189132113540801</v>
      </c>
      <c r="J1224">
        <v>-8.4112072065896903</v>
      </c>
      <c r="K1224">
        <v>1155.5839373082899</v>
      </c>
      <c r="L1224">
        <v>1144.5967473264</v>
      </c>
      <c r="M1224">
        <v>32.027136796494098</v>
      </c>
      <c r="N1224">
        <v>1.5442851310774199</v>
      </c>
      <c r="O1224">
        <v>37.4331044281316</v>
      </c>
      <c r="P1224">
        <v>12.8179098097884</v>
      </c>
      <c r="Q1224">
        <v>7.8521089103322006E-2</v>
      </c>
    </row>
    <row r="1225" spans="1:17" hidden="1" x14ac:dyDescent="0.3">
      <c r="A1225" t="s">
        <v>2610</v>
      </c>
      <c r="B1225" t="s">
        <v>2611</v>
      </c>
      <c r="C1225" t="str">
        <f>IFERROR(VLOOKUP(Table1[[#This Row],[Ticker]],[1]!Table2[[Symbol]:[Industry]],2,FALSE),"-")</f>
        <v>-</v>
      </c>
      <c r="D1225" t="s">
        <v>260</v>
      </c>
      <c r="E1225">
        <v>1657.24</v>
      </c>
      <c r="F1225">
        <v>1274.8</v>
      </c>
      <c r="G1225">
        <v>80.104408818610096</v>
      </c>
      <c r="H1225">
        <v>-5.3066238910895597E-2</v>
      </c>
      <c r="I1225">
        <v>72.285742395882494</v>
      </c>
      <c r="J1225">
        <v>-0.17034170705166499</v>
      </c>
      <c r="K1225">
        <v>1268.3534371282401</v>
      </c>
      <c r="L1225">
        <v>1009.2189920703401</v>
      </c>
      <c r="M1225">
        <v>47.965623783721</v>
      </c>
      <c r="N1225">
        <v>0.32603949183766801</v>
      </c>
      <c r="O1225">
        <v>23.148729212425501</v>
      </c>
      <c r="P1225">
        <v>111.409618573797</v>
      </c>
      <c r="Q1225">
        <v>7.6263725850034006E-2</v>
      </c>
    </row>
    <row r="1226" spans="1:17" hidden="1" x14ac:dyDescent="0.3">
      <c r="A1226" t="s">
        <v>2612</v>
      </c>
      <c r="B1226" t="s">
        <v>2613</v>
      </c>
      <c r="C1226" t="str">
        <f>IFERROR(VLOOKUP(Table1[[#This Row],[Ticker]],[1]!Table2[[Symbol]:[Industry]],2,FALSE),"-")</f>
        <v>-</v>
      </c>
      <c r="D1226" t="s">
        <v>68</v>
      </c>
      <c r="E1226">
        <v>1653.6190895249999</v>
      </c>
      <c r="F1226">
        <v>53799.85</v>
      </c>
      <c r="G1226">
        <v>215.287936900614</v>
      </c>
      <c r="H1226">
        <v>-14.3948183034182</v>
      </c>
      <c r="I1226">
        <v>74.470331637718004</v>
      </c>
      <c r="J1226">
        <v>-1.61379370258251</v>
      </c>
      <c r="K1226">
        <v>48281.382030553199</v>
      </c>
      <c r="L1226">
        <v>33387.745443884502</v>
      </c>
      <c r="M1226">
        <v>47.147125611283897</v>
      </c>
      <c r="N1226">
        <v>0.48322005097706</v>
      </c>
      <c r="O1226">
        <v>24.533804462280099</v>
      </c>
      <c r="P1226">
        <v>242.78337050015901</v>
      </c>
      <c r="Q1226">
        <v>8.4409966948168005E-2</v>
      </c>
    </row>
    <row r="1227" spans="1:17" hidden="1" x14ac:dyDescent="0.3">
      <c r="A1227" t="s">
        <v>2614</v>
      </c>
      <c r="B1227" t="s">
        <v>2615</v>
      </c>
      <c r="C1227" t="str">
        <f>IFERROR(VLOOKUP(Table1[[#This Row],[Ticker]],[1]!Table2[[Symbol]:[Industry]],2,FALSE),"-")</f>
        <v>-</v>
      </c>
      <c r="D1227" t="s">
        <v>467</v>
      </c>
      <c r="E1227">
        <v>1653.3895</v>
      </c>
      <c r="F1227">
        <v>248.63</v>
      </c>
      <c r="G1227">
        <v>5.7282785276904704</v>
      </c>
      <c r="H1227">
        <v>20.075003046781202</v>
      </c>
      <c r="I1227">
        <v>-17.699292819341899</v>
      </c>
      <c r="J1227">
        <v>12.2364296125702</v>
      </c>
      <c r="K1227">
        <v>220.80056091428401</v>
      </c>
      <c r="L1227">
        <v>213.10083360699099</v>
      </c>
      <c r="M1227">
        <v>63.598544555534097</v>
      </c>
      <c r="N1227">
        <v>3.02569788316793</v>
      </c>
      <c r="O1227">
        <v>15.673892933274301</v>
      </c>
      <c r="P1227">
        <v>43.220046082949303</v>
      </c>
      <c r="Q1227">
        <v>3.5284552976680997E-2</v>
      </c>
    </row>
    <row r="1228" spans="1:17" hidden="1" x14ac:dyDescent="0.3">
      <c r="A1228" t="s">
        <v>2616</v>
      </c>
      <c r="B1228" t="s">
        <v>2617</v>
      </c>
      <c r="C1228" t="str">
        <f>IFERROR(VLOOKUP(Table1[[#This Row],[Ticker]],[1]!Table2[[Symbol]:[Industry]],2,FALSE),"-")</f>
        <v>-</v>
      </c>
      <c r="D1228" t="s">
        <v>210</v>
      </c>
      <c r="E1228">
        <v>1646.8243050000001</v>
      </c>
      <c r="F1228">
        <v>121.73</v>
      </c>
      <c r="G1228">
        <v>-6.7411520744655897</v>
      </c>
      <c r="H1228">
        <v>-5.88217180050595</v>
      </c>
      <c r="I1228">
        <v>16.486347154056201</v>
      </c>
      <c r="J1228">
        <v>-5.3075372295573802</v>
      </c>
      <c r="K1228">
        <v>129.91909293506799</v>
      </c>
      <c r="L1228">
        <v>117.440350404684</v>
      </c>
      <c r="M1228">
        <v>36.072559328432803</v>
      </c>
      <c r="N1228">
        <v>0.87884704660128299</v>
      </c>
      <c r="O1228">
        <v>28.973958761192701</v>
      </c>
      <c r="P1228">
        <v>54.675984752223599</v>
      </c>
      <c r="Q1228">
        <v>8.1318061476060993E-2</v>
      </c>
    </row>
    <row r="1229" spans="1:17" hidden="1" x14ac:dyDescent="0.3">
      <c r="A1229" t="s">
        <v>2618</v>
      </c>
      <c r="B1229" t="s">
        <v>2619</v>
      </c>
      <c r="C1229" t="str">
        <f>IFERROR(VLOOKUP(Table1[[#This Row],[Ticker]],[1]!Table2[[Symbol]:[Industry]],2,FALSE),"-")</f>
        <v>-</v>
      </c>
      <c r="D1229" t="s">
        <v>133</v>
      </c>
      <c r="E1229">
        <v>1645.153068175</v>
      </c>
      <c r="F1229">
        <v>240.65</v>
      </c>
      <c r="G1229">
        <v>-11.6621991605079</v>
      </c>
      <c r="H1229">
        <v>-9.4386119747253208</v>
      </c>
      <c r="I1229">
        <v>-39.573271027091401</v>
      </c>
      <c r="J1229">
        <v>-5.2242824109263504</v>
      </c>
      <c r="K1229">
        <v>260.82032580364603</v>
      </c>
      <c r="L1229">
        <v>270.26947748910601</v>
      </c>
      <c r="M1229">
        <v>36.848232391984901</v>
      </c>
      <c r="N1229">
        <v>1.02012207253805</v>
      </c>
      <c r="O1229">
        <v>66.465821732807001</v>
      </c>
      <c r="P1229">
        <v>20.4755944931164</v>
      </c>
      <c r="Q1229">
        <v>0.109810376829441</v>
      </c>
    </row>
    <row r="1230" spans="1:17" hidden="1" x14ac:dyDescent="0.3">
      <c r="A1230" t="s">
        <v>2620</v>
      </c>
      <c r="B1230" t="s">
        <v>2621</v>
      </c>
      <c r="C1230" t="str">
        <f>IFERROR(VLOOKUP(Table1[[#This Row],[Ticker]],[1]!Table2[[Symbol]:[Industry]],2,FALSE),"-")</f>
        <v>-</v>
      </c>
      <c r="D1230" t="s">
        <v>380</v>
      </c>
      <c r="E1230">
        <v>1644.6141600000001</v>
      </c>
      <c r="F1230">
        <v>266</v>
      </c>
      <c r="G1230">
        <v>-8.7959789086564104</v>
      </c>
      <c r="H1230">
        <v>-11.909065642102499</v>
      </c>
      <c r="I1230">
        <v>8.5041692975398497</v>
      </c>
      <c r="J1230">
        <v>-1.7095772961490101</v>
      </c>
      <c r="K1230">
        <v>272.14426384915203</v>
      </c>
      <c r="L1230">
        <v>251.32305636796201</v>
      </c>
      <c r="M1230">
        <v>34.350755946320803</v>
      </c>
      <c r="N1230">
        <v>0.89785595488203196</v>
      </c>
      <c r="O1230">
        <v>17.2744360902255</v>
      </c>
      <c r="P1230">
        <v>31.8300086730268</v>
      </c>
      <c r="Q1230">
        <v>0.12948006745249399</v>
      </c>
    </row>
    <row r="1231" spans="1:17" hidden="1" x14ac:dyDescent="0.3">
      <c r="A1231" t="s">
        <v>2622</v>
      </c>
      <c r="B1231" t="s">
        <v>2623</v>
      </c>
      <c r="C1231" t="str">
        <f>IFERROR(VLOOKUP(Table1[[#This Row],[Ticker]],[1]!Table2[[Symbol]:[Industry]],2,FALSE),"-")</f>
        <v>-</v>
      </c>
      <c r="D1231" t="s">
        <v>46</v>
      </c>
      <c r="E1231">
        <v>1640.2783494079999</v>
      </c>
      <c r="F1231">
        <v>73.28</v>
      </c>
      <c r="G1231">
        <v>9.1127508768737293</v>
      </c>
      <c r="H1231">
        <v>2.4198791065981502</v>
      </c>
      <c r="I1231">
        <v>-24.5292732558209</v>
      </c>
      <c r="J1231">
        <v>-0.88864102135285195</v>
      </c>
      <c r="K1231">
        <v>73.245991366391095</v>
      </c>
      <c r="L1231">
        <v>68.844257230577398</v>
      </c>
      <c r="M1231">
        <v>45.171598305632699</v>
      </c>
      <c r="N1231">
        <v>1.1445439739722201</v>
      </c>
      <c r="O1231">
        <v>27.115174672489001</v>
      </c>
      <c r="P1231">
        <v>57.591397849462297</v>
      </c>
      <c r="Q1231">
        <v>9.4784835826374994E-2</v>
      </c>
    </row>
    <row r="1232" spans="1:17" hidden="1" x14ac:dyDescent="0.3">
      <c r="A1232" t="s">
        <v>2624</v>
      </c>
      <c r="B1232" t="s">
        <v>2625</v>
      </c>
      <c r="C1232" t="str">
        <f>IFERROR(VLOOKUP(Table1[[#This Row],[Ticker]],[1]!Table2[[Symbol]:[Industry]],2,FALSE),"-")</f>
        <v>-</v>
      </c>
      <c r="D1232" t="s">
        <v>2226</v>
      </c>
      <c r="E1232">
        <v>1638.1242319999999</v>
      </c>
      <c r="F1232">
        <v>317.5</v>
      </c>
      <c r="G1232">
        <v>21.4506911700092</v>
      </c>
      <c r="H1232">
        <v>-14.4106168673841</v>
      </c>
      <c r="I1232">
        <v>33.633489021773798</v>
      </c>
      <c r="J1232">
        <v>-4.7833069853589798</v>
      </c>
      <c r="M1232">
        <v>27.2775165380421</v>
      </c>
      <c r="O1232">
        <v>31.259842519685002</v>
      </c>
      <c r="P1232">
        <v>51.913875598086101</v>
      </c>
    </row>
    <row r="1233" spans="1:17" hidden="1" x14ac:dyDescent="0.3">
      <c r="A1233" t="s">
        <v>2626</v>
      </c>
      <c r="B1233" t="s">
        <v>2627</v>
      </c>
      <c r="C1233" t="str">
        <f>IFERROR(VLOOKUP(Table1[[#This Row],[Ticker]],[1]!Table2[[Symbol]:[Industry]],2,FALSE),"-")</f>
        <v>-</v>
      </c>
      <c r="D1233" t="s">
        <v>46</v>
      </c>
      <c r="E1233">
        <v>1623.56475</v>
      </c>
      <c r="F1233">
        <v>411.55</v>
      </c>
      <c r="G1233">
        <v>6.2704949847121698</v>
      </c>
      <c r="H1233">
        <v>-8.5174812253789298</v>
      </c>
      <c r="I1233">
        <v>33.357116271716798</v>
      </c>
      <c r="J1233">
        <v>-3.9929225679032401</v>
      </c>
      <c r="K1233">
        <v>418.12100586623899</v>
      </c>
      <c r="L1233">
        <v>344.15352744479998</v>
      </c>
      <c r="M1233">
        <v>35.4017891071409</v>
      </c>
      <c r="N1233">
        <v>0.478210626986042</v>
      </c>
      <c r="O1233">
        <v>20.872311991252499</v>
      </c>
      <c r="P1233">
        <v>78.818162068216395</v>
      </c>
      <c r="Q1233">
        <v>6.7644931940209999E-2</v>
      </c>
    </row>
    <row r="1234" spans="1:17" hidden="1" x14ac:dyDescent="0.3">
      <c r="A1234" t="s">
        <v>2628</v>
      </c>
      <c r="B1234" t="s">
        <v>2629</v>
      </c>
      <c r="C1234" t="str">
        <f>IFERROR(VLOOKUP(Table1[[#This Row],[Ticker]],[1]!Table2[[Symbol]:[Industry]],2,FALSE),"-")</f>
        <v>-</v>
      </c>
      <c r="D1234" t="s">
        <v>411</v>
      </c>
      <c r="E1234">
        <v>1618.27877061</v>
      </c>
      <c r="F1234">
        <v>667.35</v>
      </c>
      <c r="G1234">
        <v>-30.251133925645199</v>
      </c>
      <c r="H1234">
        <v>-8.0649413610552099</v>
      </c>
      <c r="I1234">
        <v>-23.993170480906901</v>
      </c>
      <c r="J1234">
        <v>-1.38946193182399</v>
      </c>
      <c r="K1234">
        <v>681.62553623960105</v>
      </c>
      <c r="L1234">
        <v>700.60124521071998</v>
      </c>
      <c r="M1234">
        <v>49.8056013868365</v>
      </c>
      <c r="N1234">
        <v>0.58314910569861</v>
      </c>
      <c r="O1234">
        <v>37.858694837791198</v>
      </c>
      <c r="P1234">
        <v>6.6054313099041604</v>
      </c>
      <c r="Q1234">
        <v>-6.8912411299460003E-3</v>
      </c>
    </row>
    <row r="1235" spans="1:17" hidden="1" x14ac:dyDescent="0.3">
      <c r="A1235" t="s">
        <v>2630</v>
      </c>
      <c r="B1235" t="s">
        <v>2631</v>
      </c>
      <c r="C1235" t="str">
        <f>IFERROR(VLOOKUP(Table1[[#This Row],[Ticker]],[1]!Table2[[Symbol]:[Industry]],2,FALSE),"-")</f>
        <v>-</v>
      </c>
      <c r="D1235" t="s">
        <v>138</v>
      </c>
      <c r="E1235">
        <v>1617.55313346</v>
      </c>
      <c r="F1235">
        <v>126.94</v>
      </c>
      <c r="G1235">
        <v>36.745604859112497</v>
      </c>
      <c r="H1235">
        <v>-11.314378771473001</v>
      </c>
      <c r="I1235">
        <v>-5.2630591668796196</v>
      </c>
      <c r="J1235">
        <v>-5.8959229464999101</v>
      </c>
      <c r="K1235">
        <v>129.41833676247001</v>
      </c>
      <c r="L1235">
        <v>110.169407234822</v>
      </c>
      <c r="M1235">
        <v>39.8564743927233</v>
      </c>
      <c r="N1235">
        <v>0.56688354057346002</v>
      </c>
      <c r="O1235">
        <v>18.914447770600201</v>
      </c>
      <c r="P1235">
        <v>91.897203325774697</v>
      </c>
      <c r="Q1235">
        <v>6.4522111482218994E-2</v>
      </c>
    </row>
    <row r="1236" spans="1:17" hidden="1" x14ac:dyDescent="0.3">
      <c r="A1236" t="s">
        <v>2632</v>
      </c>
      <c r="B1236" t="s">
        <v>2633</v>
      </c>
      <c r="C1236" t="str">
        <f>IFERROR(VLOOKUP(Table1[[#This Row],[Ticker]],[1]!Table2[[Symbol]:[Industry]],2,FALSE),"-")</f>
        <v>-</v>
      </c>
      <c r="D1236" t="s">
        <v>133</v>
      </c>
      <c r="E1236">
        <v>1613.4197452799999</v>
      </c>
      <c r="F1236">
        <v>71.680000000000007</v>
      </c>
      <c r="G1236">
        <v>45.310663868572597</v>
      </c>
      <c r="H1236">
        <v>19.714850831713299</v>
      </c>
      <c r="I1236">
        <v>-12.948677979889901</v>
      </c>
      <c r="J1236">
        <v>1.91755835053337</v>
      </c>
      <c r="K1236">
        <v>64.462317219052593</v>
      </c>
      <c r="L1236">
        <v>58.436142528980596</v>
      </c>
      <c r="M1236">
        <v>60.142076553337098</v>
      </c>
      <c r="N1236">
        <v>2.22203366047821</v>
      </c>
      <c r="O1236">
        <v>19.977678571428498</v>
      </c>
      <c r="P1236">
        <v>99.055817828380995</v>
      </c>
      <c r="Q1236">
        <v>6.2789348661472996E-2</v>
      </c>
    </row>
    <row r="1237" spans="1:17" hidden="1" x14ac:dyDescent="0.3">
      <c r="A1237" t="s">
        <v>2634</v>
      </c>
      <c r="B1237" t="s">
        <v>2635</v>
      </c>
      <c r="C1237" t="str">
        <f>IFERROR(VLOOKUP(Table1[[#This Row],[Ticker]],[1]!Table2[[Symbol]:[Industry]],2,FALSE),"-")</f>
        <v>-</v>
      </c>
      <c r="D1237" t="s">
        <v>380</v>
      </c>
      <c r="E1237">
        <v>1608.8431612500001</v>
      </c>
      <c r="F1237">
        <v>135.75</v>
      </c>
      <c r="G1237">
        <v>6.7373007921105099</v>
      </c>
      <c r="H1237">
        <v>6.3915511088218198</v>
      </c>
      <c r="I1237">
        <v>-5.8953467992059698</v>
      </c>
      <c r="J1237">
        <v>0.90117710421428898</v>
      </c>
      <c r="K1237">
        <v>125.904960290719</v>
      </c>
      <c r="L1237">
        <v>118.058449053272</v>
      </c>
      <c r="M1237">
        <v>62.392525643541802</v>
      </c>
      <c r="N1237">
        <v>1.22204919888884</v>
      </c>
      <c r="O1237">
        <v>14.990791896869201</v>
      </c>
      <c r="P1237">
        <v>43.8029661016948</v>
      </c>
      <c r="Q1237">
        <v>5.4622166531324998E-2</v>
      </c>
    </row>
    <row r="1238" spans="1:17" hidden="1" x14ac:dyDescent="0.3">
      <c r="A1238" t="s">
        <v>2636</v>
      </c>
      <c r="B1238" t="s">
        <v>2637</v>
      </c>
      <c r="C1238" t="str">
        <f>IFERROR(VLOOKUP(Table1[[#This Row],[Ticker]],[1]!Table2[[Symbol]:[Industry]],2,FALSE),"-")</f>
        <v>-</v>
      </c>
      <c r="D1238" t="s">
        <v>210</v>
      </c>
      <c r="E1238">
        <v>1608.1104</v>
      </c>
      <c r="F1238">
        <v>1288.55</v>
      </c>
      <c r="G1238">
        <v>42.426141652907603</v>
      </c>
      <c r="H1238">
        <v>13.9035620292095</v>
      </c>
      <c r="I1238">
        <v>0.30909295975332801</v>
      </c>
      <c r="J1238">
        <v>2.50482821756371</v>
      </c>
      <c r="K1238">
        <v>1157.6971636440801</v>
      </c>
      <c r="L1238">
        <v>1029.7373254003501</v>
      </c>
      <c r="M1238">
        <v>59.138072181392801</v>
      </c>
      <c r="N1238">
        <v>2.5993107345697499</v>
      </c>
      <c r="O1238">
        <v>16.409918125024198</v>
      </c>
      <c r="P1238">
        <v>72.047533213164996</v>
      </c>
      <c r="Q1238">
        <v>2.8326518947104001E-2</v>
      </c>
    </row>
    <row r="1239" spans="1:17" hidden="1" x14ac:dyDescent="0.3">
      <c r="A1239" t="s">
        <v>2638</v>
      </c>
      <c r="B1239" t="s">
        <v>2639</v>
      </c>
      <c r="C1239" t="str">
        <f>IFERROR(VLOOKUP(Table1[[#This Row],[Ticker]],[1]!Table2[[Symbol]:[Industry]],2,FALSE),"-")</f>
        <v>-</v>
      </c>
      <c r="D1239" t="s">
        <v>380</v>
      </c>
      <c r="E1239">
        <v>1601.0203216319901</v>
      </c>
      <c r="F1239">
        <v>78.62</v>
      </c>
      <c r="G1239">
        <v>-3.7459076772055102</v>
      </c>
      <c r="H1239">
        <v>-9.8524679439973202</v>
      </c>
      <c r="I1239">
        <v>-30.739957362317099</v>
      </c>
      <c r="J1239">
        <v>-4.8606798544865804</v>
      </c>
      <c r="K1239">
        <v>82.176157212340499</v>
      </c>
      <c r="L1239">
        <v>78.926100159855295</v>
      </c>
      <c r="M1239">
        <v>36.275902677996598</v>
      </c>
      <c r="N1239">
        <v>0.54822412424274602</v>
      </c>
      <c r="O1239">
        <v>36.733655558381997</v>
      </c>
      <c r="P1239">
        <v>26.806451612903199</v>
      </c>
      <c r="Q1239">
        <v>3.1666318007819001E-2</v>
      </c>
    </row>
    <row r="1240" spans="1:17" hidden="1" x14ac:dyDescent="0.3">
      <c r="A1240" t="s">
        <v>2640</v>
      </c>
      <c r="B1240" t="s">
        <v>2641</v>
      </c>
      <c r="C1240" t="str">
        <f>IFERROR(VLOOKUP(Table1[[#This Row],[Ticker]],[1]!Table2[[Symbol]:[Industry]],2,FALSE),"-")</f>
        <v>-</v>
      </c>
      <c r="D1240" t="s">
        <v>46</v>
      </c>
      <c r="E1240">
        <v>1599.4779318000001</v>
      </c>
      <c r="F1240">
        <v>1500.15</v>
      </c>
      <c r="G1240">
        <v>145.63898780018599</v>
      </c>
      <c r="H1240">
        <v>22.637062260931899</v>
      </c>
      <c r="I1240">
        <v>11.324926530703101</v>
      </c>
      <c r="J1240">
        <v>10.6026194514533</v>
      </c>
      <c r="K1240">
        <v>1247.48608399769</v>
      </c>
      <c r="L1240">
        <v>1067.7569128360401</v>
      </c>
      <c r="M1240">
        <v>69.255236520313304</v>
      </c>
      <c r="N1240">
        <v>1.8847334755002101</v>
      </c>
      <c r="O1240">
        <v>0.32330100323301098</v>
      </c>
      <c r="P1240">
        <v>182.887045068829</v>
      </c>
      <c r="Q1240">
        <v>0.143532298975596</v>
      </c>
    </row>
    <row r="1241" spans="1:17" hidden="1" x14ac:dyDescent="0.3">
      <c r="A1241" t="s">
        <v>2642</v>
      </c>
      <c r="B1241" t="s">
        <v>2643</v>
      </c>
      <c r="C1241" t="str">
        <f>IFERROR(VLOOKUP(Table1[[#This Row],[Ticker]],[1]!Table2[[Symbol]:[Industry]],2,FALSE),"-")</f>
        <v>-</v>
      </c>
      <c r="D1241" t="s">
        <v>420</v>
      </c>
      <c r="E1241">
        <v>1591.7893033139901</v>
      </c>
      <c r="F1241">
        <v>39.69</v>
      </c>
      <c r="G1241">
        <v>33.648280003753598</v>
      </c>
      <c r="H1241">
        <v>1.4870275345924699</v>
      </c>
      <c r="I1241">
        <v>-8.3555774937446508</v>
      </c>
      <c r="J1241">
        <v>-4.7073885013354397</v>
      </c>
      <c r="K1241">
        <v>39.592799857261902</v>
      </c>
      <c r="L1241">
        <v>34.998714942291002</v>
      </c>
      <c r="M1241">
        <v>45.189473177200497</v>
      </c>
      <c r="N1241">
        <v>1.23255981987783</v>
      </c>
      <c r="O1241">
        <v>17.157974300831398</v>
      </c>
      <c r="P1241">
        <v>94.558823529411697</v>
      </c>
      <c r="Q1241">
        <v>-1.1661975183294E-2</v>
      </c>
    </row>
    <row r="1242" spans="1:17" hidden="1" x14ac:dyDescent="0.3">
      <c r="A1242" t="s">
        <v>2644</v>
      </c>
      <c r="B1242" t="s">
        <v>2645</v>
      </c>
      <c r="C1242" t="str">
        <f>IFERROR(VLOOKUP(Table1[[#This Row],[Ticker]],[1]!Table2[[Symbol]:[Industry]],2,FALSE),"-")</f>
        <v>-</v>
      </c>
      <c r="D1242" t="s">
        <v>21</v>
      </c>
      <c r="E1242">
        <v>1590.7303912499999</v>
      </c>
      <c r="F1242">
        <v>1251.25</v>
      </c>
      <c r="G1242">
        <v>93.700421298507806</v>
      </c>
      <c r="H1242">
        <v>2.6798135575863902</v>
      </c>
      <c r="I1242">
        <v>65.896264644664299</v>
      </c>
      <c r="J1242">
        <v>-1.5212815441091201</v>
      </c>
      <c r="K1242">
        <v>1239.04764606754</v>
      </c>
      <c r="L1242">
        <v>993.96950905122003</v>
      </c>
      <c r="M1242">
        <v>44.234834805192499</v>
      </c>
      <c r="N1242">
        <v>1.2070693522678799</v>
      </c>
      <c r="O1242">
        <v>17.386613386613298</v>
      </c>
      <c r="P1242">
        <v>133.856648911316</v>
      </c>
      <c r="Q1242">
        <v>0.16943396731469501</v>
      </c>
    </row>
    <row r="1243" spans="1:17" hidden="1" x14ac:dyDescent="0.3">
      <c r="A1243" t="s">
        <v>2646</v>
      </c>
      <c r="B1243" t="s">
        <v>2647</v>
      </c>
      <c r="C1243" t="str">
        <f>IFERROR(VLOOKUP(Table1[[#This Row],[Ticker]],[1]!Table2[[Symbol]:[Industry]],2,FALSE),"-")</f>
        <v>-</v>
      </c>
      <c r="D1243" t="s">
        <v>1517</v>
      </c>
      <c r="E1243">
        <v>1590.030218955</v>
      </c>
      <c r="F1243">
        <v>117.51</v>
      </c>
      <c r="G1243">
        <v>18.862708076075599</v>
      </c>
      <c r="H1243">
        <v>0.119965456550292</v>
      </c>
      <c r="I1243">
        <v>-23.515666243229699</v>
      </c>
      <c r="J1243">
        <v>-2.92479203108303</v>
      </c>
      <c r="K1243">
        <v>113.886092452155</v>
      </c>
      <c r="L1243">
        <v>109.704598237258</v>
      </c>
      <c r="M1243">
        <v>46.373953070533197</v>
      </c>
      <c r="N1243">
        <v>1.3655173318992799</v>
      </c>
      <c r="O1243">
        <v>31.7334694919581</v>
      </c>
      <c r="P1243">
        <v>52.018111254851199</v>
      </c>
      <c r="Q1243">
        <v>4.2905448775164001E-2</v>
      </c>
    </row>
    <row r="1244" spans="1:17" hidden="1" x14ac:dyDescent="0.3">
      <c r="A1244" t="s">
        <v>2648</v>
      </c>
      <c r="B1244" t="s">
        <v>2649</v>
      </c>
      <c r="C1244" t="str">
        <f>IFERROR(VLOOKUP(Table1[[#This Row],[Ticker]],[1]!Table2[[Symbol]:[Industry]],2,FALSE),"-")</f>
        <v>-</v>
      </c>
      <c r="D1244" t="s">
        <v>605</v>
      </c>
      <c r="E1244">
        <v>1589.5210968049901</v>
      </c>
      <c r="F1244">
        <v>727.45</v>
      </c>
      <c r="G1244">
        <v>38.570186872221697</v>
      </c>
      <c r="H1244">
        <v>16.5400407759758</v>
      </c>
      <c r="I1244">
        <v>57.286362330285698</v>
      </c>
      <c r="J1244">
        <v>25.2774793781496</v>
      </c>
      <c r="K1244">
        <v>587.18561309077302</v>
      </c>
      <c r="L1244">
        <v>512.30654235923498</v>
      </c>
      <c r="M1244">
        <v>89.581097179792096</v>
      </c>
      <c r="N1244">
        <v>2.4392761327371901</v>
      </c>
      <c r="O1244">
        <v>1.02412536944118</v>
      </c>
      <c r="P1244">
        <v>92.5744540039708</v>
      </c>
      <c r="Q1244">
        <v>3.8212526172878999E-2</v>
      </c>
    </row>
    <row r="1245" spans="1:17" hidden="1" x14ac:dyDescent="0.3">
      <c r="A1245" t="s">
        <v>2650</v>
      </c>
      <c r="B1245" t="s">
        <v>2651</v>
      </c>
      <c r="C1245" t="str">
        <f>IFERROR(VLOOKUP(Table1[[#This Row],[Ticker]],[1]!Table2[[Symbol]:[Industry]],2,FALSE),"-")</f>
        <v>-</v>
      </c>
      <c r="D1245" t="s">
        <v>237</v>
      </c>
      <c r="E1245">
        <v>1588.61709208</v>
      </c>
      <c r="F1245">
        <v>898.4</v>
      </c>
      <c r="G1245">
        <v>154.913224508703</v>
      </c>
      <c r="H1245">
        <v>-1.5331285475080001</v>
      </c>
      <c r="I1245">
        <v>79.575292201675396</v>
      </c>
      <c r="J1245">
        <v>-0.23145511094160201</v>
      </c>
      <c r="K1245">
        <v>864.65542011489595</v>
      </c>
      <c r="L1245">
        <v>686.65644859891097</v>
      </c>
      <c r="M1245">
        <v>51.566333142884503</v>
      </c>
      <c r="N1245">
        <v>1.1180894138441499</v>
      </c>
      <c r="O1245">
        <v>9.6337934105075806</v>
      </c>
      <c r="P1245">
        <v>184.98017446470999</v>
      </c>
      <c r="Q1245">
        <v>0.158082321478447</v>
      </c>
    </row>
    <row r="1246" spans="1:17" hidden="1" x14ac:dyDescent="0.3">
      <c r="A1246" t="s">
        <v>2652</v>
      </c>
      <c r="B1246" t="s">
        <v>2653</v>
      </c>
      <c r="C1246" t="str">
        <f>IFERROR(VLOOKUP(Table1[[#This Row],[Ticker]],[1]!Table2[[Symbol]:[Industry]],2,FALSE),"-")</f>
        <v>-</v>
      </c>
      <c r="D1246" t="s">
        <v>124</v>
      </c>
      <c r="E1246">
        <v>1584.7710925199999</v>
      </c>
      <c r="F1246">
        <v>171.15</v>
      </c>
      <c r="G1246">
        <v>49.911932561527699</v>
      </c>
      <c r="H1246">
        <v>-18.929450125428399</v>
      </c>
      <c r="I1246">
        <v>-28.124880872305901</v>
      </c>
      <c r="J1246">
        <v>-5.1836277981572803</v>
      </c>
      <c r="K1246">
        <v>184.195243931665</v>
      </c>
      <c r="L1246">
        <v>164.518833145911</v>
      </c>
      <c r="M1246">
        <v>30.445711131185899</v>
      </c>
      <c r="N1246">
        <v>0.56568855437068999</v>
      </c>
      <c r="O1246">
        <v>56.324861232836597</v>
      </c>
      <c r="P1246">
        <v>88.3874518436984</v>
      </c>
      <c r="Q1246">
        <v>9.0039148371127004E-2</v>
      </c>
    </row>
    <row r="1247" spans="1:17" hidden="1" x14ac:dyDescent="0.3">
      <c r="A1247" t="s">
        <v>2654</v>
      </c>
      <c r="B1247" t="s">
        <v>2655</v>
      </c>
      <c r="C1247" t="str">
        <f>IFERROR(VLOOKUP(Table1[[#This Row],[Ticker]],[1]!Table2[[Symbol]:[Industry]],2,FALSE),"-")</f>
        <v>-</v>
      </c>
      <c r="D1247" t="s">
        <v>535</v>
      </c>
      <c r="E1247">
        <v>1576.888931472</v>
      </c>
      <c r="F1247">
        <v>91.68</v>
      </c>
      <c r="G1247">
        <v>16.420466921441999</v>
      </c>
      <c r="H1247">
        <v>-2.00165136492596</v>
      </c>
      <c r="I1247">
        <v>6.1914591621911397</v>
      </c>
      <c r="J1247">
        <v>-3.6431754994061798</v>
      </c>
      <c r="K1247">
        <v>91.897394874143501</v>
      </c>
      <c r="L1247">
        <v>80.558872081293003</v>
      </c>
      <c r="M1247">
        <v>38.4646493098899</v>
      </c>
      <c r="N1247">
        <v>0.73858381060845102</v>
      </c>
      <c r="O1247">
        <v>14.4742582897033</v>
      </c>
      <c r="P1247">
        <v>63.8605898123324</v>
      </c>
      <c r="Q1247">
        <v>-2.0722126429558001E-2</v>
      </c>
    </row>
    <row r="1248" spans="1:17" hidden="1" x14ac:dyDescent="0.3">
      <c r="A1248" t="s">
        <v>2656</v>
      </c>
      <c r="B1248" t="s">
        <v>2657</v>
      </c>
      <c r="C1248" t="str">
        <f>IFERROR(VLOOKUP(Table1[[#This Row],[Ticker]],[1]!Table2[[Symbol]:[Industry]],2,FALSE),"-")</f>
        <v>-</v>
      </c>
      <c r="D1248" t="s">
        <v>51</v>
      </c>
      <c r="E1248">
        <v>1572.8631301600001</v>
      </c>
      <c r="F1248">
        <v>2545.9</v>
      </c>
      <c r="G1248">
        <v>-6.0820604773657996</v>
      </c>
      <c r="H1248">
        <v>2.45535546514758</v>
      </c>
      <c r="I1248">
        <v>21.8467302976469</v>
      </c>
      <c r="J1248">
        <v>-1.79800704705113</v>
      </c>
      <c r="K1248">
        <v>2474.4245244997301</v>
      </c>
      <c r="L1248">
        <v>2225.4197490640199</v>
      </c>
      <c r="M1248">
        <v>48.686242156848301</v>
      </c>
      <c r="N1248">
        <v>1.0918552484348301</v>
      </c>
      <c r="O1248">
        <v>10.919517655838799</v>
      </c>
      <c r="P1248">
        <v>47.323650251721503</v>
      </c>
      <c r="Q1248">
        <v>1.4482542823725001E-2</v>
      </c>
    </row>
    <row r="1249" spans="1:17" hidden="1" x14ac:dyDescent="0.3">
      <c r="A1249" t="s">
        <v>2658</v>
      </c>
      <c r="B1249" t="s">
        <v>2659</v>
      </c>
      <c r="C1249" t="str">
        <f>IFERROR(VLOOKUP(Table1[[#This Row],[Ticker]],[1]!Table2[[Symbol]:[Industry]],2,FALSE),"-")</f>
        <v>-</v>
      </c>
      <c r="D1249" t="s">
        <v>561</v>
      </c>
      <c r="E1249">
        <v>1572.26800525</v>
      </c>
      <c r="F1249">
        <v>263.5</v>
      </c>
      <c r="G1249">
        <v>0.829190062335047</v>
      </c>
      <c r="H1249">
        <v>15.177504741462901</v>
      </c>
      <c r="I1249">
        <v>-0.97955874916867902</v>
      </c>
      <c r="J1249">
        <v>5.81890117829019</v>
      </c>
      <c r="K1249">
        <v>243.634516720552</v>
      </c>
      <c r="L1249">
        <v>231.73737146397801</v>
      </c>
      <c r="M1249">
        <v>53.804865642090498</v>
      </c>
      <c r="N1249">
        <v>3.3165104509921401</v>
      </c>
      <c r="O1249">
        <v>16.888045540796899</v>
      </c>
      <c r="P1249">
        <v>37.2395833333333</v>
      </c>
      <c r="Q1249">
        <v>-5.3920396670859997E-3</v>
      </c>
    </row>
    <row r="1250" spans="1:17" hidden="1" x14ac:dyDescent="0.3">
      <c r="A1250" t="s">
        <v>2660</v>
      </c>
      <c r="B1250" t="s">
        <v>2661</v>
      </c>
      <c r="C1250" t="str">
        <f>IFERROR(VLOOKUP(Table1[[#This Row],[Ticker]],[1]!Table2[[Symbol]:[Industry]],2,FALSE),"-")</f>
        <v>-</v>
      </c>
      <c r="D1250" t="s">
        <v>535</v>
      </c>
      <c r="E1250">
        <v>1564.0303898699999</v>
      </c>
      <c r="F1250">
        <v>446.55</v>
      </c>
      <c r="G1250">
        <v>36.881960598183802</v>
      </c>
      <c r="H1250">
        <v>28.075012862443099</v>
      </c>
      <c r="I1250">
        <v>-24.362902254653399</v>
      </c>
      <c r="J1250">
        <v>11.0020825720357</v>
      </c>
      <c r="K1250">
        <v>379.68671582211402</v>
      </c>
      <c r="L1250">
        <v>346.89016671816302</v>
      </c>
      <c r="M1250">
        <v>62.945713303690503</v>
      </c>
      <c r="N1250">
        <v>2.4498782263120402</v>
      </c>
      <c r="O1250">
        <v>25.114768782891002</v>
      </c>
      <c r="P1250">
        <v>80.533656761673697</v>
      </c>
      <c r="Q1250">
        <v>3.5024722008929997E-2</v>
      </c>
    </row>
    <row r="1251" spans="1:17" hidden="1" x14ac:dyDescent="0.3">
      <c r="A1251" t="s">
        <v>2662</v>
      </c>
      <c r="B1251" t="s">
        <v>2663</v>
      </c>
      <c r="C1251" t="str">
        <f>IFERROR(VLOOKUP(Table1[[#This Row],[Ticker]],[1]!Table2[[Symbol]:[Industry]],2,FALSE),"-")</f>
        <v>-</v>
      </c>
      <c r="D1251" t="s">
        <v>133</v>
      </c>
      <c r="E1251">
        <v>1561.7137840799901</v>
      </c>
      <c r="F1251">
        <v>13.04</v>
      </c>
      <c r="G1251">
        <v>-21.3541903519775</v>
      </c>
      <c r="H1251">
        <v>-5.5422782634240804</v>
      </c>
      <c r="I1251">
        <v>-30.8002386540591</v>
      </c>
      <c r="J1251">
        <v>-5.7902781728246397</v>
      </c>
      <c r="K1251">
        <v>13.706401477584601</v>
      </c>
      <c r="L1251">
        <v>13.401069443218899</v>
      </c>
      <c r="M1251">
        <v>36.405828774235701</v>
      </c>
      <c r="N1251">
        <v>1.2074129495316801</v>
      </c>
      <c r="O1251">
        <v>41.104294478527599</v>
      </c>
      <c r="P1251">
        <v>67.179487179487097</v>
      </c>
      <c r="Q1251">
        <v>5.2119880613988999E-2</v>
      </c>
    </row>
    <row r="1252" spans="1:17" hidden="1" x14ac:dyDescent="0.3">
      <c r="A1252" t="s">
        <v>2664</v>
      </c>
      <c r="B1252" t="s">
        <v>2665</v>
      </c>
      <c r="C1252" t="str">
        <f>IFERROR(VLOOKUP(Table1[[#This Row],[Ticker]],[1]!Table2[[Symbol]:[Industry]],2,FALSE),"-")</f>
        <v>-</v>
      </c>
      <c r="D1252" t="s">
        <v>21</v>
      </c>
      <c r="E1252">
        <v>1555.7568929700001</v>
      </c>
      <c r="F1252">
        <v>1020.95</v>
      </c>
      <c r="G1252">
        <v>47.999321178420701</v>
      </c>
      <c r="H1252">
        <v>-11.032083207261801</v>
      </c>
      <c r="I1252">
        <v>28.666231516208502</v>
      </c>
      <c r="J1252">
        <v>-5.2335836144224697</v>
      </c>
      <c r="K1252">
        <v>1064.17226559856</v>
      </c>
      <c r="L1252">
        <v>875.75432963776097</v>
      </c>
      <c r="M1252">
        <v>34.735813079509903</v>
      </c>
      <c r="N1252">
        <v>0.801643385655605</v>
      </c>
      <c r="O1252">
        <v>22.6210882021646</v>
      </c>
      <c r="P1252">
        <v>79.066912216083495</v>
      </c>
      <c r="Q1252">
        <v>8.3361360272959997E-2</v>
      </c>
    </row>
    <row r="1253" spans="1:17" hidden="1" x14ac:dyDescent="0.3">
      <c r="A1253" t="s">
        <v>2666</v>
      </c>
      <c r="B1253" t="s">
        <v>2667</v>
      </c>
      <c r="C1253" t="str">
        <f>IFERROR(VLOOKUP(Table1[[#This Row],[Ticker]],[1]!Table2[[Symbol]:[Industry]],2,FALSE),"-")</f>
        <v>-</v>
      </c>
      <c r="D1253" t="s">
        <v>605</v>
      </c>
      <c r="E1253">
        <v>1550.28406</v>
      </c>
      <c r="F1253">
        <v>1347.9</v>
      </c>
      <c r="G1253">
        <v>52.038997672208097</v>
      </c>
      <c r="H1253">
        <v>52.905801695761497</v>
      </c>
      <c r="I1253">
        <v>44.591272761607897</v>
      </c>
      <c r="J1253">
        <v>1.75800746415683</v>
      </c>
      <c r="K1253">
        <v>1043.07318359388</v>
      </c>
      <c r="L1253">
        <v>880.12706610874795</v>
      </c>
      <c r="M1253">
        <v>75.732471403351397</v>
      </c>
      <c r="N1253">
        <v>1.50977888300591</v>
      </c>
      <c r="O1253">
        <v>7.5747459010312204</v>
      </c>
      <c r="P1253">
        <v>91.313604428358502</v>
      </c>
    </row>
    <row r="1254" spans="1:17" hidden="1" x14ac:dyDescent="0.3">
      <c r="A1254" t="s">
        <v>2668</v>
      </c>
      <c r="B1254" t="s">
        <v>2669</v>
      </c>
      <c r="C1254" t="str">
        <f>IFERROR(VLOOKUP(Table1[[#This Row],[Ticker]],[1]!Table2[[Symbol]:[Industry]],2,FALSE),"-")</f>
        <v>-</v>
      </c>
      <c r="D1254" t="s">
        <v>237</v>
      </c>
      <c r="E1254">
        <v>1545.0000027000001</v>
      </c>
      <c r="F1254">
        <v>404.25</v>
      </c>
      <c r="G1254">
        <v>-32.007256469544899</v>
      </c>
      <c r="H1254">
        <v>-9.1291271282783999</v>
      </c>
      <c r="I1254">
        <v>-44.272358803483499</v>
      </c>
      <c r="J1254">
        <v>-2.2817096736546301</v>
      </c>
      <c r="K1254">
        <v>435.63167923454898</v>
      </c>
      <c r="L1254">
        <v>480.474076734596</v>
      </c>
      <c r="M1254">
        <v>19.3070559874621</v>
      </c>
      <c r="N1254">
        <v>0.71724773304425804</v>
      </c>
      <c r="O1254">
        <v>57.179962894248597</v>
      </c>
      <c r="P1254">
        <v>6.3815789473684097</v>
      </c>
    </row>
    <row r="1255" spans="1:17" hidden="1" x14ac:dyDescent="0.3">
      <c r="A1255" t="s">
        <v>2670</v>
      </c>
      <c r="B1255" t="s">
        <v>2671</v>
      </c>
      <c r="C1255" t="str">
        <f>IFERROR(VLOOKUP(Table1[[#This Row],[Ticker]],[1]!Table2[[Symbol]:[Industry]],2,FALSE),"-")</f>
        <v>-</v>
      </c>
      <c r="D1255" t="s">
        <v>349</v>
      </c>
      <c r="E1255">
        <v>1533.9760780449999</v>
      </c>
      <c r="F1255">
        <v>857.95</v>
      </c>
      <c r="G1255">
        <v>-53.680714346789401</v>
      </c>
      <c r="H1255">
        <v>0.14888896014941599</v>
      </c>
      <c r="I1255">
        <v>-17.122258721681</v>
      </c>
      <c r="J1255">
        <v>2.0385659486461201</v>
      </c>
      <c r="K1255">
        <v>838.67387604344799</v>
      </c>
      <c r="L1255">
        <v>917.13949543851902</v>
      </c>
      <c r="M1255">
        <v>49.800181127395298</v>
      </c>
      <c r="N1255">
        <v>0.57925277158574695</v>
      </c>
      <c r="O1255">
        <v>52.503059618858899</v>
      </c>
      <c r="P1255">
        <v>27.1225366720995</v>
      </c>
      <c r="Q1255">
        <v>-5.5323578769919998E-3</v>
      </c>
    </row>
    <row r="1256" spans="1:17" hidden="1" x14ac:dyDescent="0.3">
      <c r="A1256" t="s">
        <v>2672</v>
      </c>
      <c r="B1256" t="s">
        <v>2673</v>
      </c>
      <c r="C1256" t="str">
        <f>IFERROR(VLOOKUP(Table1[[#This Row],[Ticker]],[1]!Table2[[Symbol]:[Industry]],2,FALSE),"-")</f>
        <v>-</v>
      </c>
      <c r="D1256" t="s">
        <v>92</v>
      </c>
      <c r="E1256">
        <v>1530.6696734</v>
      </c>
      <c r="F1256">
        <v>600.25</v>
      </c>
      <c r="G1256">
        <v>125.63067697803901</v>
      </c>
      <c r="H1256">
        <v>-6.7429014242341898</v>
      </c>
      <c r="I1256">
        <v>21.796365052072002</v>
      </c>
      <c r="J1256">
        <v>4.9153233869615596</v>
      </c>
      <c r="K1256">
        <v>573.44999151464697</v>
      </c>
      <c r="L1256">
        <v>442.46325455985902</v>
      </c>
      <c r="M1256">
        <v>48.093206375928197</v>
      </c>
      <c r="N1256">
        <v>0.63123105998231399</v>
      </c>
      <c r="O1256">
        <v>18.284048313202799</v>
      </c>
      <c r="P1256">
        <v>201.17912694430501</v>
      </c>
      <c r="Q1256">
        <v>0.19472140898568399</v>
      </c>
    </row>
    <row r="1257" spans="1:17" hidden="1" x14ac:dyDescent="0.3">
      <c r="A1257" t="s">
        <v>2674</v>
      </c>
      <c r="B1257" t="s">
        <v>2675</v>
      </c>
      <c r="C1257" t="str">
        <f>IFERROR(VLOOKUP(Table1[[#This Row],[Ticker]],[1]!Table2[[Symbol]:[Industry]],2,FALSE),"-")</f>
        <v>-</v>
      </c>
      <c r="D1257" t="s">
        <v>40</v>
      </c>
      <c r="E1257">
        <v>1517.9257500000001</v>
      </c>
      <c r="F1257">
        <v>45.21</v>
      </c>
      <c r="G1257">
        <v>-11.350942393551399</v>
      </c>
      <c r="H1257">
        <v>6.4637326398763797</v>
      </c>
      <c r="I1257">
        <v>-4.2174700049388498</v>
      </c>
      <c r="J1257">
        <v>-5.6659582821889503</v>
      </c>
      <c r="K1257">
        <v>46.313553949625302</v>
      </c>
      <c r="L1257">
        <v>45.800167615913402</v>
      </c>
      <c r="M1257">
        <v>41.884729797644603</v>
      </c>
      <c r="N1257">
        <v>2.3139884433631202</v>
      </c>
      <c r="O1257">
        <v>75.602742756027396</v>
      </c>
      <c r="P1257">
        <v>32.970588235294102</v>
      </c>
      <c r="Q1257">
        <v>0.228534633347898</v>
      </c>
    </row>
    <row r="1258" spans="1:17" hidden="1" x14ac:dyDescent="0.3">
      <c r="A1258" t="s">
        <v>2676</v>
      </c>
      <c r="B1258" t="s">
        <v>2677</v>
      </c>
      <c r="C1258" t="str">
        <f>IFERROR(VLOOKUP(Table1[[#This Row],[Ticker]],[1]!Table2[[Symbol]:[Industry]],2,FALSE),"-")</f>
        <v>-</v>
      </c>
      <c r="D1258" t="s">
        <v>295</v>
      </c>
      <c r="E1258">
        <v>1516.9120848799901</v>
      </c>
      <c r="F1258">
        <v>111.92</v>
      </c>
      <c r="G1258">
        <v>-20.691398322660099</v>
      </c>
      <c r="H1258">
        <v>-2.84966147594506</v>
      </c>
      <c r="I1258">
        <v>-12.611915807160999</v>
      </c>
      <c r="J1258">
        <v>-3.05449125661695</v>
      </c>
      <c r="K1258">
        <v>114.238026085166</v>
      </c>
      <c r="L1258">
        <v>111.67913953574001</v>
      </c>
      <c r="M1258">
        <v>42.576851464178702</v>
      </c>
      <c r="N1258">
        <v>0.52546856877371495</v>
      </c>
      <c r="O1258">
        <v>15.2519656897784</v>
      </c>
      <c r="P1258">
        <v>21.652173913043399</v>
      </c>
      <c r="Q1258">
        <v>-2.9556098469383001E-2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529</v>
      </c>
      <c r="E1259">
        <v>1515.9512999999999</v>
      </c>
      <c r="F1259">
        <v>144.79</v>
      </c>
      <c r="G1259">
        <v>68.927412169588393</v>
      </c>
      <c r="H1259">
        <v>-5.0679723331008697</v>
      </c>
      <c r="I1259">
        <v>-5.2830616017469296</v>
      </c>
      <c r="J1259">
        <v>-2.34292461105459</v>
      </c>
      <c r="K1259">
        <v>154.55937637104</v>
      </c>
      <c r="L1259">
        <v>134.07791310857999</v>
      </c>
      <c r="M1259">
        <v>37.011237574402799</v>
      </c>
      <c r="N1259">
        <v>0.61344164983935801</v>
      </c>
      <c r="O1259">
        <v>26.38994405691</v>
      </c>
      <c r="P1259">
        <v>103.929577464788</v>
      </c>
      <c r="Q1259">
        <v>5.0761454353833002E-2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260</v>
      </c>
      <c r="E1260">
        <v>1513.0291583999999</v>
      </c>
      <c r="F1260">
        <v>1512.4</v>
      </c>
      <c r="G1260">
        <v>416.72082749879002</v>
      </c>
      <c r="H1260">
        <v>9.0353826729572404</v>
      </c>
      <c r="I1260">
        <v>40.140692020204902</v>
      </c>
      <c r="J1260">
        <v>-1.5023427506803599</v>
      </c>
      <c r="K1260">
        <v>1457.8073754574</v>
      </c>
      <c r="L1260">
        <v>1093.0035125956299</v>
      </c>
      <c r="M1260">
        <v>48.661771330534101</v>
      </c>
      <c r="N1260">
        <v>0.51143073355848701</v>
      </c>
      <c r="O1260">
        <v>14.8472626289341</v>
      </c>
      <c r="P1260">
        <v>629.21890067502397</v>
      </c>
      <c r="Q1260">
        <v>0.17172144511851201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95</v>
      </c>
      <c r="E1261">
        <v>1512.231</v>
      </c>
      <c r="F1261">
        <v>149.80000000000001</v>
      </c>
      <c r="G1261">
        <v>-34.563904764525603</v>
      </c>
      <c r="H1261">
        <v>-2.9419159657556402</v>
      </c>
      <c r="I1261">
        <v>-6.5469156951902701</v>
      </c>
      <c r="J1261">
        <v>-5.4894933619842003</v>
      </c>
      <c r="K1261">
        <v>152.29767951714001</v>
      </c>
      <c r="L1261">
        <v>149.91036557889601</v>
      </c>
      <c r="M1261">
        <v>38.363722164348601</v>
      </c>
      <c r="N1261">
        <v>1.72986063558685</v>
      </c>
      <c r="O1261">
        <v>35.514018691588703</v>
      </c>
      <c r="P1261">
        <v>32.040546496253803</v>
      </c>
      <c r="Q1261">
        <v>0.11238172597873899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260</v>
      </c>
      <c r="E1262">
        <v>1507.7265299999999</v>
      </c>
      <c r="F1262">
        <v>1744.65</v>
      </c>
      <c r="G1262">
        <v>162.77900636933299</v>
      </c>
      <c r="H1262">
        <v>10.8028707630474</v>
      </c>
      <c r="I1262">
        <v>172.01517965846301</v>
      </c>
      <c r="J1262">
        <v>4.27826706992371</v>
      </c>
      <c r="K1262">
        <v>1456.0667363157299</v>
      </c>
      <c r="L1262">
        <v>1052.6665882856601</v>
      </c>
      <c r="M1262">
        <v>72.702071067247701</v>
      </c>
      <c r="N1262">
        <v>0.95776693991906103</v>
      </c>
      <c r="O1262">
        <v>0</v>
      </c>
      <c r="P1262">
        <v>320.397590361445</v>
      </c>
      <c r="Q1262">
        <v>0.26475905439448</v>
      </c>
    </row>
    <row r="1263" spans="1:17" hidden="1" x14ac:dyDescent="0.3">
      <c r="A1263" t="s">
        <v>2686</v>
      </c>
      <c r="B1263" t="s">
        <v>2687</v>
      </c>
      <c r="C1263" t="str">
        <f>IFERROR(VLOOKUP(Table1[[#This Row],[Ticker]],[1]!Table2[[Symbol]:[Industry]],2,FALSE),"-")</f>
        <v>-</v>
      </c>
      <c r="D1263" t="s">
        <v>288</v>
      </c>
      <c r="E1263">
        <v>1505.7060020500001</v>
      </c>
      <c r="F1263">
        <v>183.5</v>
      </c>
      <c r="G1263">
        <v>-31.799195334538499</v>
      </c>
      <c r="H1263">
        <v>7.2381215880899399</v>
      </c>
      <c r="I1263">
        <v>-19.616397482773898</v>
      </c>
      <c r="J1263">
        <v>-2.3034967752064999</v>
      </c>
      <c r="K1263">
        <v>169.011392674474</v>
      </c>
      <c r="M1263">
        <v>58.810101570380297</v>
      </c>
      <c r="N1263">
        <v>1.8176033979061601</v>
      </c>
      <c r="O1263">
        <v>19.8365122615803</v>
      </c>
      <c r="P1263">
        <v>42.579642579642503</v>
      </c>
    </row>
    <row r="1264" spans="1:17" hidden="1" x14ac:dyDescent="0.3">
      <c r="A1264" t="s">
        <v>2688</v>
      </c>
      <c r="B1264" t="s">
        <v>2689</v>
      </c>
      <c r="C1264" t="str">
        <f>IFERROR(VLOOKUP(Table1[[#This Row],[Ticker]],[1]!Table2[[Symbol]:[Industry]],2,FALSE),"-")</f>
        <v>-</v>
      </c>
      <c r="D1264" t="s">
        <v>724</v>
      </c>
      <c r="E1264">
        <v>1502.0466694199999</v>
      </c>
      <c r="F1264">
        <v>262</v>
      </c>
      <c r="G1264">
        <v>1.6159444998283901</v>
      </c>
      <c r="H1264">
        <v>0.333497855024602</v>
      </c>
      <c r="I1264">
        <v>0.69498166279297402</v>
      </c>
      <c r="J1264">
        <v>0.97663912040843504</v>
      </c>
      <c r="K1264">
        <v>260.17343599657301</v>
      </c>
      <c r="L1264">
        <v>240.828754352625</v>
      </c>
      <c r="M1264">
        <v>57.335343564974302</v>
      </c>
      <c r="N1264">
        <v>0.62852828497282498</v>
      </c>
      <c r="O1264">
        <v>8.7786259541984695</v>
      </c>
      <c r="P1264">
        <v>29.134013504854799</v>
      </c>
      <c r="Q1264">
        <v>2.5420345253382999E-2</v>
      </c>
    </row>
    <row r="1265" spans="1:17" hidden="1" x14ac:dyDescent="0.3">
      <c r="A1265" t="s">
        <v>2690</v>
      </c>
      <c r="B1265" t="s">
        <v>2691</v>
      </c>
      <c r="C1265" t="str">
        <f>IFERROR(VLOOKUP(Table1[[#This Row],[Ticker]],[1]!Table2[[Symbol]:[Industry]],2,FALSE),"-")</f>
        <v>-</v>
      </c>
      <c r="D1265" t="s">
        <v>164</v>
      </c>
      <c r="E1265">
        <v>1497.7645868249999</v>
      </c>
      <c r="F1265">
        <v>1221.45</v>
      </c>
      <c r="G1265">
        <v>0.73812924611439701</v>
      </c>
      <c r="H1265">
        <v>-10.659545629085899</v>
      </c>
      <c r="I1265">
        <v>13.059480289870301</v>
      </c>
      <c r="J1265">
        <v>-6.4778884125589897</v>
      </c>
      <c r="K1265">
        <v>1276.79384796256</v>
      </c>
      <c r="L1265">
        <v>1163.1557022396</v>
      </c>
      <c r="M1265">
        <v>26.836713093442199</v>
      </c>
      <c r="N1265">
        <v>0.62977842256499394</v>
      </c>
      <c r="O1265">
        <v>28.945106226206502</v>
      </c>
      <c r="P1265">
        <v>35.739289881646897</v>
      </c>
      <c r="Q1265">
        <v>-5.3954028780564003E-2</v>
      </c>
    </row>
    <row r="1266" spans="1:17" hidden="1" x14ac:dyDescent="0.3">
      <c r="A1266" t="s">
        <v>2692</v>
      </c>
      <c r="B1266" t="s">
        <v>2693</v>
      </c>
      <c r="C1266" t="str">
        <f>IFERROR(VLOOKUP(Table1[[#This Row],[Ticker]],[1]!Table2[[Symbol]:[Industry]],2,FALSE),"-")</f>
        <v>-</v>
      </c>
      <c r="D1266" t="s">
        <v>2694</v>
      </c>
      <c r="E1266">
        <v>1493.60031272999</v>
      </c>
      <c r="F1266">
        <v>677.85</v>
      </c>
      <c r="G1266">
        <v>1797.0257671551001</v>
      </c>
      <c r="H1266">
        <v>8.7749013755223597</v>
      </c>
      <c r="I1266">
        <v>64.539671481136594</v>
      </c>
      <c r="J1266">
        <v>-8.52188469480393</v>
      </c>
      <c r="K1266">
        <v>639.07507977716705</v>
      </c>
      <c r="L1266">
        <v>416.08838346081899</v>
      </c>
      <c r="M1266">
        <v>44.655956997678899</v>
      </c>
      <c r="N1266">
        <v>0.93573598429440596</v>
      </c>
      <c r="O1266">
        <v>17.725160433724199</v>
      </c>
      <c r="P1266">
        <v>1820.25495750708</v>
      </c>
    </row>
    <row r="1267" spans="1:17" hidden="1" x14ac:dyDescent="0.3">
      <c r="A1267" t="s">
        <v>2695</v>
      </c>
      <c r="B1267" t="s">
        <v>2696</v>
      </c>
      <c r="C1267" t="str">
        <f>IFERROR(VLOOKUP(Table1[[#This Row],[Ticker]],[1]!Table2[[Symbol]:[Industry]],2,FALSE),"-")</f>
        <v>-</v>
      </c>
      <c r="D1267" t="s">
        <v>372</v>
      </c>
      <c r="E1267">
        <v>1487.7</v>
      </c>
      <c r="F1267">
        <v>49.59</v>
      </c>
      <c r="G1267">
        <v>-5.8564092868887903</v>
      </c>
      <c r="H1267">
        <v>39.4040994205982</v>
      </c>
      <c r="I1267">
        <v>6.3263885648758098</v>
      </c>
      <c r="J1267">
        <v>-2.4801981599582499</v>
      </c>
      <c r="K1267">
        <v>43.027967954126602</v>
      </c>
      <c r="M1267">
        <v>54.209748349237998</v>
      </c>
      <c r="N1267">
        <v>0.69898726113930398</v>
      </c>
      <c r="O1267">
        <v>14.055253075216701</v>
      </c>
      <c r="P1267">
        <v>65.3</v>
      </c>
    </row>
    <row r="1268" spans="1:17" hidden="1" x14ac:dyDescent="0.3">
      <c r="A1268" t="s">
        <v>2697</v>
      </c>
      <c r="B1268" t="s">
        <v>2698</v>
      </c>
      <c r="C1268" t="str">
        <f>IFERROR(VLOOKUP(Table1[[#This Row],[Ticker]],[1]!Table2[[Symbol]:[Industry]],2,FALSE),"-")</f>
        <v>-</v>
      </c>
      <c r="D1268" t="s">
        <v>1173</v>
      </c>
      <c r="E1268">
        <v>1485.4876875</v>
      </c>
      <c r="F1268">
        <v>216.5</v>
      </c>
      <c r="G1268">
        <v>364.38342226063497</v>
      </c>
      <c r="H1268">
        <v>14.0262918093376</v>
      </c>
      <c r="I1268">
        <v>41.096966600278897</v>
      </c>
      <c r="J1268">
        <v>-11.714381033298199</v>
      </c>
      <c r="K1268">
        <v>198.41177163017099</v>
      </c>
      <c r="L1268">
        <v>151.928830546135</v>
      </c>
      <c r="M1268">
        <v>52.952257600074198</v>
      </c>
      <c r="N1268">
        <v>1.7418482344430299</v>
      </c>
      <c r="O1268">
        <v>14.5034642032332</v>
      </c>
      <c r="P1268">
        <v>441.52076038018998</v>
      </c>
      <c r="Q1268">
        <v>0.17916929265325501</v>
      </c>
    </row>
    <row r="1269" spans="1:17" hidden="1" x14ac:dyDescent="0.3">
      <c r="A1269" t="s">
        <v>2699</v>
      </c>
      <c r="B1269" t="s">
        <v>2700</v>
      </c>
      <c r="C1269" t="str">
        <f>IFERROR(VLOOKUP(Table1[[#This Row],[Ticker]],[1]!Table2[[Symbol]:[Industry]],2,FALSE),"-")</f>
        <v>-</v>
      </c>
      <c r="D1269" t="s">
        <v>127</v>
      </c>
      <c r="E1269">
        <v>1478.5295128079999</v>
      </c>
      <c r="F1269">
        <v>26.92</v>
      </c>
      <c r="G1269">
        <v>29.2920561069459</v>
      </c>
      <c r="H1269">
        <v>-16.9243242156798</v>
      </c>
      <c r="I1269">
        <v>-35.745693199513603</v>
      </c>
      <c r="J1269">
        <v>-9.0911210279188897</v>
      </c>
      <c r="K1269">
        <v>29.875537167093398</v>
      </c>
      <c r="L1269">
        <v>28.8654309447742</v>
      </c>
      <c r="M1269">
        <v>37.474460423253603</v>
      </c>
      <c r="N1269">
        <v>1.69454482509042</v>
      </c>
      <c r="O1269">
        <v>46.3595839524517</v>
      </c>
      <c r="P1269">
        <v>63.151515151515099</v>
      </c>
      <c r="Q1269">
        <v>0.20574224341896799</v>
      </c>
    </row>
    <row r="1270" spans="1:17" hidden="1" x14ac:dyDescent="0.3">
      <c r="A1270" t="s">
        <v>2701</v>
      </c>
      <c r="B1270" t="s">
        <v>2702</v>
      </c>
      <c r="C1270" t="str">
        <f>IFERROR(VLOOKUP(Table1[[#This Row],[Ticker]],[1]!Table2[[Symbol]:[Industry]],2,FALSE),"-")</f>
        <v>-</v>
      </c>
      <c r="D1270" t="s">
        <v>51</v>
      </c>
      <c r="E1270">
        <v>1472.98</v>
      </c>
      <c r="F1270">
        <v>15.67</v>
      </c>
      <c r="G1270">
        <v>55.856523933736703</v>
      </c>
      <c r="H1270">
        <v>20.818857284590901</v>
      </c>
      <c r="I1270">
        <v>-9.9496183066645596</v>
      </c>
      <c r="J1270">
        <v>2.5690165921828898</v>
      </c>
      <c r="K1270">
        <v>14.227209982163201</v>
      </c>
      <c r="L1270">
        <v>12.786496708462799</v>
      </c>
      <c r="M1270">
        <v>58.798162718258901</v>
      </c>
      <c r="N1270">
        <v>1.2278963477723399</v>
      </c>
      <c r="O1270">
        <v>19.017230376515599</v>
      </c>
      <c r="P1270">
        <v>117.638888888888</v>
      </c>
    </row>
    <row r="1271" spans="1:17" hidden="1" x14ac:dyDescent="0.3">
      <c r="A1271" t="s">
        <v>2703</v>
      </c>
      <c r="B1271" t="s">
        <v>2704</v>
      </c>
      <c r="C1271" t="str">
        <f>IFERROR(VLOOKUP(Table1[[#This Row],[Ticker]],[1]!Table2[[Symbol]:[Industry]],2,FALSE),"-")</f>
        <v>-</v>
      </c>
      <c r="D1271" t="s">
        <v>21</v>
      </c>
      <c r="E1271">
        <v>1466.614038768</v>
      </c>
      <c r="F1271">
        <v>150.56</v>
      </c>
      <c r="G1271">
        <v>60.829489354623902</v>
      </c>
      <c r="H1271">
        <v>34.327131017620601</v>
      </c>
      <c r="I1271">
        <v>34.774430744339099</v>
      </c>
      <c r="J1271">
        <v>-0.20093977737771099</v>
      </c>
      <c r="K1271">
        <v>133.61953702411699</v>
      </c>
      <c r="L1271">
        <v>107.590228611055</v>
      </c>
      <c r="M1271">
        <v>47.896550392836097</v>
      </c>
      <c r="N1271">
        <v>0.56720222700746503</v>
      </c>
      <c r="O1271">
        <v>22.409670563230598</v>
      </c>
      <c r="P1271">
        <v>107.66896551724101</v>
      </c>
      <c r="Q1271">
        <v>9.1976573286730007E-2</v>
      </c>
    </row>
    <row r="1272" spans="1:17" hidden="1" x14ac:dyDescent="0.3">
      <c r="A1272" t="s">
        <v>2705</v>
      </c>
      <c r="B1272" t="s">
        <v>2706</v>
      </c>
      <c r="C1272" t="str">
        <f>IFERROR(VLOOKUP(Table1[[#This Row],[Ticker]],[1]!Table2[[Symbol]:[Industry]],2,FALSE),"-")</f>
        <v>-</v>
      </c>
      <c r="D1272" t="s">
        <v>588</v>
      </c>
      <c r="E1272">
        <v>1460.7639750000001</v>
      </c>
      <c r="F1272">
        <v>757</v>
      </c>
      <c r="G1272">
        <v>291.67900367378201</v>
      </c>
      <c r="H1272">
        <v>-1.8806112322406201</v>
      </c>
      <c r="I1272">
        <v>52.417222269815099</v>
      </c>
      <c r="J1272">
        <v>2.9330160767853899</v>
      </c>
      <c r="K1272">
        <v>684.45439467312599</v>
      </c>
      <c r="L1272">
        <v>512.97035294482396</v>
      </c>
      <c r="M1272">
        <v>49.7975440823406</v>
      </c>
      <c r="N1272">
        <v>0.60756131910239197</v>
      </c>
      <c r="O1272">
        <v>6.65785997357992</v>
      </c>
      <c r="P1272">
        <v>357.401812688821</v>
      </c>
      <c r="Q1272">
        <v>0.18729999189765201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380</v>
      </c>
      <c r="E1273">
        <v>1459.6912761599999</v>
      </c>
      <c r="F1273">
        <v>364.8</v>
      </c>
      <c r="G1273">
        <v>-24.794220033574899</v>
      </c>
      <c r="H1273">
        <v>-0.69506306440652599</v>
      </c>
      <c r="I1273">
        <v>-12.823452274041699</v>
      </c>
      <c r="J1273">
        <v>-2.89808697653987</v>
      </c>
      <c r="K1273">
        <v>364.081862699547</v>
      </c>
      <c r="L1273">
        <v>356.43593241827301</v>
      </c>
      <c r="M1273">
        <v>37.504512528769702</v>
      </c>
      <c r="N1273">
        <v>1.22487869515851</v>
      </c>
      <c r="O1273">
        <v>16.7763157894736</v>
      </c>
      <c r="P1273">
        <v>30.0998573466476</v>
      </c>
      <c r="Q1273">
        <v>-0.122213595557601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104</v>
      </c>
      <c r="E1274">
        <v>1448.6760022999999</v>
      </c>
      <c r="F1274">
        <v>55.57</v>
      </c>
      <c r="G1274">
        <v>29.0173849904881</v>
      </c>
      <c r="H1274">
        <v>-7.2462963990456597</v>
      </c>
      <c r="I1274">
        <v>-35.389483037993699</v>
      </c>
      <c r="J1274">
        <v>-1.7251035813342599</v>
      </c>
      <c r="K1274">
        <v>57.978472179978503</v>
      </c>
      <c r="L1274">
        <v>58.391146430458001</v>
      </c>
      <c r="M1274">
        <v>43.762002484420698</v>
      </c>
      <c r="N1274">
        <v>0.58874572613153298</v>
      </c>
      <c r="O1274">
        <v>55.659528522584097</v>
      </c>
      <c r="P1274">
        <v>55.658263305322102</v>
      </c>
      <c r="Q1274">
        <v>-1.8693919650667998E-2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420</v>
      </c>
      <c r="E1275">
        <v>1447.7112417549999</v>
      </c>
      <c r="F1275">
        <v>463.85</v>
      </c>
      <c r="G1275">
        <v>-21.2617249749716</v>
      </c>
      <c r="H1275">
        <v>-6.5000029682809499</v>
      </c>
      <c r="I1275">
        <v>-33.537828710422602</v>
      </c>
      <c r="J1275">
        <v>-1.5376815757304301</v>
      </c>
      <c r="K1275">
        <v>497.96449037961099</v>
      </c>
      <c r="L1275">
        <v>503.90367732638799</v>
      </c>
      <c r="M1275">
        <v>29.176871265993899</v>
      </c>
      <c r="N1275">
        <v>0.73329966485818798</v>
      </c>
      <c r="O1275">
        <v>63.511911178182601</v>
      </c>
      <c r="P1275">
        <v>14.8143564356435</v>
      </c>
      <c r="Q1275">
        <v>-2.7547853756931001E-2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605</v>
      </c>
      <c r="E1276">
        <v>1445.3511088</v>
      </c>
      <c r="F1276">
        <v>146.80000000000001</v>
      </c>
      <c r="G1276">
        <v>-3.9280932369836399</v>
      </c>
      <c r="H1276">
        <v>10.5696625658199</v>
      </c>
      <c r="I1276">
        <v>-19.008774945353998</v>
      </c>
      <c r="J1276">
        <v>6.0157950414914403</v>
      </c>
      <c r="K1276">
        <v>138.98673857059299</v>
      </c>
      <c r="L1276">
        <v>139.105224537749</v>
      </c>
      <c r="M1276">
        <v>54.626418946921298</v>
      </c>
      <c r="N1276">
        <v>3.2919791911407201</v>
      </c>
      <c r="O1276">
        <v>28.0313351498637</v>
      </c>
      <c r="P1276">
        <v>28.209606986899502</v>
      </c>
      <c r="Q1276">
        <v>-7.1660240624862995E-2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2717</v>
      </c>
      <c r="E1277">
        <v>1440.4018065</v>
      </c>
      <c r="F1277">
        <v>739.65</v>
      </c>
      <c r="G1277">
        <v>95.829006005197002</v>
      </c>
      <c r="H1277">
        <v>-14.3744972029358</v>
      </c>
      <c r="I1277">
        <v>40.926075138989802</v>
      </c>
      <c r="J1277">
        <v>-3.8276497446249098</v>
      </c>
      <c r="K1277">
        <v>729.65013625275401</v>
      </c>
      <c r="L1277">
        <v>542.98826218267504</v>
      </c>
      <c r="M1277">
        <v>35.515446135921302</v>
      </c>
      <c r="N1277">
        <v>0.41479960600973798</v>
      </c>
      <c r="O1277">
        <v>28.303927533292701</v>
      </c>
      <c r="P1277">
        <v>125.50304878048701</v>
      </c>
    </row>
    <row r="1278" spans="1:17" hidden="1" x14ac:dyDescent="0.3">
      <c r="A1278" t="s">
        <v>2718</v>
      </c>
      <c r="B1278" t="s">
        <v>2719</v>
      </c>
      <c r="C1278" t="str">
        <f>IFERROR(VLOOKUP(Table1[[#This Row],[Ticker]],[1]!Table2[[Symbol]:[Industry]],2,FALSE),"-")</f>
        <v>-</v>
      </c>
      <c r="D1278" t="s">
        <v>24</v>
      </c>
      <c r="E1278">
        <v>1439.989271205</v>
      </c>
      <c r="F1278">
        <v>319.64999999999998</v>
      </c>
      <c r="G1278">
        <v>-49.746431731287899</v>
      </c>
      <c r="H1278">
        <v>-7.7774027719430796</v>
      </c>
      <c r="I1278">
        <v>-37.563633879523302</v>
      </c>
      <c r="J1278">
        <v>-2.1330811254274198</v>
      </c>
      <c r="K1278">
        <v>343.66283546489802</v>
      </c>
      <c r="M1278">
        <v>18.684231398484499</v>
      </c>
      <c r="N1278">
        <v>0.78948504095148297</v>
      </c>
      <c r="O1278">
        <v>46.722978257469101</v>
      </c>
      <c r="P1278">
        <v>2.6658101814677799</v>
      </c>
    </row>
    <row r="1279" spans="1:17" hidden="1" x14ac:dyDescent="0.3">
      <c r="A1279" t="s">
        <v>2720</v>
      </c>
      <c r="B1279" t="s">
        <v>2721</v>
      </c>
      <c r="C1279" t="str">
        <f>IFERROR(VLOOKUP(Table1[[#This Row],[Ticker]],[1]!Table2[[Symbol]:[Industry]],2,FALSE),"-")</f>
        <v>-</v>
      </c>
      <c r="D1279" t="s">
        <v>78</v>
      </c>
      <c r="E1279">
        <v>1436.6264583879999</v>
      </c>
      <c r="F1279">
        <v>97.46</v>
      </c>
      <c r="G1279">
        <v>-16.365155264258199</v>
      </c>
      <c r="H1279">
        <v>-12.360556469532</v>
      </c>
      <c r="I1279">
        <v>-25.6300910102918</v>
      </c>
      <c r="J1279">
        <v>-0.80930923864382998</v>
      </c>
      <c r="K1279">
        <v>107.31597814389799</v>
      </c>
      <c r="L1279">
        <v>102.901037111913</v>
      </c>
      <c r="M1279">
        <v>19.628872053379901</v>
      </c>
      <c r="N1279">
        <v>0.71741616646922202</v>
      </c>
      <c r="O1279">
        <v>27.129078596347199</v>
      </c>
      <c r="P1279">
        <v>17.139423076922998</v>
      </c>
      <c r="Q1279">
        <v>-1.3463288577224E-2</v>
      </c>
    </row>
    <row r="1280" spans="1:17" hidden="1" x14ac:dyDescent="0.3">
      <c r="A1280" t="s">
        <v>2722</v>
      </c>
      <c r="B1280" t="s">
        <v>2723</v>
      </c>
      <c r="C1280" t="str">
        <f>IFERROR(VLOOKUP(Table1[[#This Row],[Ticker]],[1]!Table2[[Symbol]:[Industry]],2,FALSE),"-")</f>
        <v>-</v>
      </c>
      <c r="D1280" t="s">
        <v>804</v>
      </c>
      <c r="E1280">
        <v>1435.7419642719999</v>
      </c>
      <c r="F1280">
        <v>65.72</v>
      </c>
      <c r="G1280">
        <v>108.179260352247</v>
      </c>
      <c r="H1280">
        <v>-12.718177936921199</v>
      </c>
      <c r="I1280">
        <v>-4.7033504290155399</v>
      </c>
      <c r="J1280">
        <v>-1.8929286694326799</v>
      </c>
      <c r="K1280">
        <v>64.4834100583018</v>
      </c>
      <c r="L1280">
        <v>54.329344541947599</v>
      </c>
      <c r="M1280">
        <v>38.628295202738698</v>
      </c>
      <c r="N1280">
        <v>0.67586645524618605</v>
      </c>
      <c r="O1280">
        <v>17.468046256847199</v>
      </c>
      <c r="P1280">
        <v>148.939393939393</v>
      </c>
      <c r="Q1280">
        <v>0.20333851881236101</v>
      </c>
    </row>
    <row r="1281" spans="1:17" hidden="1" x14ac:dyDescent="0.3">
      <c r="A1281" t="s">
        <v>2724</v>
      </c>
      <c r="B1281" t="s">
        <v>2725</v>
      </c>
      <c r="C1281" t="str">
        <f>IFERROR(VLOOKUP(Table1[[#This Row],[Ticker]],[1]!Table2[[Symbol]:[Industry]],2,FALSE),"-")</f>
        <v>-</v>
      </c>
      <c r="D1281" t="s">
        <v>295</v>
      </c>
      <c r="E1281">
        <v>1433.4280000000001</v>
      </c>
      <c r="F1281">
        <v>490.9</v>
      </c>
      <c r="G1281">
        <v>8.4325861217487699</v>
      </c>
      <c r="H1281">
        <v>7.5840756279575698</v>
      </c>
      <c r="I1281">
        <v>19.790494493390401</v>
      </c>
      <c r="J1281">
        <v>-4.7359489451207999</v>
      </c>
      <c r="K1281">
        <v>460.64661286032498</v>
      </c>
      <c r="L1281">
        <v>414.76248685054202</v>
      </c>
      <c r="M1281">
        <v>51.154782649678701</v>
      </c>
      <c r="N1281">
        <v>1.17611185141106</v>
      </c>
      <c r="O1281">
        <v>10.8168669790181</v>
      </c>
      <c r="P1281">
        <v>49.573430834856701</v>
      </c>
      <c r="Q1281">
        <v>-4.7706482381510004E-3</v>
      </c>
    </row>
    <row r="1282" spans="1:17" hidden="1" x14ac:dyDescent="0.3">
      <c r="A1282" t="s">
        <v>2726</v>
      </c>
      <c r="B1282" t="s">
        <v>2727</v>
      </c>
      <c r="C1282" t="str">
        <f>IFERROR(VLOOKUP(Table1[[#This Row],[Ticker]],[1]!Table2[[Symbol]:[Industry]],2,FALSE),"-")</f>
        <v>-</v>
      </c>
      <c r="D1282" t="s">
        <v>127</v>
      </c>
      <c r="E1282">
        <v>1424.669504</v>
      </c>
      <c r="F1282">
        <v>640</v>
      </c>
      <c r="G1282">
        <v>-26.654571369029</v>
      </c>
      <c r="H1282">
        <v>1.0772592445582301</v>
      </c>
      <c r="I1282">
        <v>8.7925738887019502</v>
      </c>
      <c r="J1282">
        <v>-1.2728970576991501</v>
      </c>
      <c r="K1282">
        <v>613.89216020954996</v>
      </c>
      <c r="L1282">
        <v>583.72252437156703</v>
      </c>
      <c r="M1282">
        <v>50.017524561858401</v>
      </c>
      <c r="N1282">
        <v>1.4187493623713701</v>
      </c>
      <c r="O1282">
        <v>14.6875</v>
      </c>
      <c r="P1282">
        <v>28.192288432648901</v>
      </c>
      <c r="Q1282">
        <v>-0.13733354370498099</v>
      </c>
    </row>
    <row r="1283" spans="1:17" hidden="1" x14ac:dyDescent="0.3">
      <c r="A1283" t="s">
        <v>2728</v>
      </c>
      <c r="B1283" t="s">
        <v>2729</v>
      </c>
      <c r="C1283" t="str">
        <f>IFERROR(VLOOKUP(Table1[[#This Row],[Ticker]],[1]!Table2[[Symbol]:[Industry]],2,FALSE),"-")</f>
        <v>-</v>
      </c>
      <c r="D1283" t="s">
        <v>78</v>
      </c>
      <c r="E1283">
        <v>1422.1949999999999</v>
      </c>
      <c r="F1283">
        <v>48.21</v>
      </c>
      <c r="G1283">
        <v>-13.9637409648212</v>
      </c>
      <c r="H1283">
        <v>-5.4593735949543598</v>
      </c>
      <c r="I1283">
        <v>-14.342071351909601</v>
      </c>
      <c r="J1283">
        <v>-3.49917564024669</v>
      </c>
      <c r="K1283">
        <v>49.004919708854302</v>
      </c>
      <c r="L1283">
        <v>47.871628099199803</v>
      </c>
      <c r="M1283">
        <v>34.723457403246201</v>
      </c>
      <c r="N1283">
        <v>0.82539393731826005</v>
      </c>
      <c r="O1283">
        <v>25.460365180481201</v>
      </c>
      <c r="P1283">
        <v>24.7347994825355</v>
      </c>
      <c r="Q1283">
        <v>2.3550952209965E-2</v>
      </c>
    </row>
    <row r="1284" spans="1:17" hidden="1" x14ac:dyDescent="0.3">
      <c r="A1284" t="s">
        <v>2730</v>
      </c>
      <c r="B1284" t="s">
        <v>2731</v>
      </c>
      <c r="C1284" t="str">
        <f>IFERROR(VLOOKUP(Table1[[#This Row],[Ticker]],[1]!Table2[[Symbol]:[Industry]],2,FALSE),"-")</f>
        <v>-</v>
      </c>
      <c r="D1284" t="s">
        <v>21</v>
      </c>
      <c r="E1284">
        <v>1421.18635374</v>
      </c>
      <c r="F1284">
        <v>383.85</v>
      </c>
      <c r="G1284">
        <v>14.277526466936999</v>
      </c>
      <c r="H1284">
        <v>4.2549695725603103</v>
      </c>
      <c r="I1284">
        <v>11.4719605160653</v>
      </c>
      <c r="J1284">
        <v>-1.2250218795358101</v>
      </c>
      <c r="K1284">
        <v>354.12713553950903</v>
      </c>
      <c r="L1284">
        <v>325.29910758117501</v>
      </c>
      <c r="M1284">
        <v>62.239103571917802</v>
      </c>
      <c r="N1284">
        <v>2.2348802960354801</v>
      </c>
      <c r="O1284">
        <v>17.181190569232701</v>
      </c>
      <c r="P1284">
        <v>54.528985507246297</v>
      </c>
      <c r="Q1284">
        <v>-2.3032913436524999E-2</v>
      </c>
    </row>
    <row r="1285" spans="1:17" hidden="1" x14ac:dyDescent="0.3">
      <c r="A1285" t="s">
        <v>2732</v>
      </c>
      <c r="B1285" t="s">
        <v>2733</v>
      </c>
      <c r="C1285" t="str">
        <f>IFERROR(VLOOKUP(Table1[[#This Row],[Ticker]],[1]!Table2[[Symbol]:[Industry]],2,FALSE),"-")</f>
        <v>-</v>
      </c>
      <c r="D1285" t="s">
        <v>237</v>
      </c>
      <c r="E1285">
        <v>1408.8177813</v>
      </c>
      <c r="F1285">
        <v>822.05</v>
      </c>
      <c r="G1285">
        <v>121.31937427690799</v>
      </c>
      <c r="H1285">
        <v>18.428486603305601</v>
      </c>
      <c r="I1285">
        <v>34.333393510928602</v>
      </c>
      <c r="J1285">
        <v>13.807176962374401</v>
      </c>
      <c r="K1285">
        <v>730.177378401645</v>
      </c>
      <c r="L1285">
        <v>621.51507044111202</v>
      </c>
      <c r="M1285">
        <v>62.655345953038697</v>
      </c>
      <c r="N1285">
        <v>2.04279819808783</v>
      </c>
      <c r="O1285">
        <v>9.0505443707803597</v>
      </c>
      <c r="P1285">
        <v>164.70777652551899</v>
      </c>
      <c r="Q1285">
        <v>0.13487026894354701</v>
      </c>
    </row>
    <row r="1286" spans="1:17" hidden="1" x14ac:dyDescent="0.3">
      <c r="A1286" t="s">
        <v>2734</v>
      </c>
      <c r="B1286" t="s">
        <v>2735</v>
      </c>
      <c r="C1286" t="str">
        <f>IFERROR(VLOOKUP(Table1[[#This Row],[Ticker]],[1]!Table2[[Symbol]:[Industry]],2,FALSE),"-")</f>
        <v>-</v>
      </c>
      <c r="D1286" t="s">
        <v>78</v>
      </c>
      <c r="E1286">
        <v>1408.590435756</v>
      </c>
      <c r="F1286">
        <v>126.92</v>
      </c>
      <c r="G1286">
        <v>60.953076372735801</v>
      </c>
      <c r="H1286">
        <v>-3.8768889125105401</v>
      </c>
      <c r="I1286">
        <v>3.77177286978884</v>
      </c>
      <c r="J1286">
        <v>-6.13748327868805</v>
      </c>
      <c r="K1286">
        <v>129.63867450939699</v>
      </c>
      <c r="L1286">
        <v>111.225994082594</v>
      </c>
      <c r="M1286">
        <v>36.877909969915997</v>
      </c>
      <c r="N1286">
        <v>0.79325309197356197</v>
      </c>
      <c r="O1286">
        <v>17.2864796722344</v>
      </c>
      <c r="P1286">
        <v>86.372980910425795</v>
      </c>
    </row>
    <row r="1287" spans="1:17" hidden="1" x14ac:dyDescent="0.3">
      <c r="A1287" t="s">
        <v>2736</v>
      </c>
      <c r="B1287" t="s">
        <v>2737</v>
      </c>
      <c r="C1287" t="str">
        <f>IFERROR(VLOOKUP(Table1[[#This Row],[Ticker]],[1]!Table2[[Symbol]:[Industry]],2,FALSE),"-")</f>
        <v>-</v>
      </c>
      <c r="D1287" t="s">
        <v>389</v>
      </c>
      <c r="E1287">
        <v>1406.5246214189999</v>
      </c>
      <c r="F1287">
        <v>95.67</v>
      </c>
      <c r="G1287">
        <v>-59.766503784813303</v>
      </c>
      <c r="H1287">
        <v>-6.1685465191615902</v>
      </c>
      <c r="I1287">
        <v>-31.882139293758598</v>
      </c>
      <c r="J1287">
        <v>-1.86321687384984</v>
      </c>
      <c r="K1287">
        <v>100.084461794342</v>
      </c>
      <c r="L1287">
        <v>113.11162521747001</v>
      </c>
      <c r="M1287">
        <v>46.598117460248503</v>
      </c>
      <c r="N1287">
        <v>1.02277814959542</v>
      </c>
      <c r="O1287">
        <v>85.690394062924597</v>
      </c>
      <c r="P1287">
        <v>6.2999999999999901</v>
      </c>
      <c r="Q1287">
        <v>-6.6084937827113999E-2</v>
      </c>
    </row>
    <row r="1288" spans="1:17" hidden="1" x14ac:dyDescent="0.3">
      <c r="A1288" t="s">
        <v>2738</v>
      </c>
      <c r="B1288" t="s">
        <v>2739</v>
      </c>
      <c r="C1288" t="str">
        <f>IFERROR(VLOOKUP(Table1[[#This Row],[Ticker]],[1]!Table2[[Symbol]:[Industry]],2,FALSE),"-")</f>
        <v>-</v>
      </c>
      <c r="D1288" t="s">
        <v>759</v>
      </c>
      <c r="E1288">
        <v>1404.27684462</v>
      </c>
      <c r="F1288">
        <v>278.2</v>
      </c>
      <c r="G1288">
        <v>-17.288596292571601</v>
      </c>
      <c r="H1288">
        <v>12.4902269765855</v>
      </c>
      <c r="I1288">
        <v>-5.1057984408070203</v>
      </c>
      <c r="J1288">
        <v>-0.68298639463875799</v>
      </c>
      <c r="K1288">
        <v>283.26593169851498</v>
      </c>
      <c r="M1288">
        <v>29.4955665696171</v>
      </c>
      <c r="N1288">
        <v>2.5072994476128301</v>
      </c>
      <c r="O1288">
        <v>15.276779295470799</v>
      </c>
      <c r="P1288">
        <v>22.205139468482301</v>
      </c>
    </row>
    <row r="1289" spans="1:17" hidden="1" x14ac:dyDescent="0.3">
      <c r="A1289" t="s">
        <v>2740</v>
      </c>
      <c r="B1289" t="s">
        <v>2741</v>
      </c>
      <c r="C1289" t="str">
        <f>IFERROR(VLOOKUP(Table1[[#This Row],[Ticker]],[1]!Table2[[Symbol]:[Industry]],2,FALSE),"-")</f>
        <v>-</v>
      </c>
      <c r="D1289" t="s">
        <v>306</v>
      </c>
      <c r="E1289">
        <v>1403.5643249709999</v>
      </c>
      <c r="F1289">
        <v>21.29</v>
      </c>
      <c r="G1289">
        <v>28.842238219450898</v>
      </c>
      <c r="H1289">
        <v>-12.762111021440001</v>
      </c>
      <c r="I1289">
        <v>-56.0334726035721</v>
      </c>
      <c r="J1289">
        <v>-0.14960117137692899</v>
      </c>
      <c r="K1289">
        <v>23.722782354916799</v>
      </c>
      <c r="L1289">
        <v>24.684484674137899</v>
      </c>
      <c r="M1289">
        <v>38.261115203209002</v>
      </c>
      <c r="N1289">
        <v>1.60802001665696</v>
      </c>
      <c r="O1289">
        <v>97.275716298731794</v>
      </c>
      <c r="P1289">
        <v>60.075187969924698</v>
      </c>
      <c r="Q1289">
        <v>8.0300276124866996E-2</v>
      </c>
    </row>
    <row r="1290" spans="1:17" hidden="1" x14ac:dyDescent="0.3">
      <c r="A1290" t="s">
        <v>2742</v>
      </c>
      <c r="B1290" t="s">
        <v>2743</v>
      </c>
      <c r="C1290" t="str">
        <f>IFERROR(VLOOKUP(Table1[[#This Row],[Ticker]],[1]!Table2[[Symbol]:[Industry]],2,FALSE),"-")</f>
        <v>-</v>
      </c>
      <c r="D1290" t="s">
        <v>57</v>
      </c>
      <c r="E1290">
        <v>1394.296</v>
      </c>
      <c r="F1290">
        <v>917.3</v>
      </c>
      <c r="G1290">
        <v>128.603342249257</v>
      </c>
      <c r="H1290">
        <v>21.338048582451201</v>
      </c>
      <c r="I1290">
        <v>62.520305702246802</v>
      </c>
      <c r="J1290">
        <v>7.0148652405318499</v>
      </c>
      <c r="K1290">
        <v>751.05293556977006</v>
      </c>
      <c r="L1290">
        <v>588.72659758063401</v>
      </c>
      <c r="M1290">
        <v>63.915210897767999</v>
      </c>
      <c r="N1290">
        <v>2.77458748251426</v>
      </c>
      <c r="O1290">
        <v>13.9212907445764</v>
      </c>
      <c r="P1290">
        <v>173.372075696617</v>
      </c>
      <c r="Q1290">
        <v>0.16622897692941299</v>
      </c>
    </row>
    <row r="1291" spans="1:17" hidden="1" x14ac:dyDescent="0.3">
      <c r="A1291" t="s">
        <v>2744</v>
      </c>
      <c r="B1291" t="s">
        <v>2745</v>
      </c>
      <c r="C1291" t="str">
        <f>IFERROR(VLOOKUP(Table1[[#This Row],[Ticker]],[1]!Table2[[Symbol]:[Industry]],2,FALSE),"-")</f>
        <v>-</v>
      </c>
      <c r="D1291" t="s">
        <v>2596</v>
      </c>
      <c r="E1291">
        <v>1389.68397</v>
      </c>
      <c r="F1291">
        <v>1695.15</v>
      </c>
      <c r="G1291">
        <v>611.07880185075101</v>
      </c>
      <c r="H1291">
        <v>-3.7716884862288</v>
      </c>
      <c r="I1291">
        <v>75.305501085231995</v>
      </c>
      <c r="J1291">
        <v>-14.7919074015627</v>
      </c>
      <c r="K1291">
        <v>1640.15104251307</v>
      </c>
      <c r="L1291">
        <v>1030.4968786444399</v>
      </c>
      <c r="M1291">
        <v>31.697304946670801</v>
      </c>
      <c r="N1291">
        <v>0.35237406839426799</v>
      </c>
      <c r="O1291">
        <v>24.626139279709701</v>
      </c>
      <c r="P1291">
        <v>648.74116607773794</v>
      </c>
    </row>
    <row r="1292" spans="1:17" hidden="1" x14ac:dyDescent="0.3">
      <c r="A1292" t="s">
        <v>2746</v>
      </c>
      <c r="B1292" t="s">
        <v>2747</v>
      </c>
      <c r="C1292" t="str">
        <f>IFERROR(VLOOKUP(Table1[[#This Row],[Ticker]],[1]!Table2[[Symbol]:[Industry]],2,FALSE),"-")</f>
        <v>-</v>
      </c>
      <c r="D1292" t="s">
        <v>133</v>
      </c>
      <c r="E1292">
        <v>1386.0828509999999</v>
      </c>
      <c r="F1292">
        <v>499.7</v>
      </c>
      <c r="G1292">
        <v>42.839270930840598</v>
      </c>
      <c r="H1292">
        <v>-8.5973546857479306</v>
      </c>
      <c r="I1292">
        <v>-25.113460427985899</v>
      </c>
      <c r="J1292">
        <v>1.5956770360061501</v>
      </c>
      <c r="K1292">
        <v>521.82241547281296</v>
      </c>
      <c r="L1292">
        <v>480.15369545535202</v>
      </c>
      <c r="M1292">
        <v>44.732106586811298</v>
      </c>
      <c r="N1292">
        <v>0.844885160434103</v>
      </c>
      <c r="O1292">
        <v>33.820292175305198</v>
      </c>
      <c r="P1292">
        <v>92.229274860550106</v>
      </c>
      <c r="Q1292">
        <v>0.15173798138994599</v>
      </c>
    </row>
    <row r="1293" spans="1:17" hidden="1" x14ac:dyDescent="0.3">
      <c r="A1293" t="s">
        <v>2748</v>
      </c>
      <c r="B1293" t="s">
        <v>2749</v>
      </c>
      <c r="C1293" t="str">
        <f>IFERROR(VLOOKUP(Table1[[#This Row],[Ticker]],[1]!Table2[[Symbol]:[Industry]],2,FALSE),"-")</f>
        <v>-</v>
      </c>
      <c r="D1293" t="s">
        <v>153</v>
      </c>
      <c r="E1293">
        <v>1385.8624195570001</v>
      </c>
      <c r="F1293">
        <v>208.67</v>
      </c>
      <c r="G1293">
        <v>57.986615119146997</v>
      </c>
      <c r="H1293">
        <v>-5.2235462997767499</v>
      </c>
      <c r="I1293">
        <v>26.7350535215764</v>
      </c>
      <c r="J1293">
        <v>-14.384773607482201</v>
      </c>
      <c r="K1293">
        <v>207.052907187735</v>
      </c>
      <c r="L1293">
        <v>158.75969526152099</v>
      </c>
      <c r="M1293">
        <v>38.335265525885198</v>
      </c>
      <c r="N1293">
        <v>0.56637247551639802</v>
      </c>
      <c r="O1293">
        <v>22.1018833564959</v>
      </c>
      <c r="P1293">
        <v>116.574987026466</v>
      </c>
      <c r="Q1293">
        <v>0.193184570337917</v>
      </c>
    </row>
    <row r="1294" spans="1:17" hidden="1" x14ac:dyDescent="0.3">
      <c r="A1294" t="s">
        <v>2750</v>
      </c>
      <c r="B1294" t="s">
        <v>2751</v>
      </c>
      <c r="C1294" t="str">
        <f>IFERROR(VLOOKUP(Table1[[#This Row],[Ticker]],[1]!Table2[[Symbol]:[Industry]],2,FALSE),"-")</f>
        <v>-</v>
      </c>
      <c r="D1294" t="s">
        <v>759</v>
      </c>
      <c r="E1294">
        <v>1384.7060048779999</v>
      </c>
      <c r="F1294">
        <v>6.86</v>
      </c>
      <c r="G1294">
        <v>-94.882082913961</v>
      </c>
      <c r="H1294">
        <v>-18.032789465627602</v>
      </c>
      <c r="I1294">
        <v>-75.223938192118894</v>
      </c>
      <c r="J1294">
        <v>3.5740417178110402</v>
      </c>
      <c r="K1294">
        <v>11.3322347660733</v>
      </c>
      <c r="L1294">
        <v>16.426553144340001</v>
      </c>
      <c r="M1294">
        <v>1.03065182775869</v>
      </c>
      <c r="N1294">
        <v>0.78194202727867801</v>
      </c>
      <c r="O1294">
        <v>286.29737609329402</v>
      </c>
      <c r="P1294">
        <v>0</v>
      </c>
      <c r="Q1294">
        <v>-1.061664938811E-2</v>
      </c>
    </row>
    <row r="1295" spans="1:17" hidden="1" x14ac:dyDescent="0.3">
      <c r="A1295" t="s">
        <v>2752</v>
      </c>
      <c r="B1295" t="s">
        <v>2753</v>
      </c>
      <c r="C1295" t="str">
        <f>IFERROR(VLOOKUP(Table1[[#This Row],[Ticker]],[1]!Table2[[Symbol]:[Industry]],2,FALSE),"-")</f>
        <v>-</v>
      </c>
      <c r="D1295" t="s">
        <v>260</v>
      </c>
      <c r="E1295">
        <v>1383.7002563399999</v>
      </c>
      <c r="F1295">
        <v>395.65</v>
      </c>
      <c r="G1295">
        <v>-35.492190684608602</v>
      </c>
      <c r="H1295">
        <v>-2.17584955770119</v>
      </c>
      <c r="I1295">
        <v>-9.8700723365510203</v>
      </c>
      <c r="J1295">
        <v>-4.5975263398432604</v>
      </c>
      <c r="K1295">
        <v>401.23940982063903</v>
      </c>
      <c r="L1295">
        <v>401.00867770355899</v>
      </c>
      <c r="M1295">
        <v>45.329828053793001</v>
      </c>
      <c r="N1295">
        <v>0.53106857663990004</v>
      </c>
      <c r="O1295">
        <v>29.862251990395499</v>
      </c>
      <c r="P1295">
        <v>36.125924651642798</v>
      </c>
      <c r="Q1295">
        <v>5.1042903104910997E-2</v>
      </c>
    </row>
    <row r="1296" spans="1:17" hidden="1" x14ac:dyDescent="0.3">
      <c r="A1296" t="s">
        <v>2754</v>
      </c>
      <c r="B1296" t="s">
        <v>2755</v>
      </c>
      <c r="C1296" t="str">
        <f>IFERROR(VLOOKUP(Table1[[#This Row],[Ticker]],[1]!Table2[[Symbol]:[Industry]],2,FALSE),"-")</f>
        <v>-</v>
      </c>
      <c r="D1296" t="s">
        <v>210</v>
      </c>
      <c r="E1296">
        <v>1379.4093191500001</v>
      </c>
      <c r="F1296">
        <v>869.5</v>
      </c>
      <c r="G1296">
        <v>95.898833841570806</v>
      </c>
      <c r="H1296">
        <v>-16.255919198002001</v>
      </c>
      <c r="I1296">
        <v>28.598672945864301</v>
      </c>
      <c r="J1296">
        <v>-10.213604788296401</v>
      </c>
      <c r="K1296">
        <v>946.79406320641795</v>
      </c>
      <c r="L1296">
        <v>731.89373200671605</v>
      </c>
      <c r="M1296">
        <v>19.176224396258402</v>
      </c>
      <c r="N1296">
        <v>0.71485162017120396</v>
      </c>
      <c r="O1296">
        <v>25.8826912018401</v>
      </c>
      <c r="P1296">
        <v>133.109919571045</v>
      </c>
      <c r="Q1296">
        <v>0.19372891764074299</v>
      </c>
    </row>
    <row r="1297" spans="1:17" hidden="1" x14ac:dyDescent="0.3">
      <c r="A1297" t="s">
        <v>2756</v>
      </c>
      <c r="B1297" t="s">
        <v>2757</v>
      </c>
      <c r="C1297" t="str">
        <f>IFERROR(VLOOKUP(Table1[[#This Row],[Ticker]],[1]!Table2[[Symbol]:[Industry]],2,FALSE),"-")</f>
        <v>-</v>
      </c>
      <c r="D1297" t="s">
        <v>246</v>
      </c>
      <c r="E1297">
        <v>1378.539</v>
      </c>
      <c r="F1297">
        <v>762.5</v>
      </c>
      <c r="G1297">
        <v>42.639854677389401</v>
      </c>
      <c r="H1297">
        <v>13.5954596317374</v>
      </c>
      <c r="I1297">
        <v>51.915778903933202</v>
      </c>
      <c r="J1297">
        <v>-3.4539511350775798</v>
      </c>
      <c r="K1297">
        <v>699.38153085422402</v>
      </c>
      <c r="L1297">
        <v>574.58784033079098</v>
      </c>
      <c r="M1297">
        <v>47.012089636023298</v>
      </c>
      <c r="N1297">
        <v>0.76832726725894496</v>
      </c>
      <c r="O1297">
        <v>13.311475409836</v>
      </c>
      <c r="P1297">
        <v>91.582914572864297</v>
      </c>
      <c r="Q1297">
        <v>4.2507344382216997E-2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389</v>
      </c>
      <c r="E1298">
        <v>1376.972166795</v>
      </c>
      <c r="F1298">
        <v>82.41</v>
      </c>
      <c r="G1298">
        <v>40.4450896877443</v>
      </c>
      <c r="H1298">
        <v>1.2105709797155999</v>
      </c>
      <c r="I1298">
        <v>3.0158912368112598</v>
      </c>
      <c r="J1298">
        <v>-2.87986740545389</v>
      </c>
      <c r="K1298">
        <v>75.749635853013004</v>
      </c>
      <c r="L1298">
        <v>67.344787775846797</v>
      </c>
      <c r="M1298">
        <v>59.775636179487698</v>
      </c>
      <c r="N1298">
        <v>2.3441988984657902</v>
      </c>
      <c r="O1298">
        <v>7.9966023540832296</v>
      </c>
      <c r="P1298">
        <v>78.763557483731006</v>
      </c>
      <c r="Q1298">
        <v>5.5928723752608003E-2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295</v>
      </c>
      <c r="E1299">
        <v>1374.5471516699999</v>
      </c>
      <c r="F1299">
        <v>146.30000000000001</v>
      </c>
      <c r="G1299">
        <v>20.766872640148399</v>
      </c>
      <c r="H1299">
        <v>16.724953934486901</v>
      </c>
      <c r="I1299">
        <v>45.340566345324198</v>
      </c>
      <c r="J1299">
        <v>2.3377589007531099</v>
      </c>
      <c r="K1299">
        <v>122.55737396793</v>
      </c>
      <c r="L1299">
        <v>110.092894831766</v>
      </c>
      <c r="M1299">
        <v>68.872899739501406</v>
      </c>
      <c r="N1299">
        <v>3.0535929348684698</v>
      </c>
      <c r="O1299">
        <v>10.116199589883699</v>
      </c>
      <c r="P1299">
        <v>78.632478632478595</v>
      </c>
      <c r="Q1299">
        <v>-6.9210636405589998E-3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21</v>
      </c>
      <c r="E1300">
        <v>1373.830625712</v>
      </c>
      <c r="F1300">
        <v>123.32</v>
      </c>
      <c r="G1300">
        <v>6.4566735223679803</v>
      </c>
      <c r="H1300">
        <v>2.0133433240661698</v>
      </c>
      <c r="I1300">
        <v>-21.4568538151421</v>
      </c>
      <c r="J1300">
        <v>-6.3105181667488299</v>
      </c>
      <c r="K1300">
        <v>126.080295612109</v>
      </c>
      <c r="L1300">
        <v>116.364393036069</v>
      </c>
      <c r="M1300">
        <v>36.313914565889</v>
      </c>
      <c r="N1300">
        <v>0.90011097283137198</v>
      </c>
      <c r="O1300">
        <v>43.123580927667803</v>
      </c>
      <c r="P1300">
        <v>52.246913580246897</v>
      </c>
      <c r="Q1300">
        <v>-4.5923999969759996E-3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467</v>
      </c>
      <c r="E1301">
        <v>1371.63335424</v>
      </c>
      <c r="F1301">
        <v>661.6</v>
      </c>
      <c r="G1301">
        <v>-40.781685834562097</v>
      </c>
      <c r="H1301">
        <v>-3.8000097530577102</v>
      </c>
      <c r="I1301">
        <v>-14.0162539066806</v>
      </c>
      <c r="J1301">
        <v>-2.47668805404669</v>
      </c>
      <c r="K1301">
        <v>658.90476174217201</v>
      </c>
      <c r="L1301">
        <v>672.19063911196702</v>
      </c>
      <c r="M1301">
        <v>42.613722813259301</v>
      </c>
      <c r="N1301">
        <v>1.1452611952507701</v>
      </c>
      <c r="O1301">
        <v>28.3252720677146</v>
      </c>
      <c r="P1301">
        <v>17.0973451327433</v>
      </c>
      <c r="Q1301">
        <v>5.9674081100802003E-2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944</v>
      </c>
      <c r="E1302">
        <v>1370.556</v>
      </c>
      <c r="F1302">
        <v>90</v>
      </c>
      <c r="G1302">
        <v>-20.254361976691499</v>
      </c>
      <c r="H1302">
        <v>7.1275747081354401</v>
      </c>
      <c r="I1302">
        <v>-15.504991226327601</v>
      </c>
      <c r="J1302">
        <v>6.9448282346649703</v>
      </c>
      <c r="K1302">
        <v>87.9238693507383</v>
      </c>
      <c r="L1302">
        <v>89.130089318507601</v>
      </c>
      <c r="M1302">
        <v>57.932460332321703</v>
      </c>
      <c r="N1302">
        <v>2.2128028356075702</v>
      </c>
      <c r="O1302">
        <v>28.5</v>
      </c>
      <c r="P1302">
        <v>21.6216216216216</v>
      </c>
      <c r="Q1302">
        <v>1.941226382947E-3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420</v>
      </c>
      <c r="E1303">
        <v>1366.770125</v>
      </c>
      <c r="F1303">
        <v>1282.75</v>
      </c>
      <c r="G1303">
        <v>273.04822700977701</v>
      </c>
      <c r="H1303">
        <v>59.461829637438498</v>
      </c>
      <c r="I1303">
        <v>156.611406143501</v>
      </c>
      <c r="J1303">
        <v>18.630667625855899</v>
      </c>
      <c r="K1303">
        <v>941.40290363457996</v>
      </c>
      <c r="L1303">
        <v>679.85935831242296</v>
      </c>
      <c r="M1303">
        <v>64.880509303338599</v>
      </c>
      <c r="N1303">
        <v>1.94202329383221</v>
      </c>
      <c r="O1303">
        <v>23.032547261742302</v>
      </c>
      <c r="P1303">
        <v>329.66002344665799</v>
      </c>
      <c r="Q1303">
        <v>0.15101043522363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210</v>
      </c>
      <c r="E1304">
        <v>1365.5504909849999</v>
      </c>
      <c r="F1304">
        <v>839.55</v>
      </c>
      <c r="G1304">
        <v>14.4696779439056</v>
      </c>
      <c r="H1304">
        <v>-6.4392249544146098</v>
      </c>
      <c r="I1304">
        <v>5.1623416682415897</v>
      </c>
      <c r="J1304">
        <v>-3.6781206241716502</v>
      </c>
      <c r="K1304">
        <v>861.64504855462405</v>
      </c>
      <c r="L1304">
        <v>797.50791038573902</v>
      </c>
      <c r="M1304">
        <v>36.8995367293751</v>
      </c>
      <c r="N1304">
        <v>0.60241924618370501</v>
      </c>
      <c r="O1304">
        <v>21.8509916026442</v>
      </c>
      <c r="P1304">
        <v>39.101979951950902</v>
      </c>
      <c r="Q1304">
        <v>7.6306552343660003E-2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260</v>
      </c>
      <c r="E1305">
        <v>1359.1934810299999</v>
      </c>
      <c r="F1305">
        <v>377.3</v>
      </c>
      <c r="G1305">
        <v>-13.548957793837999</v>
      </c>
      <c r="H1305">
        <v>-6.7369675315078403</v>
      </c>
      <c r="I1305">
        <v>-7.5631231639540397</v>
      </c>
      <c r="J1305">
        <v>-1.8228635532922399</v>
      </c>
      <c r="K1305">
        <v>377.93276383209098</v>
      </c>
      <c r="L1305">
        <v>363.517976767542</v>
      </c>
      <c r="M1305">
        <v>47.526742699517598</v>
      </c>
      <c r="N1305">
        <v>0.57100297717127502</v>
      </c>
      <c r="O1305">
        <v>16.8036045587065</v>
      </c>
      <c r="P1305">
        <v>23.9691145063249</v>
      </c>
      <c r="Q1305">
        <v>4.9536538758722999E-2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605</v>
      </c>
      <c r="E1306">
        <v>1358.9847362999999</v>
      </c>
      <c r="F1306">
        <v>189.1</v>
      </c>
      <c r="G1306">
        <v>83.754172169913801</v>
      </c>
      <c r="H1306">
        <v>-5.6215006095893001</v>
      </c>
      <c r="I1306">
        <v>14.268385498461599</v>
      </c>
      <c r="J1306">
        <v>-7.0309404885946503</v>
      </c>
      <c r="K1306">
        <v>181.51305785086299</v>
      </c>
      <c r="L1306">
        <v>147.96442823346999</v>
      </c>
      <c r="M1306">
        <v>43.630541551357297</v>
      </c>
      <c r="N1306">
        <v>0.80689234166291701</v>
      </c>
      <c r="O1306">
        <v>16.842940243257502</v>
      </c>
      <c r="P1306">
        <v>118.612716763005</v>
      </c>
      <c r="Q1306">
        <v>0.14420064744316299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133</v>
      </c>
      <c r="E1307">
        <v>1357.0462150000001</v>
      </c>
      <c r="F1307">
        <v>35.21</v>
      </c>
      <c r="G1307">
        <v>196.86171873893099</v>
      </c>
      <c r="H1307">
        <v>19.9354466069388</v>
      </c>
      <c r="I1307">
        <v>6.1249885314010202</v>
      </c>
      <c r="J1307">
        <v>7.9516474355001296</v>
      </c>
      <c r="K1307">
        <v>28.870637053832201</v>
      </c>
      <c r="L1307">
        <v>25.145617862421101</v>
      </c>
      <c r="M1307">
        <v>79.145432309345793</v>
      </c>
      <c r="N1307">
        <v>2.7093658243091099</v>
      </c>
      <c r="O1307">
        <v>5.9358136892928099</v>
      </c>
      <c r="P1307">
        <v>229.06542056074699</v>
      </c>
      <c r="Q1307">
        <v>9.7260133083803005E-2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164</v>
      </c>
      <c r="E1308">
        <v>1356.2622864</v>
      </c>
      <c r="F1308">
        <v>589.79999999999995</v>
      </c>
      <c r="G1308">
        <v>-77.264182363823394</v>
      </c>
      <c r="H1308">
        <v>-9.08209197586892</v>
      </c>
      <c r="I1308">
        <v>-19.391380845201301</v>
      </c>
      <c r="J1308">
        <v>1.21477019463223</v>
      </c>
      <c r="K1308">
        <v>611.26450711663301</v>
      </c>
      <c r="L1308">
        <v>714.09594919317703</v>
      </c>
      <c r="M1308">
        <v>24.3299974178355</v>
      </c>
      <c r="N1308">
        <v>0.58793271297466698</v>
      </c>
      <c r="O1308">
        <v>122.09223465581501</v>
      </c>
      <c r="P1308">
        <v>29.983471074380098</v>
      </c>
      <c r="Q1308">
        <v>6.9020163909210994E-2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532</v>
      </c>
      <c r="E1309">
        <v>1350.905680845</v>
      </c>
      <c r="F1309">
        <v>557.54999999999995</v>
      </c>
      <c r="G1309">
        <v>-25.780968731773001</v>
      </c>
      <c r="H1309">
        <v>-8.8289977788778895</v>
      </c>
      <c r="I1309">
        <v>16.349928761068799</v>
      </c>
      <c r="J1309">
        <v>2.2303359186596898</v>
      </c>
      <c r="K1309">
        <v>563.00193766103996</v>
      </c>
      <c r="L1309">
        <v>483.487135430477</v>
      </c>
      <c r="M1309">
        <v>47.136469030131899</v>
      </c>
      <c r="N1309">
        <v>0.36944244344272997</v>
      </c>
      <c r="O1309">
        <v>21.9621558604609</v>
      </c>
      <c r="P1309">
        <v>65.175529551177505</v>
      </c>
      <c r="Q1309">
        <v>0.161095694643974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210</v>
      </c>
      <c r="E1310">
        <v>1346.12927988</v>
      </c>
      <c r="F1310">
        <v>1131.9000000000001</v>
      </c>
      <c r="G1310">
        <v>135.816467045894</v>
      </c>
      <c r="H1310">
        <v>19.2823659057687</v>
      </c>
      <c r="I1310">
        <v>28.195826714942601</v>
      </c>
      <c r="J1310">
        <v>10.0845480905289</v>
      </c>
      <c r="K1310">
        <v>949.24985656157901</v>
      </c>
      <c r="L1310">
        <v>802.15280838170497</v>
      </c>
      <c r="M1310">
        <v>73.911184703006697</v>
      </c>
      <c r="N1310">
        <v>1.04562984408309</v>
      </c>
      <c r="O1310">
        <v>7.3681420620196096</v>
      </c>
      <c r="P1310">
        <v>159.045657397871</v>
      </c>
      <c r="Q1310">
        <v>0.180624259614868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561</v>
      </c>
      <c r="E1311">
        <v>1345.837698625</v>
      </c>
      <c r="F1311">
        <v>208.75</v>
      </c>
      <c r="G1311">
        <v>-29.387877697448399</v>
      </c>
      <c r="H1311">
        <v>-4.3220536367733198</v>
      </c>
      <c r="I1311">
        <v>-33.314126627935899</v>
      </c>
      <c r="J1311">
        <v>-0.50944285569168102</v>
      </c>
      <c r="K1311">
        <v>221.16365538622</v>
      </c>
      <c r="L1311">
        <v>230.473393115091</v>
      </c>
      <c r="M1311">
        <v>34.103695676998903</v>
      </c>
      <c r="N1311">
        <v>0.74776116966853101</v>
      </c>
      <c r="O1311">
        <v>47.473053892215503</v>
      </c>
      <c r="P1311">
        <v>12.2010212308519</v>
      </c>
      <c r="Q1311">
        <v>8.4577481751898997E-2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138</v>
      </c>
      <c r="E1312">
        <v>1341.0574282979901</v>
      </c>
      <c r="F1312">
        <v>52.22</v>
      </c>
      <c r="G1312">
        <v>104.805744145839</v>
      </c>
      <c r="H1312">
        <v>30.644541382847699</v>
      </c>
      <c r="I1312">
        <v>22.338026401447301</v>
      </c>
      <c r="J1312">
        <v>19.041927212157901</v>
      </c>
      <c r="K1312">
        <v>37.655908126532701</v>
      </c>
      <c r="L1312">
        <v>33.192821649917697</v>
      </c>
      <c r="M1312">
        <v>85.134251698708695</v>
      </c>
      <c r="N1312">
        <v>4.3132639111433697</v>
      </c>
      <c r="O1312">
        <v>1.4936805821524199</v>
      </c>
      <c r="P1312">
        <v>131.061946902654</v>
      </c>
      <c r="Q1312">
        <v>6.994213586195E-2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288</v>
      </c>
      <c r="E1313">
        <v>1337.4600849999999</v>
      </c>
      <c r="F1313">
        <v>82.01</v>
      </c>
      <c r="G1313">
        <v>-13.751150036932801</v>
      </c>
      <c r="H1313">
        <v>-1.7688767482316501</v>
      </c>
      <c r="I1313">
        <v>-25.850049263146602</v>
      </c>
      <c r="J1313">
        <v>-2.4486855549162199</v>
      </c>
      <c r="K1313">
        <v>84.650027959193395</v>
      </c>
      <c r="L1313">
        <v>84.766827666780799</v>
      </c>
      <c r="M1313">
        <v>39.611029239925003</v>
      </c>
      <c r="N1313">
        <v>1.1355515858727001</v>
      </c>
      <c r="O1313">
        <v>27.972198512376501</v>
      </c>
      <c r="P1313">
        <v>18.855072463768099</v>
      </c>
      <c r="Q1313">
        <v>6.7283479361850002E-2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138</v>
      </c>
      <c r="E1314">
        <v>1336.4649077700001</v>
      </c>
      <c r="F1314">
        <v>324.7</v>
      </c>
      <c r="G1314">
        <v>72.786505392061002</v>
      </c>
      <c r="H1314">
        <v>-12.687208374031201</v>
      </c>
      <c r="I1314">
        <v>-26.113094043503501</v>
      </c>
      <c r="J1314">
        <v>0.50064722239819204</v>
      </c>
      <c r="K1314">
        <v>339.98069277038701</v>
      </c>
      <c r="L1314">
        <v>313.879609610915</v>
      </c>
      <c r="M1314">
        <v>46.683432996655</v>
      </c>
      <c r="N1314">
        <v>0.93105217138835195</v>
      </c>
      <c r="O1314">
        <v>28.118263012011099</v>
      </c>
      <c r="P1314">
        <v>104.79344055502899</v>
      </c>
      <c r="Q1314">
        <v>0.100312046667328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295</v>
      </c>
      <c r="E1315">
        <v>1334.36260593</v>
      </c>
      <c r="F1315">
        <v>934.65</v>
      </c>
      <c r="G1315">
        <v>163.91366679087901</v>
      </c>
      <c r="H1315">
        <v>50.636628253757301</v>
      </c>
      <c r="I1315">
        <v>121.540393614008</v>
      </c>
      <c r="J1315">
        <v>5.9903573906108498</v>
      </c>
      <c r="K1315">
        <v>731.17335890218203</v>
      </c>
      <c r="L1315">
        <v>568.00348170440896</v>
      </c>
      <c r="M1315">
        <v>76.0152045813673</v>
      </c>
      <c r="N1315">
        <v>1.36341815184161</v>
      </c>
      <c r="O1315">
        <v>3.6430749478414399</v>
      </c>
      <c r="P1315">
        <v>193.63807728557899</v>
      </c>
      <c r="Q1315">
        <v>0.15822944310246301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130</v>
      </c>
      <c r="E1316">
        <v>1332.4778017199999</v>
      </c>
      <c r="F1316">
        <v>833.1</v>
      </c>
      <c r="G1316">
        <v>-5.8498314227771298</v>
      </c>
      <c r="H1316">
        <v>-0.64526287023230799</v>
      </c>
      <c r="I1316">
        <v>-15.932795057582499</v>
      </c>
      <c r="J1316">
        <v>2.3116698811489198</v>
      </c>
      <c r="K1316">
        <v>847.13180867739698</v>
      </c>
      <c r="L1316">
        <v>852.29903744508999</v>
      </c>
      <c r="M1316">
        <v>46.862239477210501</v>
      </c>
      <c r="N1316">
        <v>0.787356570035882</v>
      </c>
      <c r="O1316">
        <v>29.636298163485701</v>
      </c>
      <c r="P1316">
        <v>20.043227665705999</v>
      </c>
      <c r="Q1316">
        <v>8.8754546129895001E-2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288</v>
      </c>
      <c r="E1317">
        <v>1324.69501608</v>
      </c>
      <c r="F1317">
        <v>306.85000000000002</v>
      </c>
      <c r="G1317">
        <v>58.5001552210162</v>
      </c>
      <c r="H1317">
        <v>-1.4724728519713799</v>
      </c>
      <c r="I1317">
        <v>34.690962047400397</v>
      </c>
      <c r="J1317">
        <v>5.0209870554316103</v>
      </c>
      <c r="K1317">
        <v>299.27389865950499</v>
      </c>
      <c r="L1317">
        <v>236.38679778889701</v>
      </c>
      <c r="M1317">
        <v>43.6234411651727</v>
      </c>
      <c r="N1317">
        <v>0.72368936864348199</v>
      </c>
      <c r="O1317">
        <v>10.1515398403128</v>
      </c>
      <c r="P1317">
        <v>137.31631863882399</v>
      </c>
      <c r="Q1317">
        <v>0.12145038049996799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51</v>
      </c>
      <c r="E1318">
        <v>1321.6077112999999</v>
      </c>
      <c r="F1318">
        <v>1374.7</v>
      </c>
      <c r="G1318">
        <v>47.487978229208402</v>
      </c>
      <c r="H1318">
        <v>7.0272810688063299</v>
      </c>
      <c r="I1318">
        <v>-11.2569035338947</v>
      </c>
      <c r="J1318">
        <v>3.18176420069697</v>
      </c>
      <c r="K1318">
        <v>1261.5417975604601</v>
      </c>
      <c r="L1318">
        <v>1211.05540430213</v>
      </c>
      <c r="M1318">
        <v>70.926738142406194</v>
      </c>
      <c r="N1318">
        <v>0.82399689862376402</v>
      </c>
      <c r="O1318">
        <v>16.025314614097599</v>
      </c>
      <c r="P1318">
        <v>71.548012728520604</v>
      </c>
      <c r="Q1318">
        <v>0.120963449265943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309</v>
      </c>
      <c r="E1319">
        <v>1320.4711570500001</v>
      </c>
      <c r="F1319">
        <v>210.9</v>
      </c>
      <c r="G1319">
        <v>674.17293185804795</v>
      </c>
      <c r="H1319">
        <v>-15.6319951468677</v>
      </c>
      <c r="I1319">
        <v>215.43071679988199</v>
      </c>
      <c r="J1319">
        <v>-0.26305809386504497</v>
      </c>
      <c r="K1319">
        <v>216.972118400227</v>
      </c>
      <c r="L1319">
        <v>138.662329583755</v>
      </c>
      <c r="M1319">
        <v>41.7605777630272</v>
      </c>
      <c r="N1319">
        <v>0.39422486112059602</v>
      </c>
      <c r="O1319">
        <v>47.038039737530397</v>
      </c>
      <c r="P1319">
        <v>717.31923192319198</v>
      </c>
      <c r="Q1319">
        <v>0.18274575834211901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21</v>
      </c>
      <c r="E1320">
        <v>1317.33550872</v>
      </c>
      <c r="F1320">
        <v>762.3</v>
      </c>
      <c r="G1320">
        <v>616.50880091439797</v>
      </c>
      <c r="H1320">
        <v>-22.929783724324</v>
      </c>
      <c r="I1320">
        <v>277.78298775992403</v>
      </c>
      <c r="J1320">
        <v>-5.9911756734933004</v>
      </c>
      <c r="K1320">
        <v>699.69335512537702</v>
      </c>
      <c r="M1320">
        <v>53.156598627269197</v>
      </c>
      <c r="N1320">
        <v>0.28422788324062498</v>
      </c>
      <c r="O1320">
        <v>30.919585465040001</v>
      </c>
      <c r="P1320">
        <v>717.47989276139401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133</v>
      </c>
      <c r="E1321">
        <v>1310.6412</v>
      </c>
      <c r="F1321">
        <v>647.54999999999995</v>
      </c>
      <c r="G1321">
        <v>-2.1352212075175401</v>
      </c>
      <c r="H1321">
        <v>-7.1589804535207602</v>
      </c>
      <c r="I1321">
        <v>-11.956874520105799</v>
      </c>
      <c r="J1321">
        <v>5.51805415949066</v>
      </c>
      <c r="K1321">
        <v>651.48510421645699</v>
      </c>
      <c r="L1321">
        <v>635.81219066803806</v>
      </c>
      <c r="M1321">
        <v>47.6773187866754</v>
      </c>
      <c r="N1321">
        <v>1.16420335963454</v>
      </c>
      <c r="O1321">
        <v>15.357887421820701</v>
      </c>
      <c r="P1321">
        <v>22.294617563739301</v>
      </c>
      <c r="Q1321">
        <v>9.3819186658783998E-2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997</v>
      </c>
      <c r="E1322">
        <v>1304.87474604</v>
      </c>
      <c r="F1322">
        <v>199.56</v>
      </c>
      <c r="G1322">
        <v>-51.906817228317799</v>
      </c>
      <c r="H1322">
        <v>-10.2036970256346</v>
      </c>
      <c r="I1322">
        <v>-33.426789233001699</v>
      </c>
      <c r="J1322">
        <v>-4.7195362638403404</v>
      </c>
      <c r="K1322">
        <v>220.10014572160699</v>
      </c>
      <c r="L1322">
        <v>236.10829424778299</v>
      </c>
      <c r="M1322">
        <v>24.8938753008199</v>
      </c>
      <c r="N1322">
        <v>1.10011155112384</v>
      </c>
      <c r="O1322">
        <v>63.234115053116803</v>
      </c>
      <c r="P1322">
        <v>4.4270015698587102</v>
      </c>
      <c r="Q1322">
        <v>-5.0296804536714E-2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51</v>
      </c>
      <c r="E1323">
        <v>1303.6348468799999</v>
      </c>
      <c r="F1323">
        <v>650.85</v>
      </c>
      <c r="G1323">
        <v>20.955568177043201</v>
      </c>
      <c r="H1323">
        <v>1.2593908065361401</v>
      </c>
      <c r="I1323">
        <v>-12.170585436027601</v>
      </c>
      <c r="J1323">
        <v>3.6497419449117201</v>
      </c>
      <c r="K1323">
        <v>632.56291767239099</v>
      </c>
      <c r="L1323">
        <v>594.21690749939899</v>
      </c>
      <c r="M1323">
        <v>51.466074314660702</v>
      </c>
      <c r="N1323">
        <v>1.4231871912268199</v>
      </c>
      <c r="O1323">
        <v>16.025197818237601</v>
      </c>
      <c r="P1323">
        <v>60.2092307692307</v>
      </c>
      <c r="Q1323">
        <v>6.3132299579628001E-2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699</v>
      </c>
      <c r="E1324">
        <v>1302.0606232299999</v>
      </c>
      <c r="F1324">
        <v>149.21</v>
      </c>
      <c r="G1324">
        <v>-47.946647466003697</v>
      </c>
      <c r="H1324">
        <v>-12.253900467795599</v>
      </c>
      <c r="I1324">
        <v>-20.561249989600402</v>
      </c>
      <c r="J1324">
        <v>-3.3395385291025299</v>
      </c>
      <c r="K1324">
        <v>159.938146702333</v>
      </c>
      <c r="L1324">
        <v>163.327510866399</v>
      </c>
      <c r="M1324">
        <v>31.722764905121899</v>
      </c>
      <c r="N1324">
        <v>0.87767083151842595</v>
      </c>
      <c r="O1324">
        <v>51.363849607935101</v>
      </c>
      <c r="P1324">
        <v>18.045886075949301</v>
      </c>
      <c r="Q1324">
        <v>5.4429720229108997E-2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E1325">
        <v>1301.4187875</v>
      </c>
      <c r="F1325">
        <v>234.75</v>
      </c>
      <c r="G1325">
        <v>722.06401952456497</v>
      </c>
      <c r="H1325">
        <v>-9.9410862998289495</v>
      </c>
      <c r="I1325">
        <v>171.00334917946901</v>
      </c>
      <c r="J1325">
        <v>-5.0630121925913798</v>
      </c>
      <c r="K1325">
        <v>263.81086614174097</v>
      </c>
      <c r="L1325">
        <v>172.47461238028899</v>
      </c>
      <c r="M1325">
        <v>31.0828469770832</v>
      </c>
      <c r="N1325">
        <v>0.57393802996425503</v>
      </c>
      <c r="O1325">
        <v>74.824281150159706</v>
      </c>
      <c r="P1325">
        <v>844.39655172413802</v>
      </c>
      <c r="Q1325">
        <v>0.153459321736579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57</v>
      </c>
      <c r="E1326">
        <v>1298.4138651000001</v>
      </c>
      <c r="F1326">
        <v>319</v>
      </c>
      <c r="G1326">
        <v>121.684437287177</v>
      </c>
      <c r="H1326">
        <v>-8.9375408067172195</v>
      </c>
      <c r="I1326">
        <v>-12.284782593092199</v>
      </c>
      <c r="J1326">
        <v>-9.7463928706693892</v>
      </c>
      <c r="K1326">
        <v>313.57211544115802</v>
      </c>
      <c r="L1326">
        <v>269.14404904580999</v>
      </c>
      <c r="M1326">
        <v>48.6771045736876</v>
      </c>
      <c r="N1326">
        <v>0.85062611673665001</v>
      </c>
      <c r="O1326">
        <v>15.047021943573601</v>
      </c>
      <c r="P1326">
        <v>167.95464090718099</v>
      </c>
      <c r="Q1326">
        <v>8.3994098257285002E-2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21</v>
      </c>
      <c r="E1327">
        <v>1294.4783179579999</v>
      </c>
      <c r="F1327">
        <v>197.63</v>
      </c>
      <c r="G1327">
        <v>22.8928059511647</v>
      </c>
      <c r="H1327">
        <v>25.546288191193</v>
      </c>
      <c r="I1327">
        <v>13.0930547359679</v>
      </c>
      <c r="J1327">
        <v>27.440221479856</v>
      </c>
      <c r="K1327">
        <v>163.30816534261001</v>
      </c>
      <c r="L1327">
        <v>147.59891414408401</v>
      </c>
      <c r="M1327">
        <v>67.563449293946604</v>
      </c>
      <c r="N1327">
        <v>2.5131075873037401</v>
      </c>
      <c r="O1327">
        <v>8.6373526286494808</v>
      </c>
      <c r="P1327">
        <v>67.981300467488296</v>
      </c>
      <c r="Q1327">
        <v>9.9120355891268996E-2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68</v>
      </c>
      <c r="E1328">
        <v>1286.5939114559999</v>
      </c>
      <c r="F1328">
        <v>232.89</v>
      </c>
      <c r="G1328">
        <v>35.903026935347299</v>
      </c>
      <c r="H1328">
        <v>25.5635334406441</v>
      </c>
      <c r="I1328">
        <v>39.691471577456902</v>
      </c>
      <c r="J1328">
        <v>-2.1753315027728202</v>
      </c>
      <c r="K1328">
        <v>186.391446819409</v>
      </c>
      <c r="L1328">
        <v>163.658290260939</v>
      </c>
      <c r="M1328">
        <v>69.451483835411096</v>
      </c>
      <c r="N1328">
        <v>1.34274124782953</v>
      </c>
      <c r="O1328">
        <v>1.24522306668384</v>
      </c>
      <c r="P1328">
        <v>64.586572438162506</v>
      </c>
      <c r="Q1328">
        <v>4.4025102069859996E-3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133</v>
      </c>
      <c r="E1329">
        <v>1285.36094454</v>
      </c>
      <c r="F1329">
        <v>673.95</v>
      </c>
      <c r="G1329">
        <v>-4.5133192933198201</v>
      </c>
      <c r="H1329">
        <v>-13.6835510540407</v>
      </c>
      <c r="I1329">
        <v>-5.8156953341578301</v>
      </c>
      <c r="J1329">
        <v>-3.2587279695379801</v>
      </c>
      <c r="K1329">
        <v>701.95456794142899</v>
      </c>
      <c r="L1329">
        <v>646.15310510942004</v>
      </c>
      <c r="M1329">
        <v>27.443689940266498</v>
      </c>
      <c r="N1329">
        <v>0.56619218229041901</v>
      </c>
      <c r="O1329">
        <v>25.380221084650099</v>
      </c>
      <c r="P1329">
        <v>24.690101757631801</v>
      </c>
      <c r="Q1329">
        <v>4.985011563037E-2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1778</v>
      </c>
      <c r="E1330">
        <v>1284.2424000000001</v>
      </c>
      <c r="F1330">
        <v>552.6</v>
      </c>
      <c r="G1330">
        <v>70.972180233156806</v>
      </c>
      <c r="H1330">
        <v>-8.2551116270728802</v>
      </c>
      <c r="I1330">
        <v>15.8131116320184</v>
      </c>
      <c r="J1330">
        <v>-6.25522657487189</v>
      </c>
      <c r="K1330">
        <v>507.18366779653797</v>
      </c>
      <c r="L1330">
        <v>406.00272461337499</v>
      </c>
      <c r="M1330">
        <v>43.265823439498</v>
      </c>
      <c r="N1330">
        <v>0.34131518729871702</v>
      </c>
      <c r="O1330">
        <v>16.7209554831704</v>
      </c>
      <c r="P1330">
        <v>119.198730662435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D1331" t="s">
        <v>68</v>
      </c>
      <c r="E1331">
        <v>1283.9536250879901</v>
      </c>
      <c r="F1331">
        <v>73.14</v>
      </c>
      <c r="G1331">
        <v>118.631274764301</v>
      </c>
      <c r="H1331">
        <v>-3.87895498085576</v>
      </c>
      <c r="I1331">
        <v>-38.4148135528445</v>
      </c>
      <c r="J1331">
        <v>5.3751944555632001</v>
      </c>
      <c r="K1331">
        <v>72.448091365518593</v>
      </c>
      <c r="L1331">
        <v>71.878193042187107</v>
      </c>
      <c r="M1331">
        <v>66.377427949966801</v>
      </c>
      <c r="N1331">
        <v>0.80567962827392003</v>
      </c>
      <c r="O1331">
        <v>96.609242548536997</v>
      </c>
      <c r="P1331">
        <v>149.53940634595699</v>
      </c>
      <c r="Q1331">
        <v>0.34860430049200303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372</v>
      </c>
      <c r="E1332">
        <v>1282.83683935</v>
      </c>
      <c r="F1332">
        <v>247.97</v>
      </c>
      <c r="G1332">
        <v>1.7556886802804901</v>
      </c>
      <c r="H1332">
        <v>13.889355469815101</v>
      </c>
      <c r="I1332">
        <v>-2.6915749341216202</v>
      </c>
      <c r="J1332">
        <v>5.9075201679634102</v>
      </c>
      <c r="K1332">
        <v>218.62551753187299</v>
      </c>
      <c r="L1332">
        <v>216.29486471365101</v>
      </c>
      <c r="M1332">
        <v>74.207018405346005</v>
      </c>
      <c r="N1332">
        <v>2.0068088262629802</v>
      </c>
      <c r="O1332">
        <v>8.8639754809049407</v>
      </c>
      <c r="P1332">
        <v>39.308988764044898</v>
      </c>
      <c r="Q1332">
        <v>7.3673750614022995E-2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997</v>
      </c>
      <c r="E1333">
        <v>1282.2861723999999</v>
      </c>
      <c r="F1333">
        <v>69.2</v>
      </c>
      <c r="G1333">
        <v>-47.143428944610797</v>
      </c>
      <c r="H1333">
        <v>-7.2165689503869501</v>
      </c>
      <c r="I1333">
        <v>-29.4426189153072</v>
      </c>
      <c r="J1333">
        <v>-2.8006213549652399</v>
      </c>
      <c r="K1333">
        <v>73.623936818750195</v>
      </c>
      <c r="L1333">
        <v>79.0761080018043</v>
      </c>
      <c r="M1333">
        <v>29.745467525632101</v>
      </c>
      <c r="N1333">
        <v>0.88479187865529296</v>
      </c>
      <c r="O1333">
        <v>58.6705202312138</v>
      </c>
      <c r="P1333">
        <v>11.6129032258064</v>
      </c>
      <c r="Q1333">
        <v>-1.5085710079434E-2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210</v>
      </c>
      <c r="E1334">
        <v>1279.5795565000001</v>
      </c>
      <c r="F1334">
        <v>140.44999999999999</v>
      </c>
      <c r="G1334">
        <v>9.8357078005567598</v>
      </c>
      <c r="H1334">
        <v>-1.6030185354898701</v>
      </c>
      <c r="I1334">
        <v>-9.52850308929861</v>
      </c>
      <c r="J1334">
        <v>0.55620907034875899</v>
      </c>
      <c r="K1334">
        <v>137.05639279065201</v>
      </c>
      <c r="L1334">
        <v>128.62780651964201</v>
      </c>
      <c r="M1334">
        <v>47.544834446076102</v>
      </c>
      <c r="N1334">
        <v>1.6500029907362599</v>
      </c>
      <c r="O1334">
        <v>11.0715557137771</v>
      </c>
      <c r="P1334">
        <v>39.751243781094502</v>
      </c>
      <c r="Q1334">
        <v>8.3639482649416994E-2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130</v>
      </c>
      <c r="E1335">
        <v>1278.4624223999999</v>
      </c>
      <c r="F1335">
        <v>1837.6</v>
      </c>
      <c r="G1335">
        <v>168.96352709117701</v>
      </c>
      <c r="H1335">
        <v>-1.9335591475367999</v>
      </c>
      <c r="I1335">
        <v>92.306675612441197</v>
      </c>
      <c r="J1335">
        <v>-6.3380039899720897</v>
      </c>
      <c r="K1335">
        <v>1850.8925642215499</v>
      </c>
      <c r="L1335">
        <v>1365.8240414843499</v>
      </c>
      <c r="M1335">
        <v>38.394701450820897</v>
      </c>
      <c r="N1335">
        <v>1.0949694885943699</v>
      </c>
      <c r="O1335">
        <v>25.707444492816698</v>
      </c>
      <c r="P1335">
        <v>224.23467137185699</v>
      </c>
      <c r="Q1335">
        <v>0.22711710835284701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555</v>
      </c>
      <c r="E1336">
        <v>1277.6165408500001</v>
      </c>
      <c r="F1336">
        <v>237.25</v>
      </c>
      <c r="G1336">
        <v>7.8843769318024899</v>
      </c>
      <c r="H1336">
        <v>-10.595178432763699</v>
      </c>
      <c r="I1336">
        <v>-21.904930918398101</v>
      </c>
      <c r="J1336">
        <v>-7.1550855961292603</v>
      </c>
      <c r="K1336">
        <v>244.42510443158599</v>
      </c>
      <c r="L1336">
        <v>224.64490159006499</v>
      </c>
      <c r="M1336">
        <v>36.687277361776701</v>
      </c>
      <c r="N1336">
        <v>0.68896290817872896</v>
      </c>
      <c r="O1336">
        <v>23.245521601685901</v>
      </c>
      <c r="P1336">
        <v>35.998853539696199</v>
      </c>
      <c r="Q1336">
        <v>3.5853695036540997E-2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605</v>
      </c>
      <c r="E1337">
        <v>1276.7474999999999</v>
      </c>
      <c r="F1337">
        <v>549</v>
      </c>
      <c r="G1337">
        <v>26.1179260789255</v>
      </c>
      <c r="H1337">
        <v>20.857846270202501</v>
      </c>
      <c r="I1337">
        <v>20.560942990617601</v>
      </c>
      <c r="J1337">
        <v>9.4268522258272505</v>
      </c>
      <c r="K1337">
        <v>479.01132130113803</v>
      </c>
      <c r="L1337">
        <v>430.70843147976097</v>
      </c>
      <c r="M1337">
        <v>54.346143620276003</v>
      </c>
      <c r="N1337">
        <v>2.2509100349120201</v>
      </c>
      <c r="O1337">
        <v>4.55373406193078</v>
      </c>
      <c r="P1337">
        <v>60.973464301421998</v>
      </c>
    </row>
    <row r="1338" spans="1:17" hidden="1" x14ac:dyDescent="0.3">
      <c r="A1338" t="s">
        <v>2838</v>
      </c>
      <c r="B1338" t="s">
        <v>2839</v>
      </c>
      <c r="C1338" t="str">
        <f>IFERROR(VLOOKUP(Table1[[#This Row],[Ticker]],[1]!Table2[[Symbol]:[Industry]],2,FALSE),"-")</f>
        <v>-</v>
      </c>
      <c r="D1338" t="s">
        <v>1517</v>
      </c>
      <c r="E1338">
        <v>1273.0234184190001</v>
      </c>
      <c r="F1338">
        <v>219.51</v>
      </c>
      <c r="G1338">
        <v>-57.791718299510698</v>
      </c>
      <c r="H1338">
        <v>-1.52607017353831</v>
      </c>
      <c r="I1338">
        <v>-19.4885197160628</v>
      </c>
      <c r="J1338">
        <v>-6.1201787122964904</v>
      </c>
      <c r="K1338">
        <v>220.76841840457701</v>
      </c>
      <c r="L1338">
        <v>242.02254994300699</v>
      </c>
      <c r="M1338">
        <v>52.561786712210498</v>
      </c>
      <c r="N1338">
        <v>2.1106671320021002</v>
      </c>
      <c r="O1338">
        <v>54.366543665436602</v>
      </c>
      <c r="P1338">
        <v>10.1128668171557</v>
      </c>
      <c r="Q1338">
        <v>9.8200025292050006E-3</v>
      </c>
    </row>
    <row r="1339" spans="1:17" hidden="1" x14ac:dyDescent="0.3">
      <c r="A1339" t="s">
        <v>2840</v>
      </c>
      <c r="B1339" t="s">
        <v>2841</v>
      </c>
      <c r="C1339" t="str">
        <f>IFERROR(VLOOKUP(Table1[[#This Row],[Ticker]],[1]!Table2[[Symbol]:[Industry]],2,FALSE),"-")</f>
        <v>-</v>
      </c>
      <c r="D1339" t="s">
        <v>95</v>
      </c>
      <c r="E1339">
        <v>1272.5406</v>
      </c>
      <c r="F1339">
        <v>795</v>
      </c>
      <c r="G1339">
        <v>-15.227560138691301</v>
      </c>
      <c r="H1339">
        <v>-6.9627003407822199E-2</v>
      </c>
      <c r="I1339">
        <v>-20.8182685642238</v>
      </c>
      <c r="J1339">
        <v>-3.8771705826029099</v>
      </c>
      <c r="K1339">
        <v>807.20773776443104</v>
      </c>
      <c r="L1339">
        <v>805.24152725777299</v>
      </c>
      <c r="M1339">
        <v>42.393368437417898</v>
      </c>
      <c r="N1339">
        <v>1.7911907876902</v>
      </c>
      <c r="O1339">
        <v>31.622641509433901</v>
      </c>
      <c r="P1339">
        <v>13.921329798667299</v>
      </c>
      <c r="Q1339">
        <v>-8.6609698078602998E-2</v>
      </c>
    </row>
    <row r="1340" spans="1:17" hidden="1" x14ac:dyDescent="0.3">
      <c r="A1340" t="s">
        <v>2842</v>
      </c>
      <c r="B1340" t="s">
        <v>2843</v>
      </c>
      <c r="C1340" t="str">
        <f>IFERROR(VLOOKUP(Table1[[#This Row],[Ticker]],[1]!Table2[[Symbol]:[Industry]],2,FALSE),"-")</f>
        <v>-</v>
      </c>
      <c r="D1340" t="s">
        <v>699</v>
      </c>
      <c r="E1340">
        <v>1271.485649</v>
      </c>
      <c r="F1340">
        <v>322.55</v>
      </c>
      <c r="G1340">
        <v>120.6649495346</v>
      </c>
      <c r="H1340">
        <v>30.201873314346098</v>
      </c>
      <c r="I1340">
        <v>-17.8238491476117</v>
      </c>
      <c r="J1340">
        <v>16.0252052985822</v>
      </c>
      <c r="K1340">
        <v>270.68465564105799</v>
      </c>
      <c r="L1340">
        <v>257.370270381919</v>
      </c>
      <c r="M1340">
        <v>75.817063304298003</v>
      </c>
      <c r="N1340">
        <v>3.0046345167350901</v>
      </c>
      <c r="O1340">
        <v>23.701751666408299</v>
      </c>
      <c r="P1340">
        <v>151.795472287275</v>
      </c>
    </row>
    <row r="1341" spans="1:17" hidden="1" x14ac:dyDescent="0.3">
      <c r="A1341" t="s">
        <v>2844</v>
      </c>
      <c r="B1341" t="s">
        <v>2845</v>
      </c>
      <c r="C1341" t="str">
        <f>IFERROR(VLOOKUP(Table1[[#This Row],[Ticker]],[1]!Table2[[Symbol]:[Industry]],2,FALSE),"-")</f>
        <v>-</v>
      </c>
      <c r="D1341" t="s">
        <v>380</v>
      </c>
      <c r="E1341">
        <v>1268.8808960639999</v>
      </c>
      <c r="F1341">
        <v>63.64</v>
      </c>
      <c r="G1341">
        <v>-44.854806115524298</v>
      </c>
      <c r="H1341">
        <v>-9.7725555474989907</v>
      </c>
      <c r="I1341">
        <v>-24.402417006679901</v>
      </c>
      <c r="J1341">
        <v>-3.7844488482266998</v>
      </c>
      <c r="K1341">
        <v>68.075549819133798</v>
      </c>
      <c r="L1341">
        <v>71.177784550783301</v>
      </c>
      <c r="M1341">
        <v>28.5480339253075</v>
      </c>
      <c r="N1341">
        <v>1.7485220614146999</v>
      </c>
      <c r="O1341">
        <v>33.563796354494002</v>
      </c>
      <c r="P1341">
        <v>14.563456345634499</v>
      </c>
      <c r="Q1341">
        <v>-2.3237931641867E-2</v>
      </c>
    </row>
    <row r="1342" spans="1:17" hidden="1" x14ac:dyDescent="0.3">
      <c r="A1342" t="s">
        <v>2846</v>
      </c>
      <c r="B1342" t="s">
        <v>2847</v>
      </c>
      <c r="C1342" t="str">
        <f>IFERROR(VLOOKUP(Table1[[#This Row],[Ticker]],[1]!Table2[[Symbol]:[Industry]],2,FALSE),"-")</f>
        <v>-</v>
      </c>
      <c r="D1342" t="s">
        <v>92</v>
      </c>
      <c r="E1342">
        <v>1265.437827</v>
      </c>
      <c r="F1342">
        <v>2984.4</v>
      </c>
      <c r="G1342">
        <v>270.39346114312599</v>
      </c>
      <c r="H1342">
        <v>-7.8379870402188203</v>
      </c>
      <c r="I1342">
        <v>82.632626255059904</v>
      </c>
      <c r="J1342">
        <v>3.8282790059466301</v>
      </c>
      <c r="K1342">
        <v>2839.1153141044801</v>
      </c>
      <c r="L1342">
        <v>2084.3349346300902</v>
      </c>
      <c r="M1342">
        <v>55.131536610048499</v>
      </c>
      <c r="N1342">
        <v>0.74539091704446003</v>
      </c>
      <c r="O1342">
        <v>18.884867980163499</v>
      </c>
      <c r="P1342">
        <v>297.390146471371</v>
      </c>
      <c r="Q1342">
        <v>0.14317784560018501</v>
      </c>
    </row>
    <row r="1343" spans="1:17" hidden="1" x14ac:dyDescent="0.3">
      <c r="A1343" t="s">
        <v>2848</v>
      </c>
      <c r="B1343" t="s">
        <v>2849</v>
      </c>
      <c r="C1343" t="str">
        <f>IFERROR(VLOOKUP(Table1[[#This Row],[Ticker]],[1]!Table2[[Symbol]:[Industry]],2,FALSE),"-")</f>
        <v>-</v>
      </c>
      <c r="D1343" t="s">
        <v>21</v>
      </c>
      <c r="E1343">
        <v>1258.33656</v>
      </c>
      <c r="F1343">
        <v>1061.3499999999999</v>
      </c>
      <c r="G1343">
        <v>-23.511052521376701</v>
      </c>
      <c r="H1343">
        <v>-7.7670805068423103</v>
      </c>
      <c r="I1343">
        <v>-25.697994767914199</v>
      </c>
      <c r="J1343">
        <v>4.3106899682714399</v>
      </c>
      <c r="K1343">
        <v>1111.8114216688</v>
      </c>
      <c r="L1343">
        <v>1101.9142127048301</v>
      </c>
      <c r="M1343">
        <v>45.444056625269702</v>
      </c>
      <c r="N1343">
        <v>0.90991386703230104</v>
      </c>
      <c r="O1343">
        <v>38.257879116219897</v>
      </c>
      <c r="P1343">
        <v>11.072157396263901</v>
      </c>
      <c r="Q1343">
        <v>0.113955167393408</v>
      </c>
    </row>
    <row r="1344" spans="1:17" hidden="1" x14ac:dyDescent="0.3">
      <c r="A1344" t="s">
        <v>2850</v>
      </c>
      <c r="B1344" t="s">
        <v>2851</v>
      </c>
      <c r="C1344" t="str">
        <f>IFERROR(VLOOKUP(Table1[[#This Row],[Ticker]],[1]!Table2[[Symbol]:[Industry]],2,FALSE),"-")</f>
        <v>-</v>
      </c>
      <c r="E1344">
        <v>1255.00128</v>
      </c>
      <c r="F1344">
        <v>2.4</v>
      </c>
      <c r="G1344">
        <v>195.54882724722501</v>
      </c>
      <c r="H1344">
        <v>-15.725425966460699</v>
      </c>
      <c r="I1344">
        <v>-14.709212369756299</v>
      </c>
      <c r="J1344">
        <v>-3.8030074625168302</v>
      </c>
      <c r="K1344">
        <v>2.7053452017550899</v>
      </c>
      <c r="L1344">
        <v>2.4911748985565301</v>
      </c>
      <c r="M1344">
        <v>54.587762716555503</v>
      </c>
      <c r="N1344">
        <v>1.40385963684836</v>
      </c>
      <c r="O1344">
        <v>72.0833333333333</v>
      </c>
      <c r="P1344">
        <v>448.57142857142799</v>
      </c>
    </row>
    <row r="1345" spans="1:17" hidden="1" x14ac:dyDescent="0.3">
      <c r="A1345" t="s">
        <v>2852</v>
      </c>
      <c r="B1345" t="s">
        <v>2853</v>
      </c>
      <c r="C1345" t="str">
        <f>IFERROR(VLOOKUP(Table1[[#This Row],[Ticker]],[1]!Table2[[Symbol]:[Industry]],2,FALSE),"-")</f>
        <v>-</v>
      </c>
      <c r="D1345" t="s">
        <v>420</v>
      </c>
      <c r="E1345">
        <v>1253.3161872000001</v>
      </c>
      <c r="F1345">
        <v>3927</v>
      </c>
      <c r="G1345">
        <v>20.397897014367601</v>
      </c>
      <c r="H1345">
        <v>-3.4094165413062498</v>
      </c>
      <c r="I1345">
        <v>4.9825630323620098</v>
      </c>
      <c r="J1345">
        <v>-1.5427706657348901</v>
      </c>
      <c r="K1345">
        <v>3812.8392221265999</v>
      </c>
      <c r="L1345">
        <v>3333.7425276390099</v>
      </c>
      <c r="M1345">
        <v>40.404338222012498</v>
      </c>
      <c r="N1345">
        <v>0.43972746731492501</v>
      </c>
      <c r="O1345">
        <v>15.958747135217701</v>
      </c>
      <c r="P1345">
        <v>61.9381443298969</v>
      </c>
      <c r="Q1345">
        <v>6.8192207767400004E-3</v>
      </c>
    </row>
    <row r="1346" spans="1:17" hidden="1" x14ac:dyDescent="0.3">
      <c r="A1346" t="s">
        <v>2854</v>
      </c>
      <c r="B1346" t="s">
        <v>2855</v>
      </c>
      <c r="C1346" t="str">
        <f>IFERROR(VLOOKUP(Table1[[#This Row],[Ticker]],[1]!Table2[[Symbol]:[Industry]],2,FALSE),"-")</f>
        <v>-</v>
      </c>
      <c r="D1346" t="s">
        <v>759</v>
      </c>
      <c r="E1346">
        <v>1252.3335</v>
      </c>
      <c r="F1346">
        <v>234.3</v>
      </c>
      <c r="G1346">
        <v>-51.479075515045999</v>
      </c>
      <c r="H1346">
        <v>-16.408154838477799</v>
      </c>
      <c r="I1346">
        <v>-39.296277663281302</v>
      </c>
      <c r="J1346">
        <v>-3.4342596870420898</v>
      </c>
      <c r="K1346">
        <v>267.33190496916302</v>
      </c>
      <c r="M1346">
        <v>33.270412008138003</v>
      </c>
      <c r="N1346">
        <v>0.69435617071153</v>
      </c>
      <c r="O1346">
        <v>98.890311566367899</v>
      </c>
      <c r="P1346">
        <v>4.03161353343397</v>
      </c>
    </row>
    <row r="1347" spans="1:17" hidden="1" x14ac:dyDescent="0.3">
      <c r="A1347" t="s">
        <v>2856</v>
      </c>
      <c r="B1347" t="s">
        <v>2857</v>
      </c>
      <c r="C1347" t="str">
        <f>IFERROR(VLOOKUP(Table1[[#This Row],[Ticker]],[1]!Table2[[Symbol]:[Industry]],2,FALSE),"-")</f>
        <v>-</v>
      </c>
      <c r="D1347" t="s">
        <v>133</v>
      </c>
      <c r="E1347">
        <v>1252.1212704</v>
      </c>
      <c r="F1347">
        <v>143.91999999999999</v>
      </c>
      <c r="G1347">
        <v>-6.5057515847431802</v>
      </c>
      <c r="H1347">
        <v>-0.659328580940719</v>
      </c>
      <c r="I1347">
        <v>-21.152576135440899</v>
      </c>
      <c r="J1347">
        <v>3.9966619633332701</v>
      </c>
      <c r="K1347">
        <v>146.676215283174</v>
      </c>
      <c r="L1347">
        <v>145.199199593054</v>
      </c>
      <c r="M1347">
        <v>46.324759162779898</v>
      </c>
      <c r="N1347">
        <v>1.0035421633841399</v>
      </c>
      <c r="O1347">
        <v>35.005558643690897</v>
      </c>
      <c r="P1347">
        <v>24.768097095795301</v>
      </c>
      <c r="Q1347">
        <v>3.5991960612890998E-2</v>
      </c>
    </row>
    <row r="1348" spans="1:17" hidden="1" x14ac:dyDescent="0.3">
      <c r="A1348" t="s">
        <v>2858</v>
      </c>
      <c r="B1348" t="s">
        <v>2859</v>
      </c>
      <c r="C1348" t="str">
        <f>IFERROR(VLOOKUP(Table1[[#This Row],[Ticker]],[1]!Table2[[Symbol]:[Industry]],2,FALSE),"-")</f>
        <v>-</v>
      </c>
      <c r="D1348" t="s">
        <v>1061</v>
      </c>
      <c r="E1348">
        <v>1246.093353145</v>
      </c>
      <c r="F1348">
        <v>1511.8</v>
      </c>
      <c r="G1348">
        <v>188.03290559202</v>
      </c>
      <c r="H1348">
        <v>58.414706958688001</v>
      </c>
      <c r="I1348">
        <v>83.160043365931202</v>
      </c>
      <c r="J1348">
        <v>18.937923119428199</v>
      </c>
      <c r="K1348">
        <v>1031.28784070249</v>
      </c>
      <c r="L1348">
        <v>748.21976459275697</v>
      </c>
      <c r="M1348">
        <v>72.603177953391693</v>
      </c>
      <c r="N1348">
        <v>1.1436366718466899</v>
      </c>
      <c r="O1348">
        <v>7.1570313533536103</v>
      </c>
      <c r="P1348">
        <v>300.476821192052</v>
      </c>
    </row>
    <row r="1349" spans="1:17" hidden="1" x14ac:dyDescent="0.3">
      <c r="A1349" t="s">
        <v>2860</v>
      </c>
      <c r="B1349" t="s">
        <v>2861</v>
      </c>
      <c r="C1349" t="str">
        <f>IFERROR(VLOOKUP(Table1[[#This Row],[Ticker]],[1]!Table2[[Symbol]:[Industry]],2,FALSE),"-")</f>
        <v>-</v>
      </c>
      <c r="D1349" t="s">
        <v>605</v>
      </c>
      <c r="E1349">
        <v>1241.17612884</v>
      </c>
      <c r="F1349">
        <v>22.32</v>
      </c>
      <c r="G1349">
        <v>-78.274507572521301</v>
      </c>
      <c r="H1349">
        <v>6.0910076908335702</v>
      </c>
      <c r="I1349">
        <v>-2.4332538140815698</v>
      </c>
      <c r="J1349">
        <v>1.0088243265066901</v>
      </c>
      <c r="K1349">
        <v>21.6119721910806</v>
      </c>
      <c r="L1349">
        <v>25.054000076076299</v>
      </c>
      <c r="M1349">
        <v>57.063727695497697</v>
      </c>
      <c r="N1349">
        <v>1.73746295109264</v>
      </c>
      <c r="O1349">
        <v>137.45519713261601</v>
      </c>
      <c r="P1349">
        <v>48.8</v>
      </c>
      <c r="Q1349">
        <v>0.199135227646001</v>
      </c>
    </row>
    <row r="1350" spans="1:17" hidden="1" x14ac:dyDescent="0.3">
      <c r="A1350" t="s">
        <v>2862</v>
      </c>
      <c r="B1350" t="s">
        <v>2863</v>
      </c>
      <c r="C1350" t="str">
        <f>IFERROR(VLOOKUP(Table1[[#This Row],[Ticker]],[1]!Table2[[Symbol]:[Industry]],2,FALSE),"-")</f>
        <v>-</v>
      </c>
      <c r="D1350" t="s">
        <v>309</v>
      </c>
      <c r="E1350">
        <v>1235.1694014</v>
      </c>
      <c r="F1350">
        <v>737</v>
      </c>
      <c r="G1350">
        <v>91.984709487415003</v>
      </c>
      <c r="H1350">
        <v>61.142297162825301</v>
      </c>
      <c r="I1350">
        <v>0.95117607360363099</v>
      </c>
      <c r="J1350">
        <v>17.148995200538899</v>
      </c>
      <c r="K1350">
        <v>522.45875608828999</v>
      </c>
      <c r="L1350">
        <v>508.99430404052202</v>
      </c>
      <c r="M1350">
        <v>95.084200516534494</v>
      </c>
      <c r="N1350">
        <v>1.77480896115802</v>
      </c>
      <c r="O1350">
        <v>0</v>
      </c>
      <c r="P1350">
        <v>123.299500075746</v>
      </c>
      <c r="Q1350">
        <v>0.19153626895461401</v>
      </c>
    </row>
    <row r="1351" spans="1:17" hidden="1" x14ac:dyDescent="0.3">
      <c r="A1351" t="s">
        <v>2864</v>
      </c>
      <c r="B1351" t="s">
        <v>2865</v>
      </c>
      <c r="C1351" t="str">
        <f>IFERROR(VLOOKUP(Table1[[#This Row],[Ticker]],[1]!Table2[[Symbol]:[Industry]],2,FALSE),"-")</f>
        <v>-</v>
      </c>
      <c r="D1351" t="s">
        <v>411</v>
      </c>
      <c r="E1351">
        <v>1234.23478464</v>
      </c>
      <c r="F1351">
        <v>248.82</v>
      </c>
      <c r="G1351">
        <v>97.747719061876793</v>
      </c>
      <c r="H1351">
        <v>23.8664204130686</v>
      </c>
      <c r="I1351">
        <v>49.793943634240797</v>
      </c>
      <c r="J1351">
        <v>11.349574826677401</v>
      </c>
      <c r="K1351">
        <v>190.65598902042001</v>
      </c>
      <c r="L1351">
        <v>148.15059447261399</v>
      </c>
      <c r="M1351">
        <v>74.429481025327803</v>
      </c>
      <c r="N1351">
        <v>1.1044904597540799</v>
      </c>
      <c r="O1351">
        <v>4.0913109878627001</v>
      </c>
      <c r="P1351">
        <v>181.470588235294</v>
      </c>
      <c r="Q1351">
        <v>7.7632788371244002E-2</v>
      </c>
    </row>
    <row r="1352" spans="1:17" hidden="1" x14ac:dyDescent="0.3">
      <c r="A1352" t="s">
        <v>2866</v>
      </c>
      <c r="B1352" t="s">
        <v>2867</v>
      </c>
      <c r="C1352" t="str">
        <f>IFERROR(VLOOKUP(Table1[[#This Row],[Ticker]],[1]!Table2[[Symbol]:[Industry]],2,FALSE),"-")</f>
        <v>-</v>
      </c>
      <c r="D1352" t="s">
        <v>389</v>
      </c>
      <c r="E1352">
        <v>1231.14642912</v>
      </c>
      <c r="F1352">
        <v>51.71</v>
      </c>
      <c r="G1352">
        <v>-64.010225624538194</v>
      </c>
      <c r="H1352">
        <v>1.0938728475124</v>
      </c>
      <c r="I1352">
        <v>-61.548929113594703</v>
      </c>
      <c r="J1352">
        <v>-4.9872371454216404</v>
      </c>
      <c r="K1352">
        <v>54.132221470581399</v>
      </c>
      <c r="L1352">
        <v>63.247704506488901</v>
      </c>
      <c r="M1352">
        <v>50.785802184195703</v>
      </c>
      <c r="N1352">
        <v>1.4445910815405301</v>
      </c>
      <c r="O1352">
        <v>112.72481144846201</v>
      </c>
      <c r="P1352">
        <v>17.496023630992902</v>
      </c>
      <c r="Q1352">
        <v>0.143400434320273</v>
      </c>
    </row>
    <row r="1353" spans="1:17" hidden="1" x14ac:dyDescent="0.3">
      <c r="A1353" t="s">
        <v>2868</v>
      </c>
      <c r="B1353" t="s">
        <v>2869</v>
      </c>
      <c r="C1353" t="str">
        <f>IFERROR(VLOOKUP(Table1[[#This Row],[Ticker]],[1]!Table2[[Symbol]:[Industry]],2,FALSE),"-")</f>
        <v>-</v>
      </c>
      <c r="D1353" t="s">
        <v>605</v>
      </c>
      <c r="E1353">
        <v>1230.90879139</v>
      </c>
      <c r="F1353">
        <v>341.3</v>
      </c>
      <c r="G1353">
        <v>13.0183146380424</v>
      </c>
      <c r="H1353">
        <v>13.7068806344727</v>
      </c>
      <c r="I1353">
        <v>-9.6048707287758806</v>
      </c>
      <c r="J1353">
        <v>-3.1940800282842798</v>
      </c>
      <c r="K1353">
        <v>313.03896813808802</v>
      </c>
      <c r="L1353">
        <v>293.43149779079698</v>
      </c>
      <c r="M1353">
        <v>50.594267963142201</v>
      </c>
      <c r="N1353">
        <v>2.5922584974960001</v>
      </c>
      <c r="O1353">
        <v>12.6574860826252</v>
      </c>
      <c r="P1353">
        <v>51.688888888888897</v>
      </c>
      <c r="Q1353">
        <v>-2.6406545583023001E-2</v>
      </c>
    </row>
    <row r="1354" spans="1:17" hidden="1" x14ac:dyDescent="0.3">
      <c r="A1354" t="s">
        <v>2870</v>
      </c>
      <c r="B1354" t="s">
        <v>2871</v>
      </c>
      <c r="C1354" t="str">
        <f>IFERROR(VLOOKUP(Table1[[#This Row],[Ticker]],[1]!Table2[[Symbol]:[Industry]],2,FALSE),"-")</f>
        <v>-</v>
      </c>
      <c r="D1354" t="s">
        <v>997</v>
      </c>
      <c r="E1354">
        <v>1228.4288452000001</v>
      </c>
      <c r="F1354">
        <v>322.10000000000002</v>
      </c>
      <c r="G1354">
        <v>-34.004813620675598</v>
      </c>
      <c r="H1354">
        <v>-6.7814920602337896</v>
      </c>
      <c r="I1354">
        <v>-28.244335944943</v>
      </c>
      <c r="J1354">
        <v>-4.2202242381030901</v>
      </c>
      <c r="K1354">
        <v>333.86464880603</v>
      </c>
      <c r="L1354">
        <v>348.31446988760399</v>
      </c>
      <c r="M1354">
        <v>44.9255870597013</v>
      </c>
      <c r="N1354">
        <v>0.877231572971375</v>
      </c>
      <c r="O1354">
        <v>66.345855324433302</v>
      </c>
      <c r="P1354">
        <v>17.1272727272727</v>
      </c>
      <c r="Q1354">
        <v>4.6366519848771E-2</v>
      </c>
    </row>
    <row r="1355" spans="1:17" hidden="1" x14ac:dyDescent="0.3">
      <c r="A1355" t="s">
        <v>2872</v>
      </c>
      <c r="B1355" t="s">
        <v>2873</v>
      </c>
      <c r="C1355" t="str">
        <f>IFERROR(VLOOKUP(Table1[[#This Row],[Ticker]],[1]!Table2[[Symbol]:[Industry]],2,FALSE),"-")</f>
        <v>-</v>
      </c>
      <c r="D1355" t="s">
        <v>605</v>
      </c>
      <c r="E1355">
        <v>1225.1429044920001</v>
      </c>
      <c r="F1355">
        <v>46.92</v>
      </c>
      <c r="G1355">
        <v>-23.2930881155558</v>
      </c>
      <c r="H1355">
        <v>-1.7451540722938801</v>
      </c>
      <c r="I1355">
        <v>-35.0625868321967</v>
      </c>
      <c r="J1355">
        <v>-4.4811251820490403</v>
      </c>
      <c r="K1355">
        <v>45.5983634143739</v>
      </c>
      <c r="L1355">
        <v>47.203672068307199</v>
      </c>
      <c r="M1355">
        <v>53.209368977212399</v>
      </c>
      <c r="N1355">
        <v>2.0600990841166298</v>
      </c>
      <c r="O1355">
        <v>43.009377664109103</v>
      </c>
      <c r="P1355">
        <v>28.901098901098901</v>
      </c>
      <c r="Q1355">
        <v>-2.7477905659713999E-2</v>
      </c>
    </row>
    <row r="1356" spans="1:17" hidden="1" x14ac:dyDescent="0.3">
      <c r="A1356" t="s">
        <v>2874</v>
      </c>
      <c r="B1356" t="s">
        <v>2875</v>
      </c>
      <c r="C1356" t="str">
        <f>IFERROR(VLOOKUP(Table1[[#This Row],[Ticker]],[1]!Table2[[Symbol]:[Industry]],2,FALSE),"-")</f>
        <v>-</v>
      </c>
      <c r="D1356" t="s">
        <v>1566</v>
      </c>
      <c r="E1356">
        <v>1223.634751755</v>
      </c>
      <c r="F1356">
        <v>1616.55</v>
      </c>
      <c r="G1356">
        <v>39.992740181140299</v>
      </c>
      <c r="H1356">
        <v>-2.9297837243240301</v>
      </c>
      <c r="I1356">
        <v>15.5730169146848</v>
      </c>
      <c r="J1356">
        <v>0.204531746812151</v>
      </c>
      <c r="K1356">
        <v>1520.0494591715801</v>
      </c>
      <c r="L1356">
        <v>1296.0028005369099</v>
      </c>
      <c r="M1356">
        <v>48.055463123862303</v>
      </c>
      <c r="N1356">
        <v>0.85057965496366295</v>
      </c>
      <c r="O1356">
        <v>9.9007144845504307</v>
      </c>
      <c r="P1356">
        <v>65.791497871903999</v>
      </c>
      <c r="Q1356">
        <v>5.2665223573146999E-2</v>
      </c>
    </row>
    <row r="1357" spans="1:17" hidden="1" x14ac:dyDescent="0.3">
      <c r="A1357" t="s">
        <v>2876</v>
      </c>
      <c r="B1357" t="s">
        <v>2877</v>
      </c>
      <c r="C1357" t="str">
        <f>IFERROR(VLOOKUP(Table1[[#This Row],[Ticker]],[1]!Table2[[Symbol]:[Industry]],2,FALSE),"-")</f>
        <v>-</v>
      </c>
      <c r="D1357" t="s">
        <v>1478</v>
      </c>
      <c r="E1357">
        <v>1222.4247367600001</v>
      </c>
      <c r="F1357">
        <v>810.2</v>
      </c>
      <c r="G1357">
        <v>103.781176697616</v>
      </c>
      <c r="H1357">
        <v>40.636771205186399</v>
      </c>
      <c r="I1357">
        <v>69.178276613345005</v>
      </c>
      <c r="J1357">
        <v>15.0420533981933</v>
      </c>
      <c r="K1357">
        <v>630.40301351145104</v>
      </c>
      <c r="L1357">
        <v>493.78019739344199</v>
      </c>
      <c r="M1357">
        <v>61.198239255507602</v>
      </c>
      <c r="N1357">
        <v>2.5638441828885501</v>
      </c>
      <c r="O1357">
        <v>26.758824981486001</v>
      </c>
      <c r="P1357">
        <v>171.69684775318501</v>
      </c>
      <c r="Q1357">
        <v>0.13373427665259899</v>
      </c>
    </row>
    <row r="1358" spans="1:17" hidden="1" x14ac:dyDescent="0.3">
      <c r="A1358" t="s">
        <v>2878</v>
      </c>
      <c r="B1358" t="s">
        <v>2879</v>
      </c>
      <c r="C1358" t="str">
        <f>IFERROR(VLOOKUP(Table1[[#This Row],[Ticker]],[1]!Table2[[Symbol]:[Industry]],2,FALSE),"-")</f>
        <v>-</v>
      </c>
      <c r="D1358" t="s">
        <v>997</v>
      </c>
      <c r="E1358">
        <v>1218.7214096</v>
      </c>
      <c r="F1358">
        <v>608.79999999999995</v>
      </c>
      <c r="G1358">
        <v>-16.534483026355399</v>
      </c>
      <c r="H1358">
        <v>-4.7427498746395802</v>
      </c>
      <c r="I1358">
        <v>-18.713033889459901</v>
      </c>
      <c r="J1358">
        <v>-1.8439149385357001</v>
      </c>
      <c r="K1358">
        <v>616.96134235387399</v>
      </c>
      <c r="L1358">
        <v>609.82851817268295</v>
      </c>
      <c r="M1358">
        <v>43.973250813428699</v>
      </c>
      <c r="N1358">
        <v>0.77397524809257101</v>
      </c>
      <c r="O1358">
        <v>40.440210249671502</v>
      </c>
      <c r="P1358">
        <v>26.952351162548201</v>
      </c>
      <c r="Q1358">
        <v>2.5195273426881E-2</v>
      </c>
    </row>
    <row r="1359" spans="1:17" hidden="1" x14ac:dyDescent="0.3">
      <c r="A1359" t="s">
        <v>2880</v>
      </c>
      <c r="B1359" t="s">
        <v>2881</v>
      </c>
      <c r="C1359" t="str">
        <f>IFERROR(VLOOKUP(Table1[[#This Row],[Ticker]],[1]!Table2[[Symbol]:[Industry]],2,FALSE),"-")</f>
        <v>-</v>
      </c>
      <c r="D1359" t="s">
        <v>51</v>
      </c>
      <c r="E1359">
        <v>1218.0531599999999</v>
      </c>
      <c r="F1359">
        <v>2067.3000000000002</v>
      </c>
      <c r="G1359">
        <v>73.385009086892495</v>
      </c>
      <c r="H1359">
        <v>-6.4830443860184301</v>
      </c>
      <c r="I1359">
        <v>0.88332994948486299</v>
      </c>
      <c r="J1359">
        <v>-5.9684419423196697</v>
      </c>
      <c r="K1359">
        <v>1978.6096767466099</v>
      </c>
      <c r="L1359">
        <v>1663.16190405723</v>
      </c>
      <c r="M1359">
        <v>53.907840985772097</v>
      </c>
      <c r="N1359">
        <v>1.0876085934673101</v>
      </c>
      <c r="O1359">
        <v>13.578097034779599</v>
      </c>
      <c r="P1359">
        <v>104.177777777777</v>
      </c>
    </row>
    <row r="1360" spans="1:17" hidden="1" x14ac:dyDescent="0.3">
      <c r="A1360" t="s">
        <v>2882</v>
      </c>
      <c r="B1360" t="s">
        <v>2883</v>
      </c>
      <c r="C1360" t="str">
        <f>IFERROR(VLOOKUP(Table1[[#This Row],[Ticker]],[1]!Table2[[Symbol]:[Industry]],2,FALSE),"-")</f>
        <v>-</v>
      </c>
      <c r="D1360" t="s">
        <v>51</v>
      </c>
      <c r="E1360">
        <v>1215.96768</v>
      </c>
      <c r="F1360">
        <v>242.65</v>
      </c>
      <c r="G1360">
        <v>59.902885119720501</v>
      </c>
      <c r="H1360">
        <v>2.3659396605713199</v>
      </c>
      <c r="I1360">
        <v>30.0291888951358</v>
      </c>
      <c r="J1360">
        <v>1.54493739315435</v>
      </c>
      <c r="K1360">
        <v>230.972861812551</v>
      </c>
      <c r="L1360">
        <v>203.00573889698799</v>
      </c>
      <c r="M1360">
        <v>67.080708314092703</v>
      </c>
      <c r="N1360">
        <v>1.22571267556481</v>
      </c>
      <c r="O1360">
        <v>9.2107974448794394</v>
      </c>
      <c r="P1360">
        <v>94.899598393574294</v>
      </c>
      <c r="Q1360">
        <v>5.5844989043289002E-2</v>
      </c>
    </row>
    <row r="1361" spans="1:17" hidden="1" x14ac:dyDescent="0.3">
      <c r="A1361" t="s">
        <v>2884</v>
      </c>
      <c r="B1361" t="s">
        <v>2885</v>
      </c>
      <c r="C1361" t="str">
        <f>IFERROR(VLOOKUP(Table1[[#This Row],[Ticker]],[1]!Table2[[Symbol]:[Industry]],2,FALSE),"-")</f>
        <v>-</v>
      </c>
      <c r="D1361" t="s">
        <v>535</v>
      </c>
      <c r="E1361">
        <v>1215.1514598480001</v>
      </c>
      <c r="F1361">
        <v>145.16</v>
      </c>
      <c r="G1361">
        <v>-30.207722873605199</v>
      </c>
      <c r="H1361">
        <v>-2.9688973938135299</v>
      </c>
      <c r="I1361">
        <v>-38.119992098303896</v>
      </c>
      <c r="J1361">
        <v>1.0918883351402699</v>
      </c>
      <c r="K1361">
        <v>148.92786147803901</v>
      </c>
      <c r="L1361">
        <v>161.39422492726101</v>
      </c>
      <c r="M1361">
        <v>46.210619854375601</v>
      </c>
      <c r="N1361">
        <v>0.92089192007453302</v>
      </c>
      <c r="O1361">
        <v>54.4158170294847</v>
      </c>
      <c r="P1361">
        <v>8.1669150521609595</v>
      </c>
      <c r="Q1361">
        <v>2.2463725738877002E-2</v>
      </c>
    </row>
    <row r="1362" spans="1:17" hidden="1" x14ac:dyDescent="0.3">
      <c r="A1362" t="s">
        <v>2886</v>
      </c>
      <c r="B1362" t="s">
        <v>2887</v>
      </c>
      <c r="C1362" t="str">
        <f>IFERROR(VLOOKUP(Table1[[#This Row],[Ticker]],[1]!Table2[[Symbol]:[Industry]],2,FALSE),"-")</f>
        <v>-</v>
      </c>
      <c r="D1362" t="s">
        <v>2888</v>
      </c>
      <c r="E1362">
        <v>1215.058495</v>
      </c>
      <c r="F1362">
        <v>1124.95</v>
      </c>
      <c r="G1362">
        <v>-36.357110348888597</v>
      </c>
      <c r="H1362">
        <v>-17.1637856444748</v>
      </c>
      <c r="I1362">
        <v>-42.176821959333203</v>
      </c>
      <c r="J1362">
        <v>-8.7073433949533392</v>
      </c>
      <c r="K1362">
        <v>1275.2812608546501</v>
      </c>
      <c r="L1362">
        <v>1340.30647698496</v>
      </c>
      <c r="M1362">
        <v>27.070505796704399</v>
      </c>
      <c r="N1362">
        <v>1.1906377204884599</v>
      </c>
      <c r="O1362">
        <v>61.3405040224009</v>
      </c>
      <c r="P1362">
        <v>11.9353233830845</v>
      </c>
      <c r="Q1362">
        <v>0.21838943865135901</v>
      </c>
    </row>
    <row r="1363" spans="1:17" hidden="1" x14ac:dyDescent="0.3">
      <c r="A1363" t="s">
        <v>2889</v>
      </c>
      <c r="B1363" t="s">
        <v>2890</v>
      </c>
      <c r="C1363" t="str">
        <f>IFERROR(VLOOKUP(Table1[[#This Row],[Ticker]],[1]!Table2[[Symbol]:[Industry]],2,FALSE),"-")</f>
        <v>-</v>
      </c>
      <c r="E1363">
        <v>1209.7015684</v>
      </c>
      <c r="F1363">
        <v>799.9</v>
      </c>
      <c r="G1363">
        <v>5882.7768156540196</v>
      </c>
      <c r="H1363">
        <v>-1.5592843050441201</v>
      </c>
      <c r="I1363">
        <v>293.65889462349003</v>
      </c>
      <c r="J1363">
        <v>1.7335509202650199</v>
      </c>
      <c r="K1363">
        <v>755.90255163838697</v>
      </c>
      <c r="L1363">
        <v>475.21989016551402</v>
      </c>
      <c r="M1363">
        <v>57.068924553086902</v>
      </c>
      <c r="N1363">
        <v>3.0382035128534</v>
      </c>
      <c r="O1363">
        <v>5.0131266408301096</v>
      </c>
      <c r="P1363">
        <v>5905.2552552552497</v>
      </c>
    </row>
    <row r="1364" spans="1:17" hidden="1" x14ac:dyDescent="0.3">
      <c r="A1364" t="s">
        <v>2891</v>
      </c>
      <c r="B1364" t="s">
        <v>2892</v>
      </c>
      <c r="C1364" t="str">
        <f>IFERROR(VLOOKUP(Table1[[#This Row],[Ticker]],[1]!Table2[[Symbol]:[Industry]],2,FALSE),"-")</f>
        <v>-</v>
      </c>
      <c r="D1364" t="s">
        <v>130</v>
      </c>
      <c r="E1364">
        <v>1206.8752234000001</v>
      </c>
      <c r="F1364">
        <v>959</v>
      </c>
      <c r="G1364">
        <v>153.538486415699</v>
      </c>
      <c r="H1364">
        <v>-31.0152529606973</v>
      </c>
      <c r="I1364">
        <v>38.797357499786997</v>
      </c>
      <c r="J1364">
        <v>-3.6844810094616798</v>
      </c>
      <c r="K1364">
        <v>1020.12139656725</v>
      </c>
      <c r="L1364">
        <v>708.62791677186101</v>
      </c>
      <c r="M1364">
        <v>34.8163096319335</v>
      </c>
      <c r="N1364">
        <v>0.62166482996259298</v>
      </c>
      <c r="O1364">
        <v>50.417101147028099</v>
      </c>
      <c r="P1364">
        <v>205.90111642743199</v>
      </c>
    </row>
    <row r="1365" spans="1:17" hidden="1" x14ac:dyDescent="0.3">
      <c r="A1365" t="s">
        <v>2893</v>
      </c>
      <c r="B1365" t="s">
        <v>2894</v>
      </c>
      <c r="C1365" t="str">
        <f>IFERROR(VLOOKUP(Table1[[#This Row],[Ticker]],[1]!Table2[[Symbol]:[Industry]],2,FALSE),"-")</f>
        <v>-</v>
      </c>
      <c r="D1365" t="s">
        <v>210</v>
      </c>
      <c r="E1365">
        <v>1203.2804679999999</v>
      </c>
      <c r="F1365">
        <v>1116.05</v>
      </c>
      <c r="G1365">
        <v>-36.5563322140625</v>
      </c>
      <c r="H1365">
        <v>-0.66032325261637403</v>
      </c>
      <c r="I1365">
        <v>-8.9375178433053595</v>
      </c>
      <c r="J1365">
        <v>3.11790136693384</v>
      </c>
      <c r="K1365">
        <v>1147.18975981619</v>
      </c>
      <c r="L1365">
        <v>1160.36725057232</v>
      </c>
      <c r="M1365">
        <v>42.922577793907799</v>
      </c>
      <c r="N1365">
        <v>0.97361452698951101</v>
      </c>
      <c r="O1365">
        <v>36.6426235383719</v>
      </c>
      <c r="P1365">
        <v>10.390702274975199</v>
      </c>
      <c r="Q1365">
        <v>6.9997014559394E-2</v>
      </c>
    </row>
    <row r="1366" spans="1:17" hidden="1" x14ac:dyDescent="0.3">
      <c r="A1366" t="s">
        <v>2895</v>
      </c>
      <c r="B1366" t="s">
        <v>2896</v>
      </c>
      <c r="C1366" t="str">
        <f>IFERROR(VLOOKUP(Table1[[#This Row],[Ticker]],[1]!Table2[[Symbol]:[Industry]],2,FALSE),"-")</f>
        <v>-</v>
      </c>
      <c r="D1366" t="s">
        <v>699</v>
      </c>
      <c r="E1366">
        <v>1203</v>
      </c>
      <c r="F1366">
        <v>120.3</v>
      </c>
      <c r="G1366">
        <v>-17.933785537973101</v>
      </c>
      <c r="H1366">
        <v>-11.3309080629483</v>
      </c>
      <c r="I1366">
        <v>-20.663221951753101</v>
      </c>
      <c r="J1366">
        <v>-0.56497881931375904</v>
      </c>
      <c r="K1366">
        <v>124.667781246058</v>
      </c>
      <c r="L1366">
        <v>123.452072742054</v>
      </c>
      <c r="M1366">
        <v>34.276804884169103</v>
      </c>
      <c r="N1366">
        <v>0.54419837769771295</v>
      </c>
      <c r="O1366">
        <v>28.844555278470398</v>
      </c>
      <c r="P1366">
        <v>19.940179461615099</v>
      </c>
      <c r="Q1366">
        <v>6.1653143412999998E-4</v>
      </c>
    </row>
    <row r="1367" spans="1:17" hidden="1" x14ac:dyDescent="0.3">
      <c r="A1367" t="s">
        <v>2897</v>
      </c>
      <c r="B1367" t="s">
        <v>2898</v>
      </c>
      <c r="C1367" t="str">
        <f>IFERROR(VLOOKUP(Table1[[#This Row],[Ticker]],[1]!Table2[[Symbol]:[Industry]],2,FALSE),"-")</f>
        <v>-</v>
      </c>
      <c r="D1367" t="s">
        <v>46</v>
      </c>
      <c r="E1367">
        <v>1202.787817569</v>
      </c>
      <c r="F1367">
        <v>202.67</v>
      </c>
      <c r="G1367">
        <v>380.298759958581</v>
      </c>
      <c r="H1367">
        <v>-3.92418148342768</v>
      </c>
      <c r="I1367">
        <v>65.1117995901825</v>
      </c>
      <c r="J1367">
        <v>3.1637853075546198</v>
      </c>
      <c r="K1367">
        <v>172.76024003622999</v>
      </c>
      <c r="L1367">
        <v>126.178189291297</v>
      </c>
      <c r="M1367">
        <v>63.983918552528003</v>
      </c>
      <c r="N1367">
        <v>1.0331749817234299</v>
      </c>
      <c r="O1367">
        <v>4.4308481768392003</v>
      </c>
      <c r="P1367">
        <v>503.184523809523</v>
      </c>
      <c r="Q1367">
        <v>0.191542906189867</v>
      </c>
    </row>
    <row r="1368" spans="1:17" hidden="1" x14ac:dyDescent="0.3">
      <c r="A1368" t="s">
        <v>2899</v>
      </c>
      <c r="B1368" t="s">
        <v>2900</v>
      </c>
      <c r="C1368" t="str">
        <f>IFERROR(VLOOKUP(Table1[[#This Row],[Ticker]],[1]!Table2[[Symbol]:[Industry]],2,FALSE),"-")</f>
        <v>-</v>
      </c>
      <c r="D1368" t="s">
        <v>138</v>
      </c>
      <c r="E1368">
        <v>1198.9451550000001</v>
      </c>
      <c r="F1368">
        <v>287.89999999999998</v>
      </c>
      <c r="G1368">
        <v>53.505002404314602</v>
      </c>
      <c r="H1368">
        <v>-5.9805424893685197</v>
      </c>
      <c r="I1368">
        <v>-19.649567103387501</v>
      </c>
      <c r="J1368">
        <v>-7.4887674562258404</v>
      </c>
      <c r="K1368">
        <v>298.72890715282102</v>
      </c>
      <c r="L1368">
        <v>250.69852278870499</v>
      </c>
      <c r="M1368">
        <v>34.696470245728499</v>
      </c>
      <c r="N1368">
        <v>0.763045197792802</v>
      </c>
      <c r="O1368">
        <v>31.104550191038498</v>
      </c>
      <c r="P1368">
        <v>90.410052910052897</v>
      </c>
    </row>
    <row r="1369" spans="1:17" hidden="1" x14ac:dyDescent="0.3">
      <c r="A1369" t="s">
        <v>2901</v>
      </c>
      <c r="B1369" t="s">
        <v>2902</v>
      </c>
      <c r="C1369" t="str">
        <f>IFERROR(VLOOKUP(Table1[[#This Row],[Ticker]],[1]!Table2[[Symbol]:[Industry]],2,FALSE),"-")</f>
        <v>-</v>
      </c>
      <c r="D1369" t="s">
        <v>2903</v>
      </c>
      <c r="E1369">
        <v>1197.5008330000001</v>
      </c>
      <c r="F1369">
        <v>530.5</v>
      </c>
      <c r="G1369">
        <v>219.914406025771</v>
      </c>
      <c r="H1369">
        <v>11.892136779414599</v>
      </c>
      <c r="I1369">
        <v>39.878216319132697</v>
      </c>
      <c r="J1369">
        <v>12.803559912566</v>
      </c>
      <c r="K1369">
        <v>424.716084722115</v>
      </c>
      <c r="L1369">
        <v>317.11572392366901</v>
      </c>
      <c r="M1369">
        <v>66.478784711497497</v>
      </c>
      <c r="N1369">
        <v>1.61538905397997</v>
      </c>
      <c r="O1369">
        <v>8.7653157398680506</v>
      </c>
      <c r="P1369">
        <v>260.27164685908298</v>
      </c>
    </row>
    <row r="1370" spans="1:17" hidden="1" x14ac:dyDescent="0.3">
      <c r="A1370" t="s">
        <v>2904</v>
      </c>
      <c r="B1370" t="s">
        <v>2905</v>
      </c>
      <c r="C1370" t="str">
        <f>IFERROR(VLOOKUP(Table1[[#This Row],[Ticker]],[1]!Table2[[Symbol]:[Industry]],2,FALSE),"-")</f>
        <v>-</v>
      </c>
      <c r="D1370" t="s">
        <v>51</v>
      </c>
      <c r="E1370">
        <v>1194.5283789949999</v>
      </c>
      <c r="F1370">
        <v>1830.85</v>
      </c>
      <c r="G1370">
        <v>259.31364291170797</v>
      </c>
      <c r="H1370">
        <v>25.189711435909</v>
      </c>
      <c r="I1370">
        <v>110.55249396795401</v>
      </c>
      <c r="J1370">
        <v>5.0572134234585002</v>
      </c>
      <c r="K1370">
        <v>1565.53896769383</v>
      </c>
      <c r="L1370">
        <v>1202.8740329626301</v>
      </c>
      <c r="M1370">
        <v>75.392116163898095</v>
      </c>
      <c r="N1370">
        <v>1.7482741234874299</v>
      </c>
      <c r="O1370">
        <v>1.2644400142010499</v>
      </c>
      <c r="P1370">
        <v>295.38926681783801</v>
      </c>
      <c r="Q1370">
        <v>0.133734811816311</v>
      </c>
    </row>
    <row r="1371" spans="1:17" hidden="1" x14ac:dyDescent="0.3">
      <c r="A1371" t="s">
        <v>2906</v>
      </c>
      <c r="B1371" t="s">
        <v>2907</v>
      </c>
      <c r="C1371" t="str">
        <f>IFERROR(VLOOKUP(Table1[[#This Row],[Ticker]],[1]!Table2[[Symbol]:[Industry]],2,FALSE),"-")</f>
        <v>-</v>
      </c>
      <c r="D1371" t="s">
        <v>389</v>
      </c>
      <c r="E1371">
        <v>1192.3603779719999</v>
      </c>
      <c r="F1371">
        <v>48.53</v>
      </c>
      <c r="G1371">
        <v>-16.686929100605401</v>
      </c>
      <c r="H1371">
        <v>-5.0924284497828296</v>
      </c>
      <c r="I1371">
        <v>-40.814844019749799</v>
      </c>
      <c r="J1371">
        <v>-2.90423586773298</v>
      </c>
      <c r="K1371">
        <v>51.924844002458499</v>
      </c>
      <c r="L1371">
        <v>52.108659684013602</v>
      </c>
      <c r="M1371">
        <v>32.685859559895199</v>
      </c>
      <c r="N1371">
        <v>0.705014231392734</v>
      </c>
      <c r="O1371">
        <v>69.997939418916104</v>
      </c>
      <c r="P1371">
        <v>55.047923322683701</v>
      </c>
    </row>
    <row r="1372" spans="1:17" hidden="1" x14ac:dyDescent="0.3">
      <c r="A1372" t="s">
        <v>2908</v>
      </c>
      <c r="B1372" t="s">
        <v>2909</v>
      </c>
      <c r="C1372" t="str">
        <f>IFERROR(VLOOKUP(Table1[[#This Row],[Ticker]],[1]!Table2[[Symbol]:[Industry]],2,FALSE),"-")</f>
        <v>-</v>
      </c>
      <c r="D1372" t="s">
        <v>210</v>
      </c>
      <c r="E1372">
        <v>1189.884</v>
      </c>
      <c r="F1372">
        <v>109.92</v>
      </c>
      <c r="G1372">
        <v>-38.1912822597603</v>
      </c>
      <c r="H1372">
        <v>-0.84518047766904703</v>
      </c>
      <c r="I1372">
        <v>-26.881001994853001</v>
      </c>
      <c r="J1372">
        <v>-6.2702157986376896</v>
      </c>
      <c r="K1372">
        <v>111.058561546219</v>
      </c>
      <c r="L1372">
        <v>111.107659751638</v>
      </c>
      <c r="M1372">
        <v>45.207640758035701</v>
      </c>
      <c r="N1372">
        <v>2.0999077229814098</v>
      </c>
      <c r="O1372">
        <v>31.004366812227001</v>
      </c>
      <c r="P1372">
        <v>21.795013850415501</v>
      </c>
      <c r="Q1372">
        <v>2.2797021957835999E-2</v>
      </c>
    </row>
    <row r="1373" spans="1:17" hidden="1" x14ac:dyDescent="0.3">
      <c r="A1373" t="s">
        <v>2910</v>
      </c>
      <c r="B1373" t="s">
        <v>2911</v>
      </c>
      <c r="C1373" t="str">
        <f>IFERROR(VLOOKUP(Table1[[#This Row],[Ticker]],[1]!Table2[[Symbol]:[Industry]],2,FALSE),"-")</f>
        <v>-</v>
      </c>
      <c r="D1373" t="s">
        <v>68</v>
      </c>
      <c r="E1373">
        <v>1188.9000000000001</v>
      </c>
      <c r="F1373">
        <v>198.15</v>
      </c>
      <c r="G1373">
        <v>91.451199680525093</v>
      </c>
      <c r="H1373">
        <v>13.5941424810614</v>
      </c>
      <c r="I1373">
        <v>-4.1116920145140901</v>
      </c>
      <c r="J1373">
        <v>-4.9302015636599599</v>
      </c>
      <c r="K1373">
        <v>179.80436479949199</v>
      </c>
      <c r="L1373">
        <v>149.39419545566699</v>
      </c>
      <c r="M1373">
        <v>44.855142679745803</v>
      </c>
      <c r="N1373">
        <v>3.0246632145841201</v>
      </c>
      <c r="O1373">
        <v>27.1763815291445</v>
      </c>
      <c r="P1373">
        <v>122.640449438202</v>
      </c>
      <c r="Q1373">
        <v>5.4948672902056003E-2</v>
      </c>
    </row>
    <row r="1374" spans="1:17" hidden="1" x14ac:dyDescent="0.3">
      <c r="A1374" t="s">
        <v>2912</v>
      </c>
      <c r="B1374" t="s">
        <v>2913</v>
      </c>
      <c r="C1374" t="str">
        <f>IFERROR(VLOOKUP(Table1[[#This Row],[Ticker]],[1]!Table2[[Symbol]:[Industry]],2,FALSE),"-")</f>
        <v>-</v>
      </c>
      <c r="D1374" t="s">
        <v>389</v>
      </c>
      <c r="E1374">
        <v>1181.5497749159999</v>
      </c>
      <c r="F1374">
        <v>48.09</v>
      </c>
      <c r="G1374">
        <v>9.7998552911759695</v>
      </c>
      <c r="H1374">
        <v>3.2507303222988</v>
      </c>
      <c r="I1374">
        <v>-24.475735434506301</v>
      </c>
      <c r="J1374">
        <v>10.1494410125631</v>
      </c>
      <c r="K1374">
        <v>46.973127484082298</v>
      </c>
      <c r="L1374">
        <v>46.041409599409398</v>
      </c>
      <c r="M1374">
        <v>47.212321960958803</v>
      </c>
      <c r="N1374">
        <v>2.2236972148418999</v>
      </c>
      <c r="O1374">
        <v>25.8057808276148</v>
      </c>
      <c r="P1374">
        <v>75.510948905109501</v>
      </c>
    </row>
    <row r="1375" spans="1:17" hidden="1" x14ac:dyDescent="0.3">
      <c r="A1375" t="s">
        <v>2914</v>
      </c>
      <c r="B1375" t="s">
        <v>2915</v>
      </c>
      <c r="C1375" t="str">
        <f>IFERROR(VLOOKUP(Table1[[#This Row],[Ticker]],[1]!Table2[[Symbol]:[Industry]],2,FALSE),"-")</f>
        <v>-</v>
      </c>
      <c r="D1375" t="s">
        <v>51</v>
      </c>
      <c r="E1375">
        <v>1180.1956104000001</v>
      </c>
      <c r="F1375">
        <v>244.8</v>
      </c>
      <c r="G1375">
        <v>10.834336482633599</v>
      </c>
      <c r="H1375">
        <v>-0.53981827442167596</v>
      </c>
      <c r="I1375">
        <v>-24.8795498391781</v>
      </c>
      <c r="J1375">
        <v>-3.0378372511840999</v>
      </c>
      <c r="K1375">
        <v>251.43663494767</v>
      </c>
      <c r="L1375">
        <v>243.14099081713201</v>
      </c>
      <c r="M1375">
        <v>39.874397436050401</v>
      </c>
      <c r="N1375">
        <v>1.01525131390759</v>
      </c>
      <c r="O1375">
        <v>19.403594771241799</v>
      </c>
      <c r="P1375">
        <v>53.287413901064497</v>
      </c>
      <c r="Q1375">
        <v>7.5417740892050004E-3</v>
      </c>
    </row>
    <row r="1376" spans="1:17" hidden="1" x14ac:dyDescent="0.3">
      <c r="A1376" t="s">
        <v>2916</v>
      </c>
      <c r="B1376" t="s">
        <v>2917</v>
      </c>
      <c r="C1376" t="str">
        <f>IFERROR(VLOOKUP(Table1[[#This Row],[Ticker]],[1]!Table2[[Symbol]:[Industry]],2,FALSE),"-")</f>
        <v>-</v>
      </c>
      <c r="D1376" t="s">
        <v>295</v>
      </c>
      <c r="E1376">
        <v>1175.05899</v>
      </c>
      <c r="F1376">
        <v>37.380000000000003</v>
      </c>
      <c r="G1376">
        <v>-25.221848978091799</v>
      </c>
      <c r="H1376">
        <v>-6.4222401128200097</v>
      </c>
      <c r="I1376">
        <v>-29.216269908268998</v>
      </c>
      <c r="J1376">
        <v>-4.0708411428547899</v>
      </c>
      <c r="K1376">
        <v>38.549937324033202</v>
      </c>
      <c r="L1376">
        <v>35.783003519780301</v>
      </c>
      <c r="M1376">
        <v>33.943708725718103</v>
      </c>
      <c r="N1376">
        <v>0.53346392018809397</v>
      </c>
      <c r="O1376">
        <v>31.086142322097299</v>
      </c>
      <c r="P1376">
        <v>38.4444444444444</v>
      </c>
    </row>
    <row r="1377" spans="1:17" hidden="1" x14ac:dyDescent="0.3">
      <c r="A1377" t="s">
        <v>2918</v>
      </c>
      <c r="B1377" t="s">
        <v>2919</v>
      </c>
      <c r="C1377" t="str">
        <f>IFERROR(VLOOKUP(Table1[[#This Row],[Ticker]],[1]!Table2[[Symbol]:[Industry]],2,FALSE),"-")</f>
        <v>-</v>
      </c>
      <c r="D1377" t="s">
        <v>251</v>
      </c>
      <c r="E1377">
        <v>1173.408791625</v>
      </c>
      <c r="F1377">
        <v>416.15</v>
      </c>
      <c r="G1377">
        <v>25.236739009420901</v>
      </c>
      <c r="H1377">
        <v>-3.4064720184127202</v>
      </c>
      <c r="I1377">
        <v>-23.028202990906699</v>
      </c>
      <c r="J1377">
        <v>-7.4218537239690301</v>
      </c>
      <c r="K1377">
        <v>413.259738896295</v>
      </c>
      <c r="L1377">
        <v>367.48406815040101</v>
      </c>
      <c r="M1377">
        <v>42.612747963978201</v>
      </c>
      <c r="N1377">
        <v>1.8664197599992001</v>
      </c>
      <c r="O1377">
        <v>26.156433978132899</v>
      </c>
      <c r="P1377">
        <v>87.835703001579702</v>
      </c>
      <c r="Q1377">
        <v>0.11570595945647801</v>
      </c>
    </row>
    <row r="1378" spans="1:17" hidden="1" x14ac:dyDescent="0.3">
      <c r="A1378" t="s">
        <v>2920</v>
      </c>
      <c r="B1378" t="s">
        <v>2921</v>
      </c>
      <c r="C1378" t="str">
        <f>IFERROR(VLOOKUP(Table1[[#This Row],[Ticker]],[1]!Table2[[Symbol]:[Industry]],2,FALSE),"-")</f>
        <v>-</v>
      </c>
      <c r="D1378" t="s">
        <v>51</v>
      </c>
      <c r="E1378">
        <v>1173.2001982439999</v>
      </c>
      <c r="F1378">
        <v>111.77</v>
      </c>
      <c r="G1378">
        <v>-5.9469238252199501</v>
      </c>
      <c r="H1378">
        <v>-0.35277739731771901</v>
      </c>
      <c r="I1378">
        <v>-17.397460786765102</v>
      </c>
      <c r="J1378">
        <v>-4.5641696643027796</v>
      </c>
      <c r="K1378">
        <v>112.04752770008299</v>
      </c>
      <c r="L1378">
        <v>110.211882915248</v>
      </c>
      <c r="M1378">
        <v>41.747679299930297</v>
      </c>
      <c r="N1378">
        <v>1.5517504947181899</v>
      </c>
      <c r="O1378">
        <v>33.846291491455602</v>
      </c>
      <c r="P1378">
        <v>44.499030381383299</v>
      </c>
      <c r="Q1378">
        <v>-1.9630507721588E-2</v>
      </c>
    </row>
    <row r="1379" spans="1:17" hidden="1" x14ac:dyDescent="0.3">
      <c r="A1379" t="s">
        <v>2922</v>
      </c>
      <c r="B1379" t="s">
        <v>2923</v>
      </c>
      <c r="C1379" t="str">
        <f>IFERROR(VLOOKUP(Table1[[#This Row],[Ticker]],[1]!Table2[[Symbol]:[Industry]],2,FALSE),"-")</f>
        <v>-</v>
      </c>
      <c r="D1379" t="s">
        <v>21</v>
      </c>
      <c r="E1379">
        <v>1167.624977192</v>
      </c>
      <c r="F1379">
        <v>210.64</v>
      </c>
      <c r="G1379">
        <v>25.056624501946999</v>
      </c>
      <c r="H1379">
        <v>-5.6393799897634196</v>
      </c>
      <c r="I1379">
        <v>17.588722003603799</v>
      </c>
      <c r="J1379">
        <v>-1.0035032605537999</v>
      </c>
      <c r="K1379">
        <v>196.44843315961401</v>
      </c>
      <c r="L1379">
        <v>160.146739636424</v>
      </c>
      <c r="M1379">
        <v>44.956931966888497</v>
      </c>
      <c r="N1379">
        <v>0.61181973496214903</v>
      </c>
      <c r="O1379">
        <v>20.5848841625522</v>
      </c>
      <c r="P1379">
        <v>90.624434389140205</v>
      </c>
      <c r="Q1379">
        <v>0.11201319840171101</v>
      </c>
    </row>
    <row r="1380" spans="1:17" hidden="1" x14ac:dyDescent="0.3">
      <c r="A1380" t="s">
        <v>2924</v>
      </c>
      <c r="B1380" t="s">
        <v>2925</v>
      </c>
      <c r="C1380" t="str">
        <f>IFERROR(VLOOKUP(Table1[[#This Row],[Ticker]],[1]!Table2[[Symbol]:[Industry]],2,FALSE),"-")</f>
        <v>-</v>
      </c>
      <c r="D1380" t="s">
        <v>535</v>
      </c>
      <c r="E1380">
        <v>1167.1585862100001</v>
      </c>
      <c r="F1380">
        <v>1083.9000000000001</v>
      </c>
      <c r="G1380">
        <v>169.32141693547101</v>
      </c>
      <c r="H1380">
        <v>-24.666599619091599</v>
      </c>
      <c r="I1380">
        <v>-25.991266357473499</v>
      </c>
      <c r="J1380">
        <v>-12.3624403668795</v>
      </c>
      <c r="K1380">
        <v>1316.70782423782</v>
      </c>
      <c r="L1380">
        <v>1192.4873812404601</v>
      </c>
      <c r="M1380">
        <v>40.943660345737797</v>
      </c>
      <c r="N1380">
        <v>1.59941930316379</v>
      </c>
      <c r="O1380">
        <v>103.837992434726</v>
      </c>
      <c r="P1380">
        <v>237.24331051649</v>
      </c>
      <c r="Q1380">
        <v>0.22699598543831101</v>
      </c>
    </row>
    <row r="1381" spans="1:17" hidden="1" x14ac:dyDescent="0.3">
      <c r="A1381" t="s">
        <v>2926</v>
      </c>
      <c r="B1381" t="s">
        <v>2927</v>
      </c>
      <c r="C1381" t="str">
        <f>IFERROR(VLOOKUP(Table1[[#This Row],[Ticker]],[1]!Table2[[Symbol]:[Industry]],2,FALSE),"-")</f>
        <v>-</v>
      </c>
      <c r="D1381" t="s">
        <v>210</v>
      </c>
      <c r="E1381">
        <v>1166.6605599750001</v>
      </c>
      <c r="F1381">
        <v>649.04999999999995</v>
      </c>
      <c r="G1381">
        <v>-9.59004126679854</v>
      </c>
      <c r="H1381">
        <v>-1.59179760034569</v>
      </c>
      <c r="I1381">
        <v>8.5500696335625896</v>
      </c>
      <c r="J1381">
        <v>0.94814243723549996</v>
      </c>
      <c r="K1381">
        <v>674.10946573137801</v>
      </c>
      <c r="L1381">
        <v>616.58388341668694</v>
      </c>
      <c r="M1381">
        <v>27.994563035302001</v>
      </c>
      <c r="N1381">
        <v>2.0388035815989101</v>
      </c>
      <c r="O1381">
        <v>17.094214621369701</v>
      </c>
      <c r="P1381">
        <v>32.432156702713698</v>
      </c>
      <c r="Q1381">
        <v>4.7047543251332001E-2</v>
      </c>
    </row>
    <row r="1382" spans="1:17" hidden="1" x14ac:dyDescent="0.3">
      <c r="A1382" t="s">
        <v>2928</v>
      </c>
      <c r="B1382" t="s">
        <v>2929</v>
      </c>
      <c r="C1382" t="str">
        <f>IFERROR(VLOOKUP(Table1[[#This Row],[Ticker]],[1]!Table2[[Symbol]:[Industry]],2,FALSE),"-")</f>
        <v>-</v>
      </c>
      <c r="D1382" t="s">
        <v>535</v>
      </c>
      <c r="E1382">
        <v>1166.4511144319999</v>
      </c>
      <c r="F1382">
        <v>187.52</v>
      </c>
      <c r="G1382">
        <v>-31.3751614516591</v>
      </c>
      <c r="H1382">
        <v>-9.4637677130970399</v>
      </c>
      <c r="I1382">
        <v>-23.989753688699398</v>
      </c>
      <c r="J1382">
        <v>-4.49110741876666</v>
      </c>
      <c r="K1382">
        <v>196.782562625808</v>
      </c>
      <c r="L1382">
        <v>201.01238254564299</v>
      </c>
      <c r="M1382">
        <v>37.008232789043298</v>
      </c>
      <c r="N1382">
        <v>0.951622160405451</v>
      </c>
      <c r="O1382">
        <v>29.212883959044301</v>
      </c>
      <c r="P1382">
        <v>17.273295809881098</v>
      </c>
      <c r="Q1382">
        <v>-2.1479246052294999E-2</v>
      </c>
    </row>
    <row r="1383" spans="1:17" hidden="1" x14ac:dyDescent="0.3">
      <c r="A1383" t="s">
        <v>2930</v>
      </c>
      <c r="B1383" t="s">
        <v>2931</v>
      </c>
      <c r="C1383" t="str">
        <f>IFERROR(VLOOKUP(Table1[[#This Row],[Ticker]],[1]!Table2[[Symbol]:[Industry]],2,FALSE),"-")</f>
        <v>-</v>
      </c>
      <c r="D1383" t="s">
        <v>588</v>
      </c>
      <c r="E1383">
        <v>1164.662415</v>
      </c>
      <c r="F1383">
        <v>102.99</v>
      </c>
      <c r="G1383">
        <v>-37.439935874676401</v>
      </c>
      <c r="H1383">
        <v>13.626126418971101</v>
      </c>
      <c r="I1383">
        <v>-25.2213925002129</v>
      </c>
      <c r="J1383">
        <v>0.68779384005212396</v>
      </c>
      <c r="K1383">
        <v>95.582633545407006</v>
      </c>
      <c r="L1383">
        <v>97.216522061327595</v>
      </c>
      <c r="M1383">
        <v>59.542899875923602</v>
      </c>
      <c r="N1383">
        <v>1.82428626248591</v>
      </c>
      <c r="O1383">
        <v>41.3729488299835</v>
      </c>
      <c r="P1383">
        <v>23.489208633093501</v>
      </c>
    </row>
    <row r="1384" spans="1:17" hidden="1" x14ac:dyDescent="0.3">
      <c r="A1384" t="s">
        <v>2932</v>
      </c>
      <c r="B1384" t="s">
        <v>2933</v>
      </c>
      <c r="C1384" t="str">
        <f>IFERROR(VLOOKUP(Table1[[#This Row],[Ticker]],[1]!Table2[[Symbol]:[Industry]],2,FALSE),"-")</f>
        <v>-</v>
      </c>
      <c r="D1384" t="s">
        <v>295</v>
      </c>
      <c r="E1384">
        <v>1163.04234984</v>
      </c>
      <c r="F1384">
        <v>296.8</v>
      </c>
      <c r="G1384">
        <v>37.376870254083002</v>
      </c>
      <c r="H1384">
        <v>12.8628947559501</v>
      </c>
      <c r="I1384">
        <v>49.559668105847599</v>
      </c>
      <c r="J1384">
        <v>0.63725724792551697</v>
      </c>
      <c r="K1384">
        <v>254.70096277523101</v>
      </c>
      <c r="M1384">
        <v>68.363315650454396</v>
      </c>
      <c r="N1384">
        <v>2.5141925472977702</v>
      </c>
      <c r="O1384">
        <v>4.1105121293800497</v>
      </c>
      <c r="P1384">
        <v>73.212722497811498</v>
      </c>
    </row>
    <row r="1385" spans="1:17" hidden="1" x14ac:dyDescent="0.3">
      <c r="A1385" t="s">
        <v>2934</v>
      </c>
      <c r="B1385" t="s">
        <v>2935</v>
      </c>
      <c r="C1385" t="str">
        <f>IFERROR(VLOOKUP(Table1[[#This Row],[Ticker]],[1]!Table2[[Symbol]:[Industry]],2,FALSE),"-")</f>
        <v>-</v>
      </c>
      <c r="D1385" t="s">
        <v>535</v>
      </c>
      <c r="E1385">
        <v>1159.3896252049999</v>
      </c>
      <c r="F1385">
        <v>161.05000000000001</v>
      </c>
      <c r="G1385">
        <v>-27.394617308240498</v>
      </c>
      <c r="H1385">
        <v>9.0768934853052006</v>
      </c>
      <c r="I1385">
        <v>-29.790085739365299</v>
      </c>
      <c r="J1385">
        <v>0.116845104452606</v>
      </c>
      <c r="K1385">
        <v>161.05317150645001</v>
      </c>
      <c r="L1385">
        <v>162.71683495452501</v>
      </c>
      <c r="M1385">
        <v>44.631504810431203</v>
      </c>
      <c r="N1385">
        <v>1.70827034989534</v>
      </c>
      <c r="O1385">
        <v>34.7718099968953</v>
      </c>
      <c r="P1385">
        <v>26.860968885387901</v>
      </c>
      <c r="Q1385">
        <v>6.6045567560241006E-2</v>
      </c>
    </row>
    <row r="1386" spans="1:17" hidden="1" x14ac:dyDescent="0.3">
      <c r="A1386" t="s">
        <v>2936</v>
      </c>
      <c r="B1386" t="s">
        <v>2937</v>
      </c>
      <c r="C1386" t="str">
        <f>IFERROR(VLOOKUP(Table1[[#This Row],[Ticker]],[1]!Table2[[Symbol]:[Industry]],2,FALSE),"-")</f>
        <v>-</v>
      </c>
      <c r="D1386" t="s">
        <v>529</v>
      </c>
      <c r="E1386">
        <v>1155.12391488</v>
      </c>
      <c r="F1386">
        <v>98.8</v>
      </c>
      <c r="G1386">
        <v>118.014233604195</v>
      </c>
      <c r="H1386">
        <v>13.1996176043574</v>
      </c>
      <c r="I1386">
        <v>18.380346524345001</v>
      </c>
      <c r="J1386">
        <v>4.5740417178110402</v>
      </c>
      <c r="K1386">
        <v>87.919743969473402</v>
      </c>
      <c r="L1386">
        <v>72.928316262548606</v>
      </c>
      <c r="M1386">
        <v>64.948594851346797</v>
      </c>
      <c r="N1386">
        <v>0.411330063912902</v>
      </c>
      <c r="O1386">
        <v>8.90688259109311</v>
      </c>
      <c r="P1386">
        <v>169.65570974513699</v>
      </c>
      <c r="Q1386">
        <v>7.6217183000312994E-2</v>
      </c>
    </row>
    <row r="1387" spans="1:17" hidden="1" x14ac:dyDescent="0.3">
      <c r="A1387" t="s">
        <v>2938</v>
      </c>
      <c r="B1387" t="s">
        <v>2939</v>
      </c>
      <c r="C1387" t="str">
        <f>IFERROR(VLOOKUP(Table1[[#This Row],[Ticker]],[1]!Table2[[Symbol]:[Industry]],2,FALSE),"-")</f>
        <v>-</v>
      </c>
      <c r="D1387" t="s">
        <v>237</v>
      </c>
      <c r="E1387">
        <v>1155.0295933499999</v>
      </c>
      <c r="F1387">
        <v>74.89</v>
      </c>
      <c r="G1387">
        <v>36.6555235677491</v>
      </c>
      <c r="H1387">
        <v>13.9856907383202</v>
      </c>
      <c r="I1387">
        <v>-29.333353765897598</v>
      </c>
      <c r="J1387">
        <v>0.27338406797855902</v>
      </c>
      <c r="K1387">
        <v>73.079688050401998</v>
      </c>
      <c r="L1387">
        <v>69.7032948973809</v>
      </c>
      <c r="N1387">
        <v>1.6079105190243099</v>
      </c>
      <c r="O1387">
        <v>73.187341434103303</v>
      </c>
      <c r="P1387">
        <v>73.557358053302394</v>
      </c>
    </row>
    <row r="1388" spans="1:17" hidden="1" x14ac:dyDescent="0.3">
      <c r="A1388" t="s">
        <v>2940</v>
      </c>
      <c r="B1388" t="s">
        <v>2941</v>
      </c>
      <c r="C1388" t="str">
        <f>IFERROR(VLOOKUP(Table1[[#This Row],[Ticker]],[1]!Table2[[Symbol]:[Industry]],2,FALSE),"-")</f>
        <v>-</v>
      </c>
      <c r="D1388" t="s">
        <v>467</v>
      </c>
      <c r="E1388">
        <v>1153.4356651399901</v>
      </c>
      <c r="F1388">
        <v>1.3839999999999999</v>
      </c>
      <c r="G1388">
        <v>-67.557428485525406</v>
      </c>
      <c r="H1388">
        <v>-7.9709864669798902</v>
      </c>
      <c r="I1388">
        <v>-74.120031774492503</v>
      </c>
      <c r="J1388">
        <v>2.8546172573793802</v>
      </c>
      <c r="K1388">
        <v>1.6985664040767301</v>
      </c>
      <c r="L1388">
        <v>2.3741502620641999</v>
      </c>
      <c r="M1388">
        <v>47.767937401479301</v>
      </c>
      <c r="N1388">
        <v>2.2341923135905102</v>
      </c>
      <c r="O1388">
        <v>210.693641618497</v>
      </c>
      <c r="P1388">
        <v>8.9763779527559198</v>
      </c>
    </row>
    <row r="1389" spans="1:17" hidden="1" x14ac:dyDescent="0.3">
      <c r="A1389" t="s">
        <v>2942</v>
      </c>
      <c r="B1389" t="s">
        <v>2943</v>
      </c>
      <c r="C1389" t="str">
        <f>IFERROR(VLOOKUP(Table1[[#This Row],[Ticker]],[1]!Table2[[Symbol]:[Industry]],2,FALSE),"-")</f>
        <v>-</v>
      </c>
      <c r="D1389" t="s">
        <v>237</v>
      </c>
      <c r="E1389">
        <v>1153.4197298250001</v>
      </c>
      <c r="F1389">
        <v>730.95</v>
      </c>
      <c r="G1389">
        <v>21.9734318172715</v>
      </c>
      <c r="H1389">
        <v>3.1109539580321299</v>
      </c>
      <c r="I1389">
        <v>11.2269430635207</v>
      </c>
      <c r="J1389">
        <v>11.153117143601699</v>
      </c>
      <c r="K1389">
        <v>779.679599496484</v>
      </c>
      <c r="L1389">
        <v>630.97954103302902</v>
      </c>
      <c r="M1389">
        <v>30.108097905540301</v>
      </c>
      <c r="N1389">
        <v>1.0902670610376799</v>
      </c>
      <c r="O1389">
        <v>31.329092277173501</v>
      </c>
      <c r="P1389">
        <v>68.402257804400406</v>
      </c>
      <c r="Q1389">
        <v>0.18415538442857801</v>
      </c>
    </row>
    <row r="1390" spans="1:17" hidden="1" x14ac:dyDescent="0.3">
      <c r="A1390" t="s">
        <v>2944</v>
      </c>
      <c r="B1390" t="s">
        <v>2945</v>
      </c>
      <c r="C1390" t="str">
        <f>IFERROR(VLOOKUP(Table1[[#This Row],[Ticker]],[1]!Table2[[Symbol]:[Industry]],2,FALSE),"-")</f>
        <v>-</v>
      </c>
      <c r="D1390" t="s">
        <v>21</v>
      </c>
      <c r="E1390">
        <v>1152.0065254199999</v>
      </c>
      <c r="F1390">
        <v>1398.7</v>
      </c>
      <c r="G1390">
        <v>853.85778135602095</v>
      </c>
      <c r="H1390">
        <v>-15.3896282103902</v>
      </c>
      <c r="I1390">
        <v>27.165069950379898</v>
      </c>
      <c r="J1390">
        <v>-3.4411799896674502</v>
      </c>
      <c r="K1390">
        <v>1481.6440390605401</v>
      </c>
      <c r="L1390">
        <v>1000.04309872186</v>
      </c>
      <c r="M1390">
        <v>22.225631567880299</v>
      </c>
      <c r="N1390">
        <v>0.48999101577853799</v>
      </c>
      <c r="O1390">
        <v>33.0807178093944</v>
      </c>
      <c r="P1390">
        <v>881.54385964912206</v>
      </c>
    </row>
    <row r="1391" spans="1:17" hidden="1" x14ac:dyDescent="0.3">
      <c r="A1391" t="s">
        <v>2946</v>
      </c>
      <c r="B1391" t="s">
        <v>2947</v>
      </c>
      <c r="C1391" t="str">
        <f>IFERROR(VLOOKUP(Table1[[#This Row],[Ticker]],[1]!Table2[[Symbol]:[Industry]],2,FALSE),"-")</f>
        <v>-</v>
      </c>
      <c r="D1391" t="s">
        <v>2948</v>
      </c>
      <c r="E1391">
        <v>1151.9352641600001</v>
      </c>
      <c r="F1391">
        <v>178.48</v>
      </c>
      <c r="G1391">
        <v>-66.060708609504701</v>
      </c>
      <c r="H1391">
        <v>12.0173077975635</v>
      </c>
      <c r="I1391">
        <v>-40.640080863131999</v>
      </c>
      <c r="J1391">
        <v>19.471986965808998</v>
      </c>
      <c r="K1391">
        <v>168.865724398087</v>
      </c>
      <c r="M1391">
        <v>65.361540893387001</v>
      </c>
      <c r="N1391">
        <v>2.7390041135315299</v>
      </c>
      <c r="O1391">
        <v>81.981174361272906</v>
      </c>
      <c r="P1391">
        <v>22.920110192837399</v>
      </c>
    </row>
    <row r="1392" spans="1:17" hidden="1" x14ac:dyDescent="0.3">
      <c r="A1392" t="s">
        <v>2949</v>
      </c>
      <c r="B1392" t="s">
        <v>2950</v>
      </c>
      <c r="C1392" t="str">
        <f>IFERROR(VLOOKUP(Table1[[#This Row],[Ticker]],[1]!Table2[[Symbol]:[Industry]],2,FALSE),"-")</f>
        <v>-</v>
      </c>
      <c r="D1392" t="s">
        <v>535</v>
      </c>
      <c r="E1392">
        <v>1145.3188167599999</v>
      </c>
      <c r="F1392">
        <v>496.2</v>
      </c>
      <c r="G1392">
        <v>-12.2100606954164</v>
      </c>
      <c r="H1392">
        <v>2.6220081264368802</v>
      </c>
      <c r="I1392">
        <v>-25.5683563245023</v>
      </c>
      <c r="J1392">
        <v>3.3012042077059398</v>
      </c>
      <c r="K1392">
        <v>466.42887942612498</v>
      </c>
      <c r="L1392">
        <v>462.763676958838</v>
      </c>
      <c r="M1392">
        <v>57.435366090092202</v>
      </c>
      <c r="N1392">
        <v>0.69806871980601604</v>
      </c>
      <c r="O1392">
        <v>31.983071342200699</v>
      </c>
      <c r="P1392">
        <v>40.169491525423702</v>
      </c>
      <c r="Q1392">
        <v>-3.8488230196294E-2</v>
      </c>
    </row>
    <row r="1393" spans="1:17" hidden="1" x14ac:dyDescent="0.3">
      <c r="A1393" t="s">
        <v>2951</v>
      </c>
      <c r="B1393" t="s">
        <v>2952</v>
      </c>
      <c r="C1393" t="str">
        <f>IFERROR(VLOOKUP(Table1[[#This Row],[Ticker]],[1]!Table2[[Symbol]:[Industry]],2,FALSE),"-")</f>
        <v>-</v>
      </c>
      <c r="D1393" t="s">
        <v>380</v>
      </c>
      <c r="E1393">
        <v>1139.8138076</v>
      </c>
      <c r="F1393">
        <v>337.25</v>
      </c>
      <c r="G1393">
        <v>45.101231409938997</v>
      </c>
      <c r="H1393">
        <v>2.8809686261457399</v>
      </c>
      <c r="I1393">
        <v>31.373371013300499</v>
      </c>
      <c r="J1393">
        <v>-4.5238318621481799</v>
      </c>
      <c r="K1393">
        <v>292.823411912707</v>
      </c>
      <c r="L1393">
        <v>252.75179394874499</v>
      </c>
      <c r="M1393">
        <v>61.780178161597902</v>
      </c>
      <c r="N1393">
        <v>1.39628722865729</v>
      </c>
      <c r="O1393">
        <v>5.08228317272052</v>
      </c>
      <c r="P1393">
        <v>74.740932642486996</v>
      </c>
    </row>
    <row r="1394" spans="1:17" hidden="1" x14ac:dyDescent="0.3">
      <c r="A1394" t="s">
        <v>2953</v>
      </c>
      <c r="B1394" t="s">
        <v>2954</v>
      </c>
      <c r="C1394" t="str">
        <f>IFERROR(VLOOKUP(Table1[[#This Row],[Ticker]],[1]!Table2[[Symbol]:[Industry]],2,FALSE),"-")</f>
        <v>-</v>
      </c>
      <c r="D1394" t="s">
        <v>210</v>
      </c>
      <c r="E1394">
        <v>1139.0620819999999</v>
      </c>
      <c r="F1394">
        <v>1255.4000000000001</v>
      </c>
      <c r="G1394">
        <v>31.662851597436301</v>
      </c>
      <c r="H1394">
        <v>7.1649353622206604</v>
      </c>
      <c r="I1394">
        <v>18.549973763852201</v>
      </c>
      <c r="J1394">
        <v>3.4204581000636001</v>
      </c>
      <c r="K1394">
        <v>1084.0250777599699</v>
      </c>
      <c r="L1394">
        <v>952.64480796803502</v>
      </c>
      <c r="M1394">
        <v>76.454739359493999</v>
      </c>
      <c r="N1394">
        <v>1.4667005405287501</v>
      </c>
      <c r="O1394">
        <v>2.7560936753225902</v>
      </c>
      <c r="P1394">
        <v>76.530970962525501</v>
      </c>
      <c r="Q1394">
        <v>9.751177453281E-2</v>
      </c>
    </row>
    <row r="1395" spans="1:17" hidden="1" x14ac:dyDescent="0.3">
      <c r="A1395" t="s">
        <v>2955</v>
      </c>
      <c r="B1395" t="s">
        <v>2956</v>
      </c>
      <c r="C1395" t="str">
        <f>IFERROR(VLOOKUP(Table1[[#This Row],[Ticker]],[1]!Table2[[Symbol]:[Industry]],2,FALSE),"-")</f>
        <v>-</v>
      </c>
      <c r="D1395" t="s">
        <v>411</v>
      </c>
      <c r="E1395">
        <v>1131.69691951</v>
      </c>
      <c r="F1395">
        <v>473.15</v>
      </c>
      <c r="G1395">
        <v>93.8120940516921</v>
      </c>
      <c r="H1395">
        <v>-5.1799731342070201</v>
      </c>
      <c r="I1395">
        <v>-5.1133352965859498</v>
      </c>
      <c r="J1395">
        <v>-4.5343260408593498</v>
      </c>
      <c r="K1395">
        <v>467.552211227778</v>
      </c>
      <c r="L1395">
        <v>401.51483637493101</v>
      </c>
      <c r="M1395">
        <v>39.542604934973802</v>
      </c>
      <c r="N1395">
        <v>0.78858570614915702</v>
      </c>
      <c r="O1395">
        <v>14.0653069850998</v>
      </c>
      <c r="P1395">
        <v>122.031909901454</v>
      </c>
      <c r="Q1395">
        <v>0.103841378630064</v>
      </c>
    </row>
    <row r="1396" spans="1:17" hidden="1" x14ac:dyDescent="0.3">
      <c r="A1396" t="s">
        <v>2957</v>
      </c>
      <c r="B1396" t="s">
        <v>2958</v>
      </c>
      <c r="C1396" t="str">
        <f>IFERROR(VLOOKUP(Table1[[#This Row],[Ticker]],[1]!Table2[[Symbol]:[Industry]],2,FALSE),"-")</f>
        <v>-</v>
      </c>
      <c r="D1396" t="s">
        <v>153</v>
      </c>
      <c r="E1396">
        <v>1130.8535999999999</v>
      </c>
      <c r="F1396">
        <v>461.95</v>
      </c>
      <c r="G1396">
        <v>81.399824044478606</v>
      </c>
      <c r="H1396">
        <v>-8.4202599148002193</v>
      </c>
      <c r="I1396">
        <v>93.582621896243296</v>
      </c>
      <c r="J1396">
        <v>1.1009234382411399</v>
      </c>
      <c r="M1396">
        <v>47.033614634433299</v>
      </c>
      <c r="O1396">
        <v>20.142872605260301</v>
      </c>
      <c r="P1396">
        <v>126.66830225711399</v>
      </c>
    </row>
    <row r="1397" spans="1:17" hidden="1" x14ac:dyDescent="0.3">
      <c r="A1397" t="s">
        <v>2959</v>
      </c>
      <c r="B1397" t="s">
        <v>2960</v>
      </c>
      <c r="C1397" t="str">
        <f>IFERROR(VLOOKUP(Table1[[#This Row],[Ticker]],[1]!Table2[[Symbol]:[Industry]],2,FALSE),"-")</f>
        <v>-</v>
      </c>
      <c r="D1397" t="s">
        <v>605</v>
      </c>
      <c r="E1397">
        <v>1125.4947391799999</v>
      </c>
      <c r="F1397">
        <v>238.95</v>
      </c>
      <c r="G1397">
        <v>-3.3044726606350299</v>
      </c>
      <c r="H1397">
        <v>11.3010261162419</v>
      </c>
      <c r="I1397">
        <v>-4.4912085537246602</v>
      </c>
      <c r="J1397">
        <v>-1.5688154250460999</v>
      </c>
      <c r="K1397">
        <v>220.49132987280299</v>
      </c>
      <c r="L1397">
        <v>203.59029337171199</v>
      </c>
      <c r="M1397">
        <v>47.615051944650297</v>
      </c>
      <c r="N1397">
        <v>2.8026668679476798</v>
      </c>
      <c r="O1397">
        <v>12.994350282485801</v>
      </c>
      <c r="P1397">
        <v>50.235774913549101</v>
      </c>
      <c r="Q1397">
        <v>1.71215166621E-3</v>
      </c>
    </row>
    <row r="1398" spans="1:17" hidden="1" x14ac:dyDescent="0.3">
      <c r="A1398" t="s">
        <v>2961</v>
      </c>
      <c r="B1398" t="s">
        <v>2962</v>
      </c>
      <c r="C1398" t="str">
        <f>IFERROR(VLOOKUP(Table1[[#This Row],[Ticker]],[1]!Table2[[Symbol]:[Industry]],2,FALSE),"-")</f>
        <v>-</v>
      </c>
      <c r="D1398" t="s">
        <v>529</v>
      </c>
      <c r="E1398">
        <v>1124.95442136</v>
      </c>
      <c r="F1398">
        <v>323.3</v>
      </c>
      <c r="G1398">
        <v>58.695424154019001</v>
      </c>
      <c r="H1398">
        <v>7.5874631211518402</v>
      </c>
      <c r="I1398">
        <v>8.8497691908680896</v>
      </c>
      <c r="J1398">
        <v>6.6779336444755701</v>
      </c>
      <c r="K1398">
        <v>293.32268364345902</v>
      </c>
      <c r="L1398">
        <v>254.21890352641699</v>
      </c>
      <c r="M1398">
        <v>67.9769399003291</v>
      </c>
      <c r="N1398">
        <v>0.87084176759378495</v>
      </c>
      <c r="O1398">
        <v>4.2839467986390103</v>
      </c>
      <c r="P1398">
        <v>88.678144149401803</v>
      </c>
      <c r="Q1398">
        <v>2.8704899783568001E-2</v>
      </c>
    </row>
    <row r="1399" spans="1:17" hidden="1" x14ac:dyDescent="0.3">
      <c r="A1399" t="s">
        <v>2963</v>
      </c>
      <c r="B1399" t="s">
        <v>2964</v>
      </c>
      <c r="C1399" t="str">
        <f>IFERROR(VLOOKUP(Table1[[#This Row],[Ticker]],[1]!Table2[[Symbol]:[Industry]],2,FALSE),"-")</f>
        <v>-</v>
      </c>
      <c r="D1399" t="s">
        <v>380</v>
      </c>
      <c r="E1399">
        <v>1123.791373991</v>
      </c>
      <c r="F1399">
        <v>161.59</v>
      </c>
      <c r="G1399">
        <v>-32.778588616740997</v>
      </c>
      <c r="H1399">
        <v>-4.3410027318990299</v>
      </c>
      <c r="I1399">
        <v>-0.74605120328462404</v>
      </c>
      <c r="J1399">
        <v>-0.89917782309537198</v>
      </c>
      <c r="K1399">
        <v>162.92695905860299</v>
      </c>
      <c r="L1399">
        <v>156.159521419995</v>
      </c>
      <c r="M1399">
        <v>41.306878818413097</v>
      </c>
      <c r="N1399">
        <v>0.49139870051149298</v>
      </c>
      <c r="O1399">
        <v>12.6307320997586</v>
      </c>
      <c r="P1399">
        <v>22.835423793234501</v>
      </c>
      <c r="Q1399">
        <v>1.0042576496510001E-2</v>
      </c>
    </row>
    <row r="1400" spans="1:17" hidden="1" x14ac:dyDescent="0.3">
      <c r="A1400" t="s">
        <v>2965</v>
      </c>
      <c r="B1400" t="s">
        <v>2966</v>
      </c>
      <c r="C1400" t="str">
        <f>IFERROR(VLOOKUP(Table1[[#This Row],[Ticker]],[1]!Table2[[Symbol]:[Industry]],2,FALSE),"-")</f>
        <v>-</v>
      </c>
      <c r="D1400" t="s">
        <v>2967</v>
      </c>
      <c r="E1400">
        <v>1121.03457</v>
      </c>
      <c r="F1400">
        <v>453</v>
      </c>
      <c r="G1400">
        <v>189.50812411126</v>
      </c>
      <c r="H1400">
        <v>7.8701477590606697</v>
      </c>
      <c r="I1400">
        <v>24.846812839519998</v>
      </c>
      <c r="J1400">
        <v>-1.09476170099238</v>
      </c>
      <c r="K1400">
        <v>428.77038559602198</v>
      </c>
      <c r="L1400">
        <v>342.11488105465298</v>
      </c>
      <c r="M1400">
        <v>51.825207613487002</v>
      </c>
      <c r="N1400">
        <v>1.0866641045349701</v>
      </c>
      <c r="O1400">
        <v>4.3598233995584899</v>
      </c>
      <c r="P1400">
        <v>218.117977528089</v>
      </c>
    </row>
    <row r="1401" spans="1:17" hidden="1" x14ac:dyDescent="0.3">
      <c r="A1401" t="s">
        <v>2968</v>
      </c>
      <c r="B1401" t="s">
        <v>2969</v>
      </c>
      <c r="C1401" t="str">
        <f>IFERROR(VLOOKUP(Table1[[#This Row],[Ticker]],[1]!Table2[[Symbol]:[Industry]],2,FALSE),"-")</f>
        <v>-</v>
      </c>
      <c r="D1401" t="s">
        <v>605</v>
      </c>
      <c r="E1401">
        <v>1120.6115</v>
      </c>
      <c r="F1401">
        <v>1957.4</v>
      </c>
      <c r="G1401">
        <v>6.8954564819928503</v>
      </c>
      <c r="H1401">
        <v>19.569850237741601</v>
      </c>
      <c r="I1401">
        <v>3.9865177019497202</v>
      </c>
      <c r="J1401">
        <v>-3.8230143656620399</v>
      </c>
      <c r="K1401">
        <v>1752.5128982751701</v>
      </c>
      <c r="L1401">
        <v>1646.18288250968</v>
      </c>
      <c r="M1401">
        <v>55.6893565560026</v>
      </c>
      <c r="N1401">
        <v>2.9564133831907999</v>
      </c>
      <c r="O1401">
        <v>12.273934811484599</v>
      </c>
      <c r="P1401">
        <v>41.262223505214102</v>
      </c>
      <c r="Q1401">
        <v>1.2807141465509E-2</v>
      </c>
    </row>
    <row r="1402" spans="1:17" hidden="1" x14ac:dyDescent="0.3">
      <c r="A1402" t="s">
        <v>2970</v>
      </c>
      <c r="B1402" t="s">
        <v>2971</v>
      </c>
      <c r="C1402" t="str">
        <f>IFERROR(VLOOKUP(Table1[[#This Row],[Ticker]],[1]!Table2[[Symbol]:[Industry]],2,FALSE),"-")</f>
        <v>-</v>
      </c>
      <c r="D1402" t="s">
        <v>198</v>
      </c>
      <c r="E1402">
        <v>1118.28420652</v>
      </c>
      <c r="F1402">
        <v>504.4</v>
      </c>
      <c r="G1402">
        <v>-15.944281280404599</v>
      </c>
      <c r="H1402">
        <v>-3.4548025919054401</v>
      </c>
      <c r="I1402">
        <v>-11.105833752442001</v>
      </c>
      <c r="J1402">
        <v>-6.2937283640455703</v>
      </c>
      <c r="K1402">
        <v>510.84103349588401</v>
      </c>
      <c r="L1402">
        <v>483.34896579732799</v>
      </c>
      <c r="M1402">
        <v>39.076754289299998</v>
      </c>
      <c r="N1402">
        <v>1.1317473595533001</v>
      </c>
      <c r="O1402">
        <v>23.5428231562252</v>
      </c>
      <c r="P1402">
        <v>29.233922623622799</v>
      </c>
      <c r="Q1402">
        <v>3.8708273003711997E-2</v>
      </c>
    </row>
    <row r="1403" spans="1:17" hidden="1" x14ac:dyDescent="0.3">
      <c r="A1403" t="s">
        <v>2972</v>
      </c>
      <c r="B1403" t="s">
        <v>2973</v>
      </c>
      <c r="C1403" t="str">
        <f>IFERROR(VLOOKUP(Table1[[#This Row],[Ticker]],[1]!Table2[[Symbol]:[Industry]],2,FALSE),"-")</f>
        <v>-</v>
      </c>
      <c r="D1403" t="s">
        <v>133</v>
      </c>
      <c r="E1403">
        <v>1100.9791296000001</v>
      </c>
      <c r="F1403">
        <v>864</v>
      </c>
      <c r="G1403">
        <v>718.46589001821201</v>
      </c>
      <c r="H1403">
        <v>20.019287796175998</v>
      </c>
      <c r="I1403">
        <v>113.369191915371</v>
      </c>
      <c r="J1403">
        <v>-1.74621470649447</v>
      </c>
      <c r="K1403">
        <v>784.65537533359498</v>
      </c>
      <c r="L1403">
        <v>564.43899426948599</v>
      </c>
      <c r="M1403">
        <v>55.4654271797666</v>
      </c>
      <c r="N1403">
        <v>1.46548230308435</v>
      </c>
      <c r="O1403">
        <v>9.9710648148148202</v>
      </c>
      <c r="P1403">
        <v>741.69508037019</v>
      </c>
      <c r="Q1403">
        <v>0.15561787759972201</v>
      </c>
    </row>
    <row r="1404" spans="1:17" hidden="1" x14ac:dyDescent="0.3">
      <c r="A1404" t="s">
        <v>2974</v>
      </c>
      <c r="B1404" t="s">
        <v>2975</v>
      </c>
      <c r="C1404" t="str">
        <f>IFERROR(VLOOKUP(Table1[[#This Row],[Ticker]],[1]!Table2[[Symbol]:[Industry]],2,FALSE),"-")</f>
        <v>-</v>
      </c>
      <c r="D1404" t="s">
        <v>95</v>
      </c>
      <c r="E1404">
        <v>1099.55589691</v>
      </c>
      <c r="F1404">
        <v>225.1</v>
      </c>
      <c r="G1404">
        <v>-18.774433971467101</v>
      </c>
      <c r="H1404">
        <v>3.6616044693110501</v>
      </c>
      <c r="I1404">
        <v>-40.636633351010502</v>
      </c>
      <c r="J1404">
        <v>-4.1173420105681897</v>
      </c>
      <c r="K1404">
        <v>234.540576169796</v>
      </c>
      <c r="L1404">
        <v>268.069224329441</v>
      </c>
      <c r="M1404">
        <v>39.782035662459798</v>
      </c>
      <c r="N1404">
        <v>1.55938574381615</v>
      </c>
      <c r="O1404">
        <v>69.702354509106996</v>
      </c>
      <c r="P1404">
        <v>36.424242424242401</v>
      </c>
    </row>
    <row r="1405" spans="1:17" hidden="1" x14ac:dyDescent="0.3">
      <c r="A1405" t="s">
        <v>2976</v>
      </c>
      <c r="B1405" t="s">
        <v>2977</v>
      </c>
      <c r="C1405" t="str">
        <f>IFERROR(VLOOKUP(Table1[[#This Row],[Ticker]],[1]!Table2[[Symbol]:[Industry]],2,FALSE),"-")</f>
        <v>-</v>
      </c>
      <c r="D1405" t="s">
        <v>95</v>
      </c>
      <c r="E1405">
        <v>1098.6529276799999</v>
      </c>
      <c r="F1405">
        <v>164.64</v>
      </c>
      <c r="G1405">
        <v>58.995491441049502</v>
      </c>
      <c r="H1405">
        <v>31.022072500259402</v>
      </c>
      <c r="I1405">
        <v>15.4537995858415</v>
      </c>
      <c r="J1405">
        <v>17.9375680442181</v>
      </c>
      <c r="K1405">
        <v>135.13630945017999</v>
      </c>
      <c r="L1405">
        <v>120.610342691434</v>
      </c>
      <c r="M1405">
        <v>67.269158084829698</v>
      </c>
      <c r="N1405">
        <v>2.1012461516449701</v>
      </c>
      <c r="O1405">
        <v>9.2079689018464705</v>
      </c>
      <c r="P1405">
        <v>86.560906515580697</v>
      </c>
      <c r="Q1405">
        <v>7.0040372377809995E-2</v>
      </c>
    </row>
    <row r="1406" spans="1:17" hidden="1" x14ac:dyDescent="0.3">
      <c r="A1406" t="s">
        <v>2978</v>
      </c>
      <c r="B1406" t="s">
        <v>2979</v>
      </c>
      <c r="C1406" t="str">
        <f>IFERROR(VLOOKUP(Table1[[#This Row],[Ticker]],[1]!Table2[[Symbol]:[Industry]],2,FALSE),"-")</f>
        <v>-</v>
      </c>
      <c r="D1406" t="s">
        <v>101</v>
      </c>
      <c r="E1406">
        <v>1090.1279549999999</v>
      </c>
      <c r="F1406">
        <v>439.55</v>
      </c>
      <c r="G1406">
        <v>-7.2682353328508</v>
      </c>
      <c r="H1406">
        <v>25.948992162762099</v>
      </c>
      <c r="I1406">
        <v>4.9145625189138098</v>
      </c>
      <c r="J1406">
        <v>-6.1259582821889502</v>
      </c>
      <c r="M1406">
        <v>42.174266028313603</v>
      </c>
      <c r="O1406">
        <v>33.761801842793702</v>
      </c>
      <c r="P1406">
        <v>21.7590027700831</v>
      </c>
    </row>
    <row r="1407" spans="1:17" hidden="1" x14ac:dyDescent="0.3">
      <c r="A1407" t="s">
        <v>2980</v>
      </c>
      <c r="B1407" t="s">
        <v>2981</v>
      </c>
      <c r="C1407" t="str">
        <f>IFERROR(VLOOKUP(Table1[[#This Row],[Ticker]],[1]!Table2[[Symbol]:[Industry]],2,FALSE),"-")</f>
        <v>-</v>
      </c>
      <c r="D1407" t="s">
        <v>260</v>
      </c>
      <c r="E1407">
        <v>1088.3199701599999</v>
      </c>
      <c r="F1407">
        <v>933.05</v>
      </c>
      <c r="G1407">
        <v>15.258553112437699</v>
      </c>
      <c r="H1407">
        <v>-5.2919137765066599</v>
      </c>
      <c r="I1407">
        <v>-7.3280732472116199</v>
      </c>
      <c r="J1407">
        <v>-0.383946692784986</v>
      </c>
      <c r="K1407">
        <v>957.363755119046</v>
      </c>
      <c r="L1407">
        <v>890.887041292611</v>
      </c>
      <c r="M1407">
        <v>42.995744684242901</v>
      </c>
      <c r="N1407">
        <v>1.55840861928018</v>
      </c>
      <c r="O1407">
        <v>18.434167515138501</v>
      </c>
      <c r="P1407">
        <v>44.658914728682099</v>
      </c>
      <c r="Q1407">
        <v>5.6683717079712002E-2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2226</v>
      </c>
      <c r="E1408">
        <v>1087.43143586</v>
      </c>
      <c r="F1408">
        <v>1070.3</v>
      </c>
      <c r="G1408">
        <v>402.84601240054099</v>
      </c>
      <c r="H1408">
        <v>-23.885793326289001</v>
      </c>
      <c r="I1408">
        <v>55.796943431197697</v>
      </c>
      <c r="J1408">
        <v>-7.9354166352720696</v>
      </c>
      <c r="K1408">
        <v>1105.51567058368</v>
      </c>
      <c r="L1408">
        <v>744.15058843226404</v>
      </c>
      <c r="M1408">
        <v>37.005146104975097</v>
      </c>
      <c r="N1408">
        <v>0.58123425692695196</v>
      </c>
      <c r="O1408">
        <v>30.804447351209902</v>
      </c>
      <c r="P1408">
        <v>452.27038183694498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272</v>
      </c>
      <c r="E1409">
        <v>1085.06122350499</v>
      </c>
      <c r="F1409">
        <v>20.65</v>
      </c>
      <c r="G1409">
        <v>81.648858428510195</v>
      </c>
      <c r="H1409">
        <v>0.36013687310717402</v>
      </c>
      <c r="I1409">
        <v>-47.311824598978298</v>
      </c>
      <c r="J1409">
        <v>0.58002974176312605</v>
      </c>
      <c r="K1409">
        <v>21.249600469441202</v>
      </c>
      <c r="L1409">
        <v>19.339768786789499</v>
      </c>
      <c r="M1409">
        <v>42.3724836229743</v>
      </c>
      <c r="N1409">
        <v>1.33833860685843</v>
      </c>
      <c r="O1409">
        <v>101.694915254237</v>
      </c>
      <c r="P1409">
        <v>134.65909090909</v>
      </c>
      <c r="Q1409">
        <v>9.4751364256494996E-2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535</v>
      </c>
      <c r="E1410">
        <v>1083.7228972400001</v>
      </c>
      <c r="F1410">
        <v>153.29</v>
      </c>
      <c r="G1410">
        <v>5.47777858169162</v>
      </c>
      <c r="H1410">
        <v>6.71430433926181</v>
      </c>
      <c r="I1410">
        <v>-26.402549319649701</v>
      </c>
      <c r="J1410">
        <v>-9.0851890983040207</v>
      </c>
      <c r="K1410">
        <v>140.27132494055701</v>
      </c>
      <c r="L1410">
        <v>131.99766710097401</v>
      </c>
      <c r="M1410">
        <v>56.766585242349997</v>
      </c>
      <c r="N1410">
        <v>1.3272383087878401</v>
      </c>
      <c r="O1410">
        <v>20.425337595407399</v>
      </c>
      <c r="P1410">
        <v>51.472332015810203</v>
      </c>
      <c r="Q1410">
        <v>3.2574129282472997E-2</v>
      </c>
    </row>
    <row r="1411" spans="1:17" hidden="1" x14ac:dyDescent="0.3">
      <c r="A1411" t="s">
        <v>2988</v>
      </c>
      <c r="B1411" t="s">
        <v>2989</v>
      </c>
      <c r="C1411" t="str">
        <f>IFERROR(VLOOKUP(Table1[[#This Row],[Ticker]],[1]!Table2[[Symbol]:[Industry]],2,FALSE),"-")</f>
        <v>-</v>
      </c>
      <c r="D1411" t="s">
        <v>153</v>
      </c>
      <c r="E1411">
        <v>1079.7554</v>
      </c>
      <c r="F1411">
        <v>62.74</v>
      </c>
      <c r="G1411">
        <v>770.503003380216</v>
      </c>
      <c r="H1411">
        <v>27.4362839225568</v>
      </c>
      <c r="I1411">
        <v>194.70409482922099</v>
      </c>
      <c r="J1411">
        <v>6.0256103788773796</v>
      </c>
      <c r="K1411">
        <v>54.866928666293703</v>
      </c>
      <c r="L1411">
        <v>39.282539756953</v>
      </c>
      <c r="M1411">
        <v>80.235366512061702</v>
      </c>
      <c r="N1411">
        <v>1.99560413551622</v>
      </c>
      <c r="O1411">
        <v>25.135479757730302</v>
      </c>
      <c r="P1411">
        <v>1079.3233082706699</v>
      </c>
      <c r="Q1411">
        <v>0.183891403268958</v>
      </c>
    </row>
    <row r="1412" spans="1:17" hidden="1" x14ac:dyDescent="0.3">
      <c r="A1412" t="s">
        <v>2990</v>
      </c>
      <c r="B1412" t="s">
        <v>2991</v>
      </c>
      <c r="C1412" t="str">
        <f>IFERROR(VLOOKUP(Table1[[#This Row],[Ticker]],[1]!Table2[[Symbol]:[Industry]],2,FALSE),"-")</f>
        <v>-</v>
      </c>
      <c r="D1412" t="s">
        <v>295</v>
      </c>
      <c r="E1412">
        <v>1079.425293105</v>
      </c>
      <c r="F1412">
        <v>391.45</v>
      </c>
      <c r="G1412">
        <v>-50.401795627313</v>
      </c>
      <c r="H1412">
        <v>-6.7404240414121803</v>
      </c>
      <c r="I1412">
        <v>-27.233096279251601</v>
      </c>
      <c r="J1412">
        <v>0.17818539808564501</v>
      </c>
      <c r="K1412">
        <v>402.55655075415001</v>
      </c>
      <c r="L1412">
        <v>436.98453007477201</v>
      </c>
      <c r="M1412">
        <v>45.277548739428099</v>
      </c>
      <c r="N1412">
        <v>0.84538962785660099</v>
      </c>
      <c r="O1412">
        <v>39.890151998978098</v>
      </c>
      <c r="P1412">
        <v>6.3433849497419104</v>
      </c>
      <c r="Q1412">
        <v>-0.14536508055677799</v>
      </c>
    </row>
    <row r="1413" spans="1:17" hidden="1" x14ac:dyDescent="0.3">
      <c r="A1413" t="s">
        <v>2992</v>
      </c>
      <c r="B1413" t="s">
        <v>2993</v>
      </c>
      <c r="C1413" t="str">
        <f>IFERROR(VLOOKUP(Table1[[#This Row],[Ticker]],[1]!Table2[[Symbol]:[Industry]],2,FALSE),"-")</f>
        <v>-</v>
      </c>
      <c r="D1413" t="s">
        <v>561</v>
      </c>
      <c r="E1413">
        <v>1069.9817715199999</v>
      </c>
      <c r="F1413">
        <v>421.7</v>
      </c>
      <c r="G1413">
        <v>28959.529430337599</v>
      </c>
      <c r="H1413">
        <v>52.337722354963098</v>
      </c>
      <c r="I1413">
        <v>862.85660980925502</v>
      </c>
      <c r="J1413">
        <v>11.778700184181</v>
      </c>
      <c r="K1413">
        <v>282.962354012503</v>
      </c>
      <c r="L1413">
        <v>131.51159382208999</v>
      </c>
      <c r="M1413">
        <v>99.997631724708199</v>
      </c>
      <c r="N1413">
        <v>0.94498952424753402</v>
      </c>
      <c r="O1413">
        <v>0</v>
      </c>
      <c r="P1413">
        <v>33636</v>
      </c>
      <c r="Q1413">
        <v>0.261080932020819</v>
      </c>
    </row>
    <row r="1414" spans="1:17" hidden="1" x14ac:dyDescent="0.3">
      <c r="A1414" t="s">
        <v>2994</v>
      </c>
      <c r="B1414" t="s">
        <v>2995</v>
      </c>
      <c r="C1414" t="str">
        <f>IFERROR(VLOOKUP(Table1[[#This Row],[Ticker]],[1]!Table2[[Symbol]:[Industry]],2,FALSE),"-")</f>
        <v>-</v>
      </c>
      <c r="D1414" t="s">
        <v>51</v>
      </c>
      <c r="E1414">
        <v>1069.4649975100001</v>
      </c>
      <c r="F1414">
        <v>832.45</v>
      </c>
      <c r="G1414">
        <v>64.263792695063998</v>
      </c>
      <c r="H1414">
        <v>-2.9799916163770601</v>
      </c>
      <c r="I1414">
        <v>9.2933256060392999</v>
      </c>
      <c r="J1414">
        <v>-1.08784053903008</v>
      </c>
      <c r="K1414">
        <v>796.42154756658897</v>
      </c>
      <c r="L1414">
        <v>675.40272315772199</v>
      </c>
      <c r="M1414">
        <v>51.690368671377797</v>
      </c>
      <c r="N1414">
        <v>1.1294401918542101</v>
      </c>
      <c r="O1414">
        <v>14.126974593068599</v>
      </c>
      <c r="P1414">
        <v>98.225979283247995</v>
      </c>
      <c r="Q1414">
        <v>9.6005158562681006E-2</v>
      </c>
    </row>
    <row r="1415" spans="1:17" hidden="1" x14ac:dyDescent="0.3">
      <c r="A1415" t="s">
        <v>2996</v>
      </c>
      <c r="B1415" t="s">
        <v>2997</v>
      </c>
      <c r="C1415" t="str">
        <f>IFERROR(VLOOKUP(Table1[[#This Row],[Ticker]],[1]!Table2[[Symbol]:[Industry]],2,FALSE),"-")</f>
        <v>-</v>
      </c>
      <c r="D1415" t="s">
        <v>21</v>
      </c>
      <c r="E1415">
        <v>1069.0387438499999</v>
      </c>
      <c r="F1415">
        <v>420.35</v>
      </c>
      <c r="G1415">
        <v>227.06247631468901</v>
      </c>
      <c r="H1415">
        <v>29.4426854533707</v>
      </c>
      <c r="I1415">
        <v>70.962700377033201</v>
      </c>
      <c r="J1415">
        <v>-1.4594049320409099</v>
      </c>
      <c r="K1415">
        <v>356.63283094577002</v>
      </c>
      <c r="L1415">
        <v>272.80998382254501</v>
      </c>
      <c r="M1415">
        <v>55.584028190552203</v>
      </c>
      <c r="N1415">
        <v>1.0538401822794401</v>
      </c>
      <c r="O1415">
        <v>9.4326156774116701</v>
      </c>
      <c r="P1415">
        <v>253.23529411764699</v>
      </c>
      <c r="Q1415">
        <v>0.11263892389095401</v>
      </c>
    </row>
    <row r="1416" spans="1:17" hidden="1" x14ac:dyDescent="0.3">
      <c r="A1416" t="s">
        <v>2998</v>
      </c>
      <c r="B1416" t="s">
        <v>2999</v>
      </c>
      <c r="C1416" t="str">
        <f>IFERROR(VLOOKUP(Table1[[#This Row],[Ticker]],[1]!Table2[[Symbol]:[Industry]],2,FALSE),"-")</f>
        <v>-</v>
      </c>
      <c r="D1416" t="s">
        <v>121</v>
      </c>
      <c r="E1416">
        <v>1068.7770059239999</v>
      </c>
      <c r="F1416">
        <v>146.41999999999999</v>
      </c>
      <c r="G1416">
        <v>-43.5448366104809</v>
      </c>
      <c r="H1416">
        <v>-6.0806402634531498</v>
      </c>
      <c r="I1416">
        <v>-11.8122345876409</v>
      </c>
      <c r="J1416">
        <v>-6.6583741843296202</v>
      </c>
      <c r="K1416">
        <v>150.42192583706699</v>
      </c>
      <c r="L1416">
        <v>153.61228355686001</v>
      </c>
      <c r="M1416">
        <v>40.014073540083899</v>
      </c>
      <c r="N1416">
        <v>1.71417868698801</v>
      </c>
      <c r="O1416">
        <v>51.755224696079701</v>
      </c>
      <c r="P1416">
        <v>15.9303246239113</v>
      </c>
      <c r="Q1416">
        <v>5.1084541587861999E-2</v>
      </c>
    </row>
    <row r="1417" spans="1:17" hidden="1" x14ac:dyDescent="0.3">
      <c r="A1417" t="s">
        <v>3000</v>
      </c>
      <c r="B1417" t="s">
        <v>3001</v>
      </c>
      <c r="C1417" t="str">
        <f>IFERROR(VLOOKUP(Table1[[#This Row],[Ticker]],[1]!Table2[[Symbol]:[Industry]],2,FALSE),"-")</f>
        <v>-</v>
      </c>
      <c r="D1417" t="s">
        <v>24</v>
      </c>
      <c r="E1417">
        <v>1067.45798239599</v>
      </c>
      <c r="F1417">
        <v>42.19</v>
      </c>
      <c r="G1417">
        <v>73.920342358302804</v>
      </c>
      <c r="H1417">
        <v>1.60607560534973</v>
      </c>
      <c r="I1417">
        <v>-20.315209704514</v>
      </c>
      <c r="J1417">
        <v>-0.78635872712778199</v>
      </c>
      <c r="K1417">
        <v>42.647914632365698</v>
      </c>
      <c r="L1417">
        <v>39.005156652615</v>
      </c>
      <c r="M1417">
        <v>45.448660761944801</v>
      </c>
      <c r="N1417">
        <v>2.2206792397777302</v>
      </c>
      <c r="O1417">
        <v>39.8435648257881</v>
      </c>
      <c r="P1417">
        <v>102.836538461538</v>
      </c>
      <c r="Q1417">
        <v>9.1240420936641004E-2</v>
      </c>
    </row>
    <row r="1418" spans="1:17" hidden="1" x14ac:dyDescent="0.3">
      <c r="A1418" t="s">
        <v>3002</v>
      </c>
      <c r="B1418" t="s">
        <v>3003</v>
      </c>
      <c r="C1418" t="str">
        <f>IFERROR(VLOOKUP(Table1[[#This Row],[Ticker]],[1]!Table2[[Symbol]:[Industry]],2,FALSE),"-")</f>
        <v>-</v>
      </c>
      <c r="D1418" t="s">
        <v>78</v>
      </c>
      <c r="E1418">
        <v>1065.9559291399901</v>
      </c>
      <c r="F1418">
        <v>235.66</v>
      </c>
      <c r="G1418">
        <v>-7.2833108931829704</v>
      </c>
      <c r="H1418">
        <v>-5.0395072687790501</v>
      </c>
      <c r="I1418">
        <v>-12.956902385748799</v>
      </c>
      <c r="J1418">
        <v>4.2832020551867203</v>
      </c>
      <c r="K1418">
        <v>231.284402187311</v>
      </c>
      <c r="L1418">
        <v>220.41494368641401</v>
      </c>
      <c r="M1418">
        <v>51.681766297605201</v>
      </c>
      <c r="N1418">
        <v>0.81862294510839195</v>
      </c>
      <c r="O1418">
        <v>10.3284392769243</v>
      </c>
      <c r="P1418">
        <v>30.922222222222199</v>
      </c>
      <c r="Q1418">
        <v>-5.2908275238965997E-2</v>
      </c>
    </row>
    <row r="1419" spans="1:17" hidden="1" x14ac:dyDescent="0.3">
      <c r="A1419" t="s">
        <v>3004</v>
      </c>
      <c r="B1419" t="s">
        <v>3005</v>
      </c>
      <c r="C1419" t="str">
        <f>IFERROR(VLOOKUP(Table1[[#This Row],[Ticker]],[1]!Table2[[Symbol]:[Industry]],2,FALSE),"-")</f>
        <v>-</v>
      </c>
      <c r="D1419" t="s">
        <v>260</v>
      </c>
      <c r="E1419">
        <v>1065.7256334000001</v>
      </c>
      <c r="F1419">
        <v>164.13</v>
      </c>
      <c r="G1419">
        <v>138.124312832735</v>
      </c>
      <c r="H1419">
        <v>-5.5039808450327801</v>
      </c>
      <c r="I1419">
        <v>88.261439922373498</v>
      </c>
      <c r="J1419">
        <v>-3.0268863564348898</v>
      </c>
      <c r="K1419">
        <v>144.18047238064199</v>
      </c>
      <c r="L1419">
        <v>102.53249801858399</v>
      </c>
      <c r="M1419">
        <v>50.4083993908745</v>
      </c>
      <c r="N1419">
        <v>0.30872315454753602</v>
      </c>
      <c r="O1419">
        <v>12.5022847742643</v>
      </c>
      <c r="P1419">
        <v>192.56684491978601</v>
      </c>
      <c r="Q1419">
        <v>0.128130796626336</v>
      </c>
    </row>
    <row r="1420" spans="1:17" hidden="1" x14ac:dyDescent="0.3">
      <c r="A1420" t="s">
        <v>3006</v>
      </c>
      <c r="B1420" t="s">
        <v>3007</v>
      </c>
      <c r="C1420" t="str">
        <f>IFERROR(VLOOKUP(Table1[[#This Row],[Ticker]],[1]!Table2[[Symbol]:[Industry]],2,FALSE),"-")</f>
        <v>-</v>
      </c>
      <c r="D1420" t="s">
        <v>535</v>
      </c>
      <c r="E1420">
        <v>1062.4765752200001</v>
      </c>
      <c r="F1420">
        <v>301.10000000000002</v>
      </c>
      <c r="G1420">
        <v>150.12532621633801</v>
      </c>
      <c r="H1420">
        <v>30.994521474843101</v>
      </c>
      <c r="I1420">
        <v>77.141107499786997</v>
      </c>
      <c r="J1420">
        <v>11.9682023017526</v>
      </c>
      <c r="K1420">
        <v>226.630937845055</v>
      </c>
      <c r="L1420">
        <v>178.488526938787</v>
      </c>
      <c r="M1420">
        <v>71.773112891213799</v>
      </c>
      <c r="N1420">
        <v>2.5556610375409399</v>
      </c>
      <c r="O1420">
        <v>5.1477914314181197</v>
      </c>
      <c r="P1420">
        <v>173.72727272727201</v>
      </c>
      <c r="Q1420">
        <v>0.15636833620868401</v>
      </c>
    </row>
    <row r="1421" spans="1:17" hidden="1" x14ac:dyDescent="0.3">
      <c r="A1421" t="s">
        <v>3008</v>
      </c>
      <c r="B1421" t="s">
        <v>3009</v>
      </c>
      <c r="C1421" t="str">
        <f>IFERROR(VLOOKUP(Table1[[#This Row],[Ticker]],[1]!Table2[[Symbol]:[Industry]],2,FALSE),"-")</f>
        <v>-</v>
      </c>
      <c r="D1421" t="s">
        <v>1413</v>
      </c>
      <c r="E1421">
        <v>1058.3733349899901</v>
      </c>
      <c r="F1421">
        <v>38.695</v>
      </c>
      <c r="G1421">
        <v>11.667096906171199</v>
      </c>
      <c r="H1421">
        <v>7.0964363551820204</v>
      </c>
      <c r="I1421">
        <v>8.2269188471709498E-2</v>
      </c>
      <c r="J1421">
        <v>14.283241376028</v>
      </c>
      <c r="K1421">
        <v>34.638741264563102</v>
      </c>
      <c r="L1421">
        <v>33.460247092858197</v>
      </c>
      <c r="M1421">
        <v>73.344837799222901</v>
      </c>
      <c r="N1421">
        <v>2.5207690671979801</v>
      </c>
      <c r="O1421">
        <v>5.1557048714303999</v>
      </c>
      <c r="P1421">
        <v>48.256704980842898</v>
      </c>
      <c r="Q1421">
        <v>4.1239758323741001E-2</v>
      </c>
    </row>
    <row r="1422" spans="1:17" hidden="1" x14ac:dyDescent="0.3">
      <c r="A1422" t="s">
        <v>3010</v>
      </c>
      <c r="B1422" t="s">
        <v>3011</v>
      </c>
      <c r="C1422" t="str">
        <f>IFERROR(VLOOKUP(Table1[[#This Row],[Ticker]],[1]!Table2[[Symbol]:[Industry]],2,FALSE),"-")</f>
        <v>-</v>
      </c>
      <c r="D1422" t="s">
        <v>272</v>
      </c>
      <c r="E1422">
        <v>1055.3317734</v>
      </c>
      <c r="F1422">
        <v>719.85</v>
      </c>
      <c r="G1422">
        <v>446.61336112157898</v>
      </c>
      <c r="H1422">
        <v>-5.420047487822</v>
      </c>
      <c r="I1422">
        <v>176.20420606323401</v>
      </c>
      <c r="J1422">
        <v>-2.3322311973279399</v>
      </c>
      <c r="K1422">
        <v>680.97211428441301</v>
      </c>
      <c r="L1422">
        <v>469.36534315415702</v>
      </c>
      <c r="M1422">
        <v>50.195191606552498</v>
      </c>
      <c r="N1422">
        <v>0.45113676971542399</v>
      </c>
      <c r="O1422">
        <v>13.426408279502599</v>
      </c>
      <c r="P1422">
        <v>514.73099914602903</v>
      </c>
      <c r="Q1422">
        <v>0.24622578705595699</v>
      </c>
    </row>
    <row r="1423" spans="1:17" hidden="1" x14ac:dyDescent="0.3">
      <c r="A1423" t="s">
        <v>3012</v>
      </c>
      <c r="B1423" t="s">
        <v>3013</v>
      </c>
      <c r="C1423" t="str">
        <f>IFERROR(VLOOKUP(Table1[[#This Row],[Ticker]],[1]!Table2[[Symbol]:[Industry]],2,FALSE),"-")</f>
        <v>-</v>
      </c>
      <c r="D1423" t="s">
        <v>309</v>
      </c>
      <c r="E1423">
        <v>1054.3150000000001</v>
      </c>
      <c r="F1423">
        <v>514.29999999999995</v>
      </c>
      <c r="G1423">
        <v>-5.2704747556472897</v>
      </c>
      <c r="H1423">
        <v>-6.1300638363688504</v>
      </c>
      <c r="I1423">
        <v>-22.3969052986271</v>
      </c>
      <c r="J1423">
        <v>-3.4357622037575801</v>
      </c>
      <c r="K1423">
        <v>516.59909656767798</v>
      </c>
      <c r="L1423">
        <v>520.86237449716396</v>
      </c>
      <c r="M1423">
        <v>60.2712305331804</v>
      </c>
      <c r="N1423">
        <v>0.88331990330378696</v>
      </c>
      <c r="O1423">
        <v>55.541512735757301</v>
      </c>
      <c r="P1423">
        <v>23.629807692307601</v>
      </c>
      <c r="Q1423">
        <v>0.12751229405617101</v>
      </c>
    </row>
    <row r="1424" spans="1:17" hidden="1" x14ac:dyDescent="0.3">
      <c r="A1424" t="s">
        <v>3014</v>
      </c>
      <c r="B1424" t="s">
        <v>3015</v>
      </c>
      <c r="C1424" t="str">
        <f>IFERROR(VLOOKUP(Table1[[#This Row],[Ticker]],[1]!Table2[[Symbol]:[Industry]],2,FALSE),"-")</f>
        <v>-</v>
      </c>
      <c r="D1424" t="s">
        <v>699</v>
      </c>
      <c r="E1424">
        <v>1052.14095</v>
      </c>
      <c r="F1424">
        <v>110.81</v>
      </c>
      <c r="G1424">
        <v>136.58323637721301</v>
      </c>
      <c r="H1424">
        <v>-11.854834013186199</v>
      </c>
      <c r="I1424">
        <v>39.920909952103102</v>
      </c>
      <c r="J1424">
        <v>-5.2748733422841401</v>
      </c>
      <c r="K1424">
        <v>112.05927189780699</v>
      </c>
      <c r="L1424">
        <v>83.396882207340099</v>
      </c>
      <c r="M1424">
        <v>33.184609794942403</v>
      </c>
      <c r="N1424">
        <v>0.28558835460212501</v>
      </c>
      <c r="O1424">
        <v>23.183828174352399</v>
      </c>
      <c r="P1424">
        <v>170.26829268292599</v>
      </c>
      <c r="Q1424">
        <v>8.9697169971666005E-2</v>
      </c>
    </row>
    <row r="1425" spans="1:17" hidden="1" x14ac:dyDescent="0.3">
      <c r="A1425" t="s">
        <v>3016</v>
      </c>
      <c r="B1425" t="s">
        <v>3017</v>
      </c>
      <c r="C1425" t="str">
        <f>IFERROR(VLOOKUP(Table1[[#This Row],[Ticker]],[1]!Table2[[Symbol]:[Industry]],2,FALSE),"-")</f>
        <v>-</v>
      </c>
      <c r="D1425" t="s">
        <v>605</v>
      </c>
      <c r="E1425">
        <v>1052.10739764</v>
      </c>
      <c r="F1425">
        <v>64.22</v>
      </c>
      <c r="G1425">
        <v>13.9930318702446</v>
      </c>
      <c r="H1425">
        <v>4.1990481730912999</v>
      </c>
      <c r="I1425">
        <v>-5.7677039756227897</v>
      </c>
      <c r="J1425">
        <v>-2.3834050906996</v>
      </c>
      <c r="K1425">
        <v>62.8601807240887</v>
      </c>
      <c r="L1425">
        <v>59.451785774951396</v>
      </c>
      <c r="M1425">
        <v>43.056391444150002</v>
      </c>
      <c r="N1425">
        <v>1.95264212995287</v>
      </c>
      <c r="O1425">
        <v>14.3724696356275</v>
      </c>
      <c r="P1425">
        <v>44.314606741573002</v>
      </c>
      <c r="Q1425">
        <v>-1.6852255030989E-2</v>
      </c>
    </row>
    <row r="1426" spans="1:17" hidden="1" x14ac:dyDescent="0.3">
      <c r="A1426" t="s">
        <v>3018</v>
      </c>
      <c r="B1426" t="s">
        <v>3019</v>
      </c>
      <c r="C1426" t="str">
        <f>IFERROR(VLOOKUP(Table1[[#This Row],[Ticker]],[1]!Table2[[Symbol]:[Industry]],2,FALSE),"-")</f>
        <v>-</v>
      </c>
      <c r="D1426" t="s">
        <v>295</v>
      </c>
      <c r="E1426">
        <v>1051.52723158</v>
      </c>
      <c r="F1426">
        <v>43.39</v>
      </c>
      <c r="G1426">
        <v>-53.470347908247597</v>
      </c>
      <c r="H1426">
        <v>10.433880212588299</v>
      </c>
      <c r="I1426">
        <v>-15.557836162184699</v>
      </c>
      <c r="J1426">
        <v>19.633420935084999</v>
      </c>
      <c r="K1426">
        <v>39.241419419567499</v>
      </c>
      <c r="L1426">
        <v>45.037476958142598</v>
      </c>
      <c r="M1426">
        <v>75.285693437832094</v>
      </c>
      <c r="N1426">
        <v>4.9188528440468096</v>
      </c>
      <c r="O1426">
        <v>52.800184374279702</v>
      </c>
      <c r="P1426">
        <v>31.484848484848399</v>
      </c>
      <c r="Q1426">
        <v>5.6421861367436002E-2</v>
      </c>
    </row>
    <row r="1427" spans="1:17" hidden="1" x14ac:dyDescent="0.3">
      <c r="A1427" t="s">
        <v>3020</v>
      </c>
      <c r="B1427" t="s">
        <v>3021</v>
      </c>
      <c r="C1427" t="str">
        <f>IFERROR(VLOOKUP(Table1[[#This Row],[Ticker]],[1]!Table2[[Symbol]:[Industry]],2,FALSE),"-")</f>
        <v>-</v>
      </c>
      <c r="D1427" t="s">
        <v>260</v>
      </c>
      <c r="E1427">
        <v>1051.1020000000001</v>
      </c>
      <c r="F1427">
        <v>2021.35</v>
      </c>
      <c r="G1427">
        <v>61.232418007858797</v>
      </c>
      <c r="H1427">
        <v>21.2289273218042</v>
      </c>
      <c r="I1427">
        <v>45.404845889879901</v>
      </c>
      <c r="J1427">
        <v>11.628095771865</v>
      </c>
      <c r="K1427">
        <v>1674.2673743360201</v>
      </c>
      <c r="L1427">
        <v>1379.4962739504001</v>
      </c>
      <c r="M1427">
        <v>74.914404312460405</v>
      </c>
      <c r="N1427">
        <v>0.978305736143533</v>
      </c>
      <c r="O1427">
        <v>12.845375615306599</v>
      </c>
      <c r="P1427">
        <v>115.944661075797</v>
      </c>
      <c r="Q1427">
        <v>5.2796543655119002E-2</v>
      </c>
    </row>
    <row r="1428" spans="1:17" hidden="1" x14ac:dyDescent="0.3">
      <c r="A1428" t="s">
        <v>3022</v>
      </c>
      <c r="B1428" t="s">
        <v>3023</v>
      </c>
      <c r="C1428" t="str">
        <f>IFERROR(VLOOKUP(Table1[[#This Row],[Ticker]],[1]!Table2[[Symbol]:[Industry]],2,FALSE),"-")</f>
        <v>-</v>
      </c>
      <c r="D1428" t="s">
        <v>295</v>
      </c>
      <c r="E1428">
        <v>1046.3364408</v>
      </c>
      <c r="F1428">
        <v>175.44</v>
      </c>
      <c r="G1428">
        <v>49.788561127312299</v>
      </c>
      <c r="H1428">
        <v>13.6538935490084</v>
      </c>
      <c r="I1428">
        <v>7.4541140853999996</v>
      </c>
      <c r="J1428">
        <v>3.1680060525161098</v>
      </c>
      <c r="K1428">
        <v>154.70323705643199</v>
      </c>
      <c r="L1428">
        <v>137.10750242656599</v>
      </c>
      <c r="M1428">
        <v>58.8112272309275</v>
      </c>
      <c r="N1428">
        <v>2.4081675059310998</v>
      </c>
      <c r="O1428">
        <v>6.8741450068399299</v>
      </c>
      <c r="P1428">
        <v>77.660759493670795</v>
      </c>
      <c r="Q1428">
        <v>0.109088395347979</v>
      </c>
    </row>
    <row r="1429" spans="1:17" hidden="1" x14ac:dyDescent="0.3">
      <c r="A1429" t="s">
        <v>3024</v>
      </c>
      <c r="B1429" t="s">
        <v>3025</v>
      </c>
      <c r="C1429" t="str">
        <f>IFERROR(VLOOKUP(Table1[[#This Row],[Ticker]],[1]!Table2[[Symbol]:[Industry]],2,FALSE),"-")</f>
        <v>-</v>
      </c>
      <c r="D1429" t="s">
        <v>130</v>
      </c>
      <c r="E1429">
        <v>1045.8728324199999</v>
      </c>
      <c r="F1429">
        <v>210.61</v>
      </c>
      <c r="G1429">
        <v>18.025001465594499</v>
      </c>
      <c r="H1429">
        <v>-9.3495924532587399E-2</v>
      </c>
      <c r="I1429">
        <v>17.8458963614761</v>
      </c>
      <c r="J1429">
        <v>4.9641069861085798</v>
      </c>
      <c r="K1429">
        <v>190.69946579096899</v>
      </c>
      <c r="L1429">
        <v>170.72746440631701</v>
      </c>
      <c r="M1429">
        <v>63.9361725205802</v>
      </c>
      <c r="N1429">
        <v>1.1911809894556</v>
      </c>
      <c r="O1429">
        <v>5.3131380276340199</v>
      </c>
      <c r="P1429">
        <v>62.884764114462399</v>
      </c>
    </row>
    <row r="1430" spans="1:17" hidden="1" x14ac:dyDescent="0.3">
      <c r="A1430" t="s">
        <v>3026</v>
      </c>
      <c r="B1430" t="s">
        <v>3027</v>
      </c>
      <c r="C1430" t="str">
        <f>IFERROR(VLOOKUP(Table1[[#This Row],[Ticker]],[1]!Table2[[Symbol]:[Industry]],2,FALSE),"-")</f>
        <v>-</v>
      </c>
      <c r="D1430" t="s">
        <v>116</v>
      </c>
      <c r="E1430">
        <v>1045.4684643200001</v>
      </c>
      <c r="F1430">
        <v>351.05</v>
      </c>
      <c r="G1430">
        <v>95.561710240107203</v>
      </c>
      <c r="H1430">
        <v>-7.4354145407465797</v>
      </c>
      <c r="I1430">
        <v>19.0926251086841</v>
      </c>
      <c r="J1430">
        <v>-5.5919893017668896</v>
      </c>
      <c r="K1430">
        <v>361.53860144023298</v>
      </c>
      <c r="L1430">
        <v>292.84135332348598</v>
      </c>
      <c r="M1430">
        <v>33.048528187790701</v>
      </c>
      <c r="N1430">
        <v>0.50457666291639003</v>
      </c>
      <c r="O1430">
        <v>20.609599772112201</v>
      </c>
      <c r="P1430">
        <v>157.935341660543</v>
      </c>
      <c r="Q1430">
        <v>8.7193664644440005E-2</v>
      </c>
    </row>
    <row r="1431" spans="1:17" hidden="1" x14ac:dyDescent="0.3">
      <c r="A1431" t="s">
        <v>3028</v>
      </c>
      <c r="B1431" t="s">
        <v>3029</v>
      </c>
      <c r="C1431" t="str">
        <f>IFERROR(VLOOKUP(Table1[[#This Row],[Ticker]],[1]!Table2[[Symbol]:[Industry]],2,FALSE),"-")</f>
        <v>-</v>
      </c>
      <c r="D1431" t="s">
        <v>420</v>
      </c>
      <c r="E1431">
        <v>1045.1846933219999</v>
      </c>
      <c r="F1431">
        <v>82.39</v>
      </c>
      <c r="G1431">
        <v>-15.824679857908899</v>
      </c>
      <c r="H1431">
        <v>50.732553938013602</v>
      </c>
      <c r="I1431">
        <v>24.1299815768994</v>
      </c>
      <c r="J1431">
        <v>24.982571459674102</v>
      </c>
      <c r="K1431">
        <v>65.406914877865901</v>
      </c>
      <c r="L1431">
        <v>64.537024895701094</v>
      </c>
      <c r="M1431">
        <v>74.512157527389604</v>
      </c>
      <c r="N1431">
        <v>3.2842328041680302</v>
      </c>
      <c r="O1431">
        <v>18.946474086660899</v>
      </c>
      <c r="P1431">
        <v>76.802575107296093</v>
      </c>
      <c r="Q1431">
        <v>4.9870552544035003E-2</v>
      </c>
    </row>
    <row r="1432" spans="1:17" hidden="1" x14ac:dyDescent="0.3">
      <c r="A1432" t="s">
        <v>3030</v>
      </c>
      <c r="B1432" t="s">
        <v>3031</v>
      </c>
      <c r="C1432" t="str">
        <f>IFERROR(VLOOKUP(Table1[[#This Row],[Ticker]],[1]!Table2[[Symbol]:[Industry]],2,FALSE),"-")</f>
        <v>-</v>
      </c>
      <c r="D1432" t="s">
        <v>605</v>
      </c>
      <c r="E1432">
        <v>1044.8360465349999</v>
      </c>
      <c r="F1432">
        <v>2378.65</v>
      </c>
      <c r="G1432">
        <v>17.648537741836201</v>
      </c>
      <c r="H1432">
        <v>-3.1684526858845699</v>
      </c>
      <c r="I1432">
        <v>4.2010698898643302</v>
      </c>
      <c r="J1432">
        <v>3.32354071580703</v>
      </c>
      <c r="K1432">
        <v>2281.9809970798601</v>
      </c>
      <c r="L1432">
        <v>2010.12101309949</v>
      </c>
      <c r="M1432">
        <v>47.856766884727897</v>
      </c>
      <c r="N1432">
        <v>0.39086770348486599</v>
      </c>
      <c r="O1432">
        <v>22.3088726798814</v>
      </c>
      <c r="P1432">
        <v>57.006600660065999</v>
      </c>
      <c r="Q1432">
        <v>6.8247371453383998E-2</v>
      </c>
    </row>
    <row r="1433" spans="1:17" hidden="1" x14ac:dyDescent="0.3">
      <c r="A1433" t="s">
        <v>3032</v>
      </c>
      <c r="B1433" t="s">
        <v>3033</v>
      </c>
      <c r="C1433" t="str">
        <f>IFERROR(VLOOKUP(Table1[[#This Row],[Ticker]],[1]!Table2[[Symbol]:[Industry]],2,FALSE),"-")</f>
        <v>-</v>
      </c>
      <c r="D1433" t="s">
        <v>514</v>
      </c>
      <c r="E1433">
        <v>1036.6121851329999</v>
      </c>
      <c r="F1433">
        <v>49.07</v>
      </c>
      <c r="G1433">
        <v>13.0763652035779</v>
      </c>
      <c r="H1433">
        <v>-8.05829683675233</v>
      </c>
      <c r="I1433">
        <v>-30.072795140476899</v>
      </c>
      <c r="J1433">
        <v>-1.3858972367864399</v>
      </c>
      <c r="K1433">
        <v>53.509132540166597</v>
      </c>
      <c r="L1433">
        <v>54.142186033643497</v>
      </c>
      <c r="M1433">
        <v>33.660699488532302</v>
      </c>
      <c r="N1433">
        <v>0.78874875701883795</v>
      </c>
      <c r="O1433">
        <v>52.129610760138497</v>
      </c>
      <c r="P1433">
        <v>43.270072992700698</v>
      </c>
      <c r="Q1433">
        <v>3.9664288893060999E-2</v>
      </c>
    </row>
    <row r="1434" spans="1:17" hidden="1" x14ac:dyDescent="0.3">
      <c r="A1434" t="s">
        <v>3034</v>
      </c>
      <c r="B1434" t="s">
        <v>3035</v>
      </c>
      <c r="C1434" t="str">
        <f>IFERROR(VLOOKUP(Table1[[#This Row],[Ticker]],[1]!Table2[[Symbol]:[Industry]],2,FALSE),"-")</f>
        <v>-</v>
      </c>
      <c r="D1434" t="s">
        <v>997</v>
      </c>
      <c r="E1434">
        <v>1036.36892835</v>
      </c>
      <c r="F1434">
        <v>735.45</v>
      </c>
      <c r="G1434">
        <v>31.309578296898199</v>
      </c>
      <c r="H1434">
        <v>-1.95330774718921</v>
      </c>
      <c r="I1434">
        <v>2.48401812034896</v>
      </c>
      <c r="J1434">
        <v>-4.7380502933795103</v>
      </c>
      <c r="K1434">
        <v>745.65416164381202</v>
      </c>
      <c r="L1434">
        <v>661.23938422384401</v>
      </c>
      <c r="M1434">
        <v>33.343590760329299</v>
      </c>
      <c r="N1434">
        <v>0.80562186273562397</v>
      </c>
      <c r="O1434">
        <v>17.703446869263701</v>
      </c>
      <c r="P1434">
        <v>59.7762328915924</v>
      </c>
      <c r="Q1434">
        <v>0.100709103888611</v>
      </c>
    </row>
    <row r="1435" spans="1:17" hidden="1" x14ac:dyDescent="0.3">
      <c r="A1435" t="s">
        <v>3036</v>
      </c>
      <c r="B1435" t="s">
        <v>3037</v>
      </c>
      <c r="C1435" t="str">
        <f>IFERROR(VLOOKUP(Table1[[#This Row],[Ticker]],[1]!Table2[[Symbol]:[Industry]],2,FALSE),"-")</f>
        <v>-</v>
      </c>
      <c r="D1435" t="s">
        <v>699</v>
      </c>
      <c r="E1435">
        <v>1035.46524976</v>
      </c>
      <c r="F1435">
        <v>48.8</v>
      </c>
      <c r="G1435">
        <v>-14.5432215323784</v>
      </c>
      <c r="H1435">
        <v>-13.2045276687927</v>
      </c>
      <c r="I1435">
        <v>-21.340510147271701</v>
      </c>
      <c r="J1435">
        <v>-2.6388662940583898</v>
      </c>
      <c r="K1435">
        <v>52.912934205485001</v>
      </c>
      <c r="L1435">
        <v>49.593030404570399</v>
      </c>
      <c r="M1435">
        <v>26.997682370230699</v>
      </c>
      <c r="N1435">
        <v>0.33099517160836101</v>
      </c>
      <c r="O1435">
        <v>27.459016393442599</v>
      </c>
      <c r="P1435">
        <v>21.3930348258706</v>
      </c>
      <c r="Q1435">
        <v>3.8556290771286E-2</v>
      </c>
    </row>
    <row r="1436" spans="1:17" hidden="1" x14ac:dyDescent="0.3">
      <c r="A1436" t="s">
        <v>3038</v>
      </c>
      <c r="B1436" t="s">
        <v>3039</v>
      </c>
      <c r="C1436" t="str">
        <f>IFERROR(VLOOKUP(Table1[[#This Row],[Ticker]],[1]!Table2[[Symbol]:[Industry]],2,FALSE),"-")</f>
        <v>-</v>
      </c>
      <c r="D1436" t="s">
        <v>3040</v>
      </c>
      <c r="E1436">
        <v>1031.8261326750001</v>
      </c>
      <c r="F1436">
        <v>216.45</v>
      </c>
      <c r="G1436">
        <v>15.3431527978303</v>
      </c>
      <c r="H1436">
        <v>-13.573384914800201</v>
      </c>
      <c r="I1436">
        <v>-38.558113866589302</v>
      </c>
      <c r="J1436">
        <v>-6.5613706744745501</v>
      </c>
      <c r="K1436">
        <v>239.528878677172</v>
      </c>
      <c r="L1436">
        <v>231.74232711097599</v>
      </c>
      <c r="M1436">
        <v>32.666472043336697</v>
      </c>
      <c r="N1436">
        <v>1.0440834238727601</v>
      </c>
      <c r="O1436">
        <v>65.765765765765707</v>
      </c>
      <c r="P1436">
        <v>53.130527060488099</v>
      </c>
      <c r="Q1436">
        <v>-1.6053339241592E-2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D1437" t="s">
        <v>295</v>
      </c>
      <c r="E1437">
        <v>1028.6599126900001</v>
      </c>
      <c r="F1437">
        <v>84.43</v>
      </c>
      <c r="G1437">
        <v>4.1930855309080304</v>
      </c>
      <c r="H1437">
        <v>-6.0213588158991298</v>
      </c>
      <c r="I1437">
        <v>-27.119951148324201</v>
      </c>
      <c r="J1437">
        <v>1.1777283537557399</v>
      </c>
      <c r="K1437">
        <v>85.943135978632299</v>
      </c>
      <c r="L1437">
        <v>86.177132144629994</v>
      </c>
      <c r="M1437">
        <v>50.366109005620501</v>
      </c>
      <c r="N1437">
        <v>1.1164693764752001</v>
      </c>
      <c r="O1437">
        <v>38.576335425796501</v>
      </c>
      <c r="P1437">
        <v>53.509090909090901</v>
      </c>
      <c r="Q1437">
        <v>0.15373575495518199</v>
      </c>
    </row>
    <row r="1438" spans="1:17" hidden="1" x14ac:dyDescent="0.3">
      <c r="A1438" t="s">
        <v>3043</v>
      </c>
      <c r="B1438" t="s">
        <v>3044</v>
      </c>
      <c r="C1438" t="str">
        <f>IFERROR(VLOOKUP(Table1[[#This Row],[Ticker]],[1]!Table2[[Symbol]:[Industry]],2,FALSE),"-")</f>
        <v>-</v>
      </c>
      <c r="D1438" t="s">
        <v>529</v>
      </c>
      <c r="E1438">
        <v>1028.2954239999999</v>
      </c>
      <c r="F1438">
        <v>6136</v>
      </c>
      <c r="G1438">
        <v>92.629530537349098</v>
      </c>
      <c r="H1438">
        <v>-4.3714014673116397</v>
      </c>
      <c r="I1438">
        <v>3.8599745409855402</v>
      </c>
      <c r="J1438">
        <v>0.66066325934383596</v>
      </c>
      <c r="K1438">
        <v>6025.9554604130799</v>
      </c>
      <c r="L1438">
        <v>5032.4488786636402</v>
      </c>
      <c r="M1438">
        <v>39.637452399130296</v>
      </c>
      <c r="N1438">
        <v>0.72863298780729902</v>
      </c>
      <c r="O1438">
        <v>13.6685136897001</v>
      </c>
      <c r="P1438">
        <v>135.90926566705099</v>
      </c>
      <c r="Q1438">
        <v>0.168672997099824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51</v>
      </c>
      <c r="E1439">
        <v>1028.0522771399999</v>
      </c>
      <c r="F1439">
        <v>173.99</v>
      </c>
      <c r="G1439">
        <v>52.695986594432902</v>
      </c>
      <c r="H1439">
        <v>33.776936346882003</v>
      </c>
      <c r="I1439">
        <v>38.301246984765598</v>
      </c>
      <c r="J1439">
        <v>7.5822336429134296</v>
      </c>
      <c r="K1439">
        <v>137.15835240332001</v>
      </c>
      <c r="L1439">
        <v>114.024213700896</v>
      </c>
      <c r="M1439">
        <v>69.833845798906296</v>
      </c>
      <c r="N1439">
        <v>2.9508260922781102</v>
      </c>
      <c r="O1439">
        <v>6.9026955572159201</v>
      </c>
      <c r="P1439">
        <v>112.571777642028</v>
      </c>
      <c r="Q1439">
        <v>7.4510350643841997E-2</v>
      </c>
    </row>
    <row r="1440" spans="1:17" hidden="1" x14ac:dyDescent="0.3">
      <c r="A1440" t="s">
        <v>3047</v>
      </c>
      <c r="B1440" t="s">
        <v>3048</v>
      </c>
      <c r="C1440" t="str">
        <f>IFERROR(VLOOKUP(Table1[[#This Row],[Ticker]],[1]!Table2[[Symbol]:[Industry]],2,FALSE),"-")</f>
        <v>-</v>
      </c>
      <c r="D1440" t="s">
        <v>295</v>
      </c>
      <c r="E1440">
        <v>1023.778488</v>
      </c>
      <c r="F1440">
        <v>95.6</v>
      </c>
      <c r="G1440">
        <v>-25.8669335030112</v>
      </c>
      <c r="H1440">
        <v>7.9750837659092904</v>
      </c>
      <c r="I1440">
        <v>-15.3985685882569</v>
      </c>
      <c r="J1440">
        <v>-5.1216104561020002</v>
      </c>
      <c r="K1440">
        <v>93.353376115256395</v>
      </c>
      <c r="L1440">
        <v>96.631072187804406</v>
      </c>
      <c r="M1440">
        <v>46.976229930762798</v>
      </c>
      <c r="N1440">
        <v>2.2069285610788199</v>
      </c>
      <c r="O1440">
        <v>38.859832635983203</v>
      </c>
      <c r="P1440">
        <v>28.858336703059699</v>
      </c>
      <c r="Q1440">
        <v>8.4859711173114E-2</v>
      </c>
    </row>
    <row r="1441" spans="1:17" hidden="1" x14ac:dyDescent="0.3">
      <c r="A1441" t="s">
        <v>3049</v>
      </c>
      <c r="B1441" t="s">
        <v>3050</v>
      </c>
      <c r="C1441" t="str">
        <f>IFERROR(VLOOKUP(Table1[[#This Row],[Ticker]],[1]!Table2[[Symbol]:[Industry]],2,FALSE),"-")</f>
        <v>-</v>
      </c>
      <c r="D1441" t="s">
        <v>210</v>
      </c>
      <c r="E1441">
        <v>1022.9</v>
      </c>
      <c r="F1441">
        <v>102.29</v>
      </c>
      <c r="G1441">
        <v>55.755936507165003</v>
      </c>
      <c r="H1441">
        <v>10.9133662919467</v>
      </c>
      <c r="I1441">
        <v>-8.2940067644017894</v>
      </c>
      <c r="J1441">
        <v>-7.1065957744844503</v>
      </c>
      <c r="K1441">
        <v>91.332178616076703</v>
      </c>
      <c r="L1441">
        <v>82.391444702429496</v>
      </c>
      <c r="M1441">
        <v>59.030433654046497</v>
      </c>
      <c r="N1441">
        <v>4.07609767502196</v>
      </c>
      <c r="O1441">
        <v>14.8206080750806</v>
      </c>
      <c r="P1441">
        <v>102.55445544554399</v>
      </c>
      <c r="Q1441">
        <v>4.1020553367635999E-2</v>
      </c>
    </row>
    <row r="1442" spans="1:17" hidden="1" x14ac:dyDescent="0.3">
      <c r="A1442" t="s">
        <v>3051</v>
      </c>
      <c r="B1442" t="s">
        <v>3052</v>
      </c>
      <c r="C1442" t="str">
        <f>IFERROR(VLOOKUP(Table1[[#This Row],[Ticker]],[1]!Table2[[Symbol]:[Industry]],2,FALSE),"-")</f>
        <v>-</v>
      </c>
      <c r="D1442" t="s">
        <v>605</v>
      </c>
      <c r="E1442">
        <v>1019.42240769</v>
      </c>
      <c r="F1442">
        <v>106.65</v>
      </c>
      <c r="G1442">
        <v>24.587857465070201</v>
      </c>
      <c r="H1442">
        <v>17.5411706014842</v>
      </c>
      <c r="I1442">
        <v>3.5694054578741001</v>
      </c>
      <c r="J1442">
        <v>7.3564154834156597</v>
      </c>
      <c r="K1442">
        <v>94.193594182710399</v>
      </c>
      <c r="L1442">
        <v>84.044986221708101</v>
      </c>
      <c r="M1442">
        <v>56.417872700642299</v>
      </c>
      <c r="N1442">
        <v>3.4874656072008201</v>
      </c>
      <c r="O1442">
        <v>15.330520393811501</v>
      </c>
      <c r="P1442">
        <v>56.493030080704301</v>
      </c>
    </row>
    <row r="1443" spans="1:17" hidden="1" x14ac:dyDescent="0.3">
      <c r="A1443" t="s">
        <v>3053</v>
      </c>
      <c r="B1443" t="s">
        <v>3054</v>
      </c>
      <c r="C1443" t="str">
        <f>IFERROR(VLOOKUP(Table1[[#This Row],[Ticker]],[1]!Table2[[Symbol]:[Industry]],2,FALSE),"-")</f>
        <v>-</v>
      </c>
      <c r="D1443" t="s">
        <v>68</v>
      </c>
      <c r="E1443">
        <v>1015.568134992</v>
      </c>
      <c r="F1443">
        <v>6.4779999999999998</v>
      </c>
      <c r="G1443">
        <v>77.882713157670807</v>
      </c>
      <c r="H1443">
        <v>-0.50444939496016505</v>
      </c>
      <c r="I1443">
        <v>17.9974322009822</v>
      </c>
      <c r="J1443">
        <v>6.9933965565207199</v>
      </c>
      <c r="K1443">
        <v>6.1758298600561696</v>
      </c>
      <c r="L1443">
        <v>5.2059692726601998</v>
      </c>
      <c r="M1443">
        <v>66.129448424842295</v>
      </c>
      <c r="N1443">
        <v>0.54196003149385097</v>
      </c>
      <c r="O1443">
        <v>21.3028712565606</v>
      </c>
      <c r="P1443">
        <v>127.833065514426</v>
      </c>
      <c r="Q1443">
        <v>8.5971766702445995E-2</v>
      </c>
    </row>
    <row r="1444" spans="1:17" hidden="1" x14ac:dyDescent="0.3">
      <c r="A1444" t="s">
        <v>3055</v>
      </c>
      <c r="B1444" t="s">
        <v>3056</v>
      </c>
      <c r="C1444" t="str">
        <f>IFERROR(VLOOKUP(Table1[[#This Row],[Ticker]],[1]!Table2[[Symbol]:[Industry]],2,FALSE),"-")</f>
        <v>-</v>
      </c>
      <c r="D1444" t="s">
        <v>309</v>
      </c>
      <c r="E1444">
        <v>1013.62148385</v>
      </c>
      <c r="F1444">
        <v>415.95</v>
      </c>
      <c r="G1444">
        <v>-33.864059833124799</v>
      </c>
      <c r="H1444">
        <v>-10.6521748084172</v>
      </c>
      <c r="I1444">
        <v>-12.4800417893124</v>
      </c>
      <c r="J1444">
        <v>-2.5870957229472502</v>
      </c>
      <c r="K1444">
        <v>436.16988766715099</v>
      </c>
      <c r="L1444">
        <v>434.15750914452002</v>
      </c>
      <c r="M1444">
        <v>33.250728127218501</v>
      </c>
      <c r="N1444">
        <v>0.40955961488059101</v>
      </c>
      <c r="O1444">
        <v>22.995552350042001</v>
      </c>
      <c r="P1444">
        <v>15.014516798009099</v>
      </c>
      <c r="Q1444">
        <v>-1.319021569546E-2</v>
      </c>
    </row>
    <row r="1445" spans="1:17" hidden="1" x14ac:dyDescent="0.3">
      <c r="A1445" t="s">
        <v>3057</v>
      </c>
      <c r="B1445" t="s">
        <v>3058</v>
      </c>
      <c r="C1445" t="str">
        <f>IFERROR(VLOOKUP(Table1[[#This Row],[Ticker]],[1]!Table2[[Symbol]:[Industry]],2,FALSE),"-")</f>
        <v>-</v>
      </c>
      <c r="D1445" t="s">
        <v>138</v>
      </c>
      <c r="E1445">
        <v>1008.4291524</v>
      </c>
      <c r="F1445">
        <v>821.3</v>
      </c>
      <c r="G1445">
        <v>22.133641506429498</v>
      </c>
      <c r="H1445">
        <v>-5.3816235511638597</v>
      </c>
      <c r="I1445">
        <v>-29.104858029495599</v>
      </c>
      <c r="J1445">
        <v>-0.26135114765876299</v>
      </c>
      <c r="K1445">
        <v>867.48023212266196</v>
      </c>
      <c r="L1445">
        <v>831.57703592834196</v>
      </c>
      <c r="M1445">
        <v>23.3140223770178</v>
      </c>
      <c r="N1445">
        <v>0.59405070521551895</v>
      </c>
      <c r="O1445">
        <v>36.977961767928797</v>
      </c>
      <c r="P1445">
        <v>48.7458118264964</v>
      </c>
    </row>
    <row r="1446" spans="1:17" hidden="1" x14ac:dyDescent="0.3">
      <c r="A1446" t="s">
        <v>3059</v>
      </c>
      <c r="B1446" t="s">
        <v>3060</v>
      </c>
      <c r="C1446" t="str">
        <f>IFERROR(VLOOKUP(Table1[[#This Row],[Ticker]],[1]!Table2[[Symbol]:[Industry]],2,FALSE),"-")</f>
        <v>-</v>
      </c>
      <c r="D1446" t="s">
        <v>21</v>
      </c>
      <c r="E1446">
        <v>1004.842404236</v>
      </c>
      <c r="F1446">
        <v>94.84</v>
      </c>
      <c r="G1446">
        <v>175.61826727514099</v>
      </c>
      <c r="H1446">
        <v>21.779356102753201</v>
      </c>
      <c r="I1446">
        <v>7.1342928580424996</v>
      </c>
      <c r="J1446">
        <v>3.8812439023599001</v>
      </c>
      <c r="K1446">
        <v>76.880818137913806</v>
      </c>
      <c r="L1446">
        <v>59.904231926417403</v>
      </c>
      <c r="M1446">
        <v>68.059416656138595</v>
      </c>
      <c r="N1446">
        <v>1.82637594997088</v>
      </c>
      <c r="O1446">
        <v>1.64487557992407</v>
      </c>
      <c r="P1446">
        <v>229.878260869565</v>
      </c>
    </row>
    <row r="1447" spans="1:17" hidden="1" x14ac:dyDescent="0.3">
      <c r="A1447" t="s">
        <v>3061</v>
      </c>
      <c r="B1447" t="s">
        <v>3062</v>
      </c>
      <c r="C1447" t="str">
        <f>IFERROR(VLOOKUP(Table1[[#This Row],[Ticker]],[1]!Table2[[Symbol]:[Industry]],2,FALSE),"-")</f>
        <v>-</v>
      </c>
      <c r="D1447" t="s">
        <v>3063</v>
      </c>
      <c r="E1447">
        <v>1000.592047356</v>
      </c>
      <c r="F1447">
        <v>28.68</v>
      </c>
      <c r="G1447">
        <v>-53.532957059146398</v>
      </c>
      <c r="H1447">
        <v>-9.2779886214248304</v>
      </c>
      <c r="I1447">
        <v>-44.503469066338198</v>
      </c>
      <c r="J1447">
        <v>-2.1213225205995498</v>
      </c>
      <c r="K1447">
        <v>30.424531361412299</v>
      </c>
      <c r="L1447">
        <v>33.564851889931603</v>
      </c>
      <c r="M1447">
        <v>35.400132548164301</v>
      </c>
      <c r="N1447">
        <v>0.52316006350268696</v>
      </c>
      <c r="O1447">
        <v>81.311018131101804</v>
      </c>
      <c r="P1447">
        <v>10.307692307692299</v>
      </c>
      <c r="Q1447">
        <v>0.14361944812118599</v>
      </c>
    </row>
    <row r="1448" spans="1:17" hidden="1" x14ac:dyDescent="0.3">
      <c r="A1448" t="s">
        <v>3064</v>
      </c>
      <c r="B1448" t="s">
        <v>3065</v>
      </c>
      <c r="C1448" t="str">
        <f>IFERROR(VLOOKUP(Table1[[#This Row],[Ticker]],[1]!Table2[[Symbol]:[Industry]],2,FALSE),"-")</f>
        <v>-</v>
      </c>
      <c r="D1448" t="s">
        <v>306</v>
      </c>
      <c r="E1448">
        <v>1000.4345</v>
      </c>
      <c r="F1448">
        <v>7695.65</v>
      </c>
      <c r="G1448">
        <v>31.5001025773153</v>
      </c>
      <c r="H1448">
        <v>-10.2708568607642</v>
      </c>
      <c r="I1448">
        <v>-29.358965144931801</v>
      </c>
      <c r="J1448">
        <v>0.45178224685365098</v>
      </c>
      <c r="K1448">
        <v>8408.22916314143</v>
      </c>
      <c r="L1448">
        <v>8070.4714349175401</v>
      </c>
      <c r="M1448">
        <v>29.197033299518399</v>
      </c>
      <c r="N1448">
        <v>0.84931593122635896</v>
      </c>
      <c r="O1448">
        <v>30.606251583686799</v>
      </c>
      <c r="P1448">
        <v>73.364496508222501</v>
      </c>
      <c r="Q1448">
        <v>0.18073586114177201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Price_Filter_08_08_2024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2024-08-09T05:13:31Z</dcterms:created>
  <dcterms:modified xsi:type="dcterms:W3CDTF">2024-10-22T03:32:19Z</dcterms:modified>
</cp:coreProperties>
</file>